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Генподрядчик\"/>
    </mc:Choice>
  </mc:AlternateContent>
  <bookViews>
    <workbookView xWindow="0" yWindow="0" windowWidth="23040" windowHeight="8616" tabRatio="552"/>
  </bookViews>
  <sheets>
    <sheet name="Сводная смета (2)" sheetId="6" r:id="rId1"/>
    <sheet name="Сводная смета удалить" sheetId="7" state="hidden" r:id="rId2"/>
    <sheet name="ТЭП" sheetId="5" state="hidden" r:id="rId3"/>
    <sheet name="Лист1" sheetId="4" state="hidden" r:id="rId4"/>
  </sheets>
  <externalReferences>
    <externalReference r:id="rId5"/>
  </externalReferences>
  <definedNames>
    <definedName name="_xlnm._FilterDatabase" localSheetId="0" hidden="1">'Сводная смета (2)'!$A$21:$J$21</definedName>
    <definedName name="_xlnm._FilterDatabase" localSheetId="1" hidden="1">'Сводная смета удалить'!$A$15:$J$15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65" i="6" l="1"/>
  <c r="C167" i="6" s="1"/>
  <c r="D167" i="6"/>
  <c r="C166" i="6"/>
  <c r="C10" i="6" l="1"/>
  <c r="C158" i="6" l="1"/>
  <c r="J25" i="6"/>
  <c r="J27" i="6"/>
  <c r="J30" i="6"/>
  <c r="J35" i="6"/>
  <c r="J36" i="6"/>
  <c r="J37" i="6"/>
  <c r="J40" i="6"/>
  <c r="J44" i="6"/>
  <c r="J45" i="6"/>
  <c r="J47" i="6"/>
  <c r="J48" i="6"/>
  <c r="J49" i="6"/>
  <c r="J50" i="6"/>
  <c r="J52" i="6"/>
  <c r="J54" i="6"/>
  <c r="J56" i="6"/>
  <c r="J58" i="6"/>
  <c r="J60" i="6"/>
  <c r="J61" i="6"/>
  <c r="J63" i="6"/>
  <c r="J66" i="6"/>
  <c r="J68" i="6"/>
  <c r="J69" i="6"/>
  <c r="J70" i="6"/>
  <c r="J72" i="6"/>
  <c r="J74" i="6"/>
  <c r="J76" i="6"/>
  <c r="J77" i="6"/>
  <c r="J79" i="6"/>
  <c r="J80" i="6"/>
  <c r="J81" i="6"/>
  <c r="J83" i="6"/>
  <c r="J84" i="6"/>
  <c r="J85" i="6"/>
  <c r="J86" i="6"/>
  <c r="J87" i="6"/>
  <c r="J89" i="6"/>
  <c r="J90" i="6"/>
  <c r="J92" i="6"/>
  <c r="J93" i="6"/>
  <c r="J94" i="6"/>
  <c r="J95" i="6"/>
  <c r="J98" i="6"/>
  <c r="J99" i="6"/>
  <c r="J101" i="6"/>
  <c r="J102" i="6"/>
  <c r="J103" i="6"/>
  <c r="J104" i="6"/>
  <c r="J105" i="6"/>
  <c r="J108" i="6"/>
  <c r="J110" i="6"/>
  <c r="J112" i="6"/>
  <c r="J113" i="6"/>
  <c r="J114" i="6"/>
  <c r="J117" i="6"/>
  <c r="J118" i="6"/>
  <c r="J120" i="6"/>
  <c r="J121" i="6"/>
  <c r="J124" i="6"/>
  <c r="J126" i="6"/>
  <c r="J129" i="6"/>
  <c r="J131" i="6"/>
  <c r="J132" i="6"/>
  <c r="J134" i="6"/>
  <c r="J136" i="6"/>
  <c r="J137" i="6"/>
  <c r="J139" i="6"/>
  <c r="J140" i="6"/>
  <c r="J142" i="6"/>
  <c r="J144" i="6"/>
  <c r="J145" i="6"/>
  <c r="J146" i="6"/>
  <c r="J148" i="6"/>
  <c r="J149" i="6"/>
  <c r="J150" i="6"/>
  <c r="J152" i="6"/>
  <c r="J153" i="6"/>
  <c r="J155" i="6"/>
  <c r="J156" i="6"/>
  <c r="Q154" i="6"/>
  <c r="J154" i="6" s="1"/>
  <c r="Q141" i="6"/>
  <c r="J141" i="6" s="1"/>
  <c r="Q133" i="6"/>
  <c r="J133" i="6" s="1"/>
  <c r="Q128" i="6"/>
  <c r="J128" i="6" s="1"/>
  <c r="Q125" i="6"/>
  <c r="J125" i="6" s="1"/>
  <c r="Q123" i="6"/>
  <c r="Q107" i="6"/>
  <c r="J107" i="6" s="1"/>
  <c r="Q109" i="6"/>
  <c r="J109" i="6" s="1"/>
  <c r="Q100" i="6"/>
  <c r="J100" i="6" s="1"/>
  <c r="Q97" i="6"/>
  <c r="J97" i="6" s="1"/>
  <c r="Q88" i="6"/>
  <c r="J88" i="6" s="1"/>
  <c r="Q73" i="6"/>
  <c r="J73" i="6" s="1"/>
  <c r="P143" i="6"/>
  <c r="P135" i="6"/>
  <c r="P130" i="6"/>
  <c r="Q130" i="6" s="1"/>
  <c r="P122" i="6"/>
  <c r="P119" i="6"/>
  <c r="P116" i="6" s="1"/>
  <c r="P111" i="6"/>
  <c r="P106" i="6"/>
  <c r="P91" i="6"/>
  <c r="P78" i="6"/>
  <c r="P71" i="6"/>
  <c r="P67" i="6" s="1"/>
  <c r="P65" i="6"/>
  <c r="P64" i="6"/>
  <c r="P59" i="6"/>
  <c r="P57" i="6" s="1"/>
  <c r="P55" i="6"/>
  <c r="P53" i="6" s="1"/>
  <c r="P51" i="6"/>
  <c r="P46" i="6"/>
  <c r="P43" i="6"/>
  <c r="P42" i="6"/>
  <c r="P39" i="6"/>
  <c r="P38" i="6"/>
  <c r="P34" i="6"/>
  <c r="P33" i="6"/>
  <c r="P28" i="6"/>
  <c r="P24" i="6"/>
  <c r="Q143" i="6"/>
  <c r="J143" i="6" s="1"/>
  <c r="Q135" i="6"/>
  <c r="J135" i="6" s="1"/>
  <c r="Q91" i="6"/>
  <c r="J91" i="6" s="1"/>
  <c r="Q65" i="6"/>
  <c r="J65" i="6" s="1"/>
  <c r="Q64" i="6"/>
  <c r="J64" i="6" s="1"/>
  <c r="Q59" i="6"/>
  <c r="Q57" i="6" s="1"/>
  <c r="J57" i="6" s="1"/>
  <c r="Q55" i="6"/>
  <c r="J55" i="6" s="1"/>
  <c r="Q51" i="6"/>
  <c r="J51" i="6" s="1"/>
  <c r="Q46" i="6"/>
  <c r="J46" i="6" s="1"/>
  <c r="Q43" i="6"/>
  <c r="J43" i="6" s="1"/>
  <c r="Q42" i="6"/>
  <c r="Q39" i="6"/>
  <c r="J39" i="6" s="1"/>
  <c r="Q38" i="6"/>
  <c r="J38" i="6" s="1"/>
  <c r="Q34" i="6"/>
  <c r="J34" i="6" s="1"/>
  <c r="Q33" i="6"/>
  <c r="J33" i="6" s="1"/>
  <c r="Q28" i="6"/>
  <c r="J28" i="6" s="1"/>
  <c r="Q24" i="6"/>
  <c r="I114" i="6"/>
  <c r="I142" i="6"/>
  <c r="I18" i="7"/>
  <c r="S19" i="7"/>
  <c r="S17" i="7" s="1"/>
  <c r="I17" i="7" s="1"/>
  <c r="S20" i="7"/>
  <c r="I20" i="7" s="1"/>
  <c r="S21" i="7"/>
  <c r="I21" i="7" s="1"/>
  <c r="I22" i="7"/>
  <c r="S33" i="7"/>
  <c r="I32" i="7"/>
  <c r="I38" i="7"/>
  <c r="I42" i="7"/>
  <c r="I51" i="7"/>
  <c r="I50" i="7" s="1"/>
  <c r="I62" i="7"/>
  <c r="I61" i="7" s="1"/>
  <c r="I59" i="7" s="1"/>
  <c r="I68" i="7"/>
  <c r="I76" i="7"/>
  <c r="I80" i="7"/>
  <c r="I89" i="7"/>
  <c r="I96" i="7"/>
  <c r="I103" i="7"/>
  <c r="I112" i="7"/>
  <c r="I109" i="7" s="1"/>
  <c r="I121" i="7"/>
  <c r="I119" i="7" s="1"/>
  <c r="I125" i="7"/>
  <c r="I124" i="7" s="1"/>
  <c r="I135" i="7"/>
  <c r="I145" i="7"/>
  <c r="I151" i="7"/>
  <c r="I161" i="7"/>
  <c r="I175" i="7"/>
  <c r="I183" i="7"/>
  <c r="I193" i="7"/>
  <c r="I202" i="7"/>
  <c r="I205" i="7"/>
  <c r="I210" i="7"/>
  <c r="I209" i="7" s="1"/>
  <c r="I208" i="7" s="1"/>
  <c r="I218" i="7"/>
  <c r="I223" i="7"/>
  <c r="I228" i="7"/>
  <c r="I232" i="7"/>
  <c r="I230" i="7" s="1"/>
  <c r="I237" i="7"/>
  <c r="I235" i="7" s="1"/>
  <c r="I243" i="7"/>
  <c r="I246" i="7"/>
  <c r="I248" i="7"/>
  <c r="I269" i="7"/>
  <c r="I272" i="7"/>
  <c r="I279" i="7"/>
  <c r="I283" i="7"/>
  <c r="I282" i="7" s="1"/>
  <c r="I289" i="7"/>
  <c r="I288" i="7" s="1"/>
  <c r="I294" i="7"/>
  <c r="I302" i="7"/>
  <c r="I300" i="7" s="1"/>
  <c r="I307" i="7"/>
  <c r="I306" i="7" s="1"/>
  <c r="I318" i="7"/>
  <c r="I331" i="7"/>
  <c r="I344" i="7"/>
  <c r="I349" i="7"/>
  <c r="I347" i="7" s="1"/>
  <c r="I360" i="7"/>
  <c r="I356" i="7" s="1"/>
  <c r="I367" i="7"/>
  <c r="I366" i="7" s="1"/>
  <c r="I378" i="7"/>
  <c r="I373" i="7" s="1"/>
  <c r="I387" i="7"/>
  <c r="I394" i="7"/>
  <c r="D28" i="7"/>
  <c r="D37" i="7"/>
  <c r="D41" i="7"/>
  <c r="D45" i="7"/>
  <c r="D54" i="7"/>
  <c r="D67" i="7"/>
  <c r="D88" i="7"/>
  <c r="D105" i="7"/>
  <c r="D117" i="7"/>
  <c r="D138" i="7"/>
  <c r="D154" i="7"/>
  <c r="D158" i="7"/>
  <c r="D174" i="7"/>
  <c r="D178" i="7"/>
  <c r="D182" i="7"/>
  <c r="D186" i="7"/>
  <c r="D206" i="7"/>
  <c r="D214" i="7"/>
  <c r="D222" i="7"/>
  <c r="D226" i="7"/>
  <c r="D234" i="7"/>
  <c r="D250" i="7"/>
  <c r="D265" i="7"/>
  <c r="D270" i="7"/>
  <c r="D274" i="7"/>
  <c r="D286" i="7"/>
  <c r="D298" i="7"/>
  <c r="D305" i="7"/>
  <c r="D334" i="7"/>
  <c r="F334" i="7" s="1"/>
  <c r="D340" i="7"/>
  <c r="D353" i="7"/>
  <c r="D364" i="7"/>
  <c r="D365" i="7"/>
  <c r="D374" i="7"/>
  <c r="D377" i="7"/>
  <c r="D382" i="7"/>
  <c r="D384" i="7"/>
  <c r="D393" i="7"/>
  <c r="D391" i="7"/>
  <c r="D383" i="7"/>
  <c r="D375" i="7"/>
  <c r="D370" i="7"/>
  <c r="D362" i="7"/>
  <c r="D358" i="7"/>
  <c r="D354" i="7"/>
  <c r="D346" i="7"/>
  <c r="D336" i="7"/>
  <c r="D328" i="7"/>
  <c r="D316" i="7"/>
  <c r="D299" i="7"/>
  <c r="D291" i="7"/>
  <c r="D287" i="7"/>
  <c r="D275" i="7"/>
  <c r="D267" i="7"/>
  <c r="D251" i="7"/>
  <c r="D239" i="7"/>
  <c r="D227" i="7"/>
  <c r="D215" i="7"/>
  <c r="D191" i="7"/>
  <c r="D179" i="7"/>
  <c r="D171" i="7"/>
  <c r="D155" i="7"/>
  <c r="D139" i="7"/>
  <c r="D131" i="7"/>
  <c r="D127" i="7"/>
  <c r="D114" i="7"/>
  <c r="D106" i="7"/>
  <c r="D102" i="7"/>
  <c r="D64" i="7"/>
  <c r="D55" i="7"/>
  <c r="D46" i="7"/>
  <c r="D34" i="7"/>
  <c r="D25" i="7"/>
  <c r="D396" i="7"/>
  <c r="D376" i="7"/>
  <c r="D371" i="7"/>
  <c r="D359" i="7"/>
  <c r="D351" i="7"/>
  <c r="D337" i="7"/>
  <c r="D325" i="7"/>
  <c r="D317" i="7"/>
  <c r="D296" i="7"/>
  <c r="D292" i="7"/>
  <c r="D268" i="7"/>
  <c r="D240" i="7"/>
  <c r="D220" i="7"/>
  <c r="D216" i="7"/>
  <c r="D204" i="7"/>
  <c r="D196" i="7"/>
  <c r="D192" i="7"/>
  <c r="D188" i="7"/>
  <c r="D168" i="7"/>
  <c r="D166" i="7"/>
  <c r="D164" i="7"/>
  <c r="D156" i="7"/>
  <c r="D150" i="7"/>
  <c r="D144" i="7"/>
  <c r="D132" i="7"/>
  <c r="D128" i="7"/>
  <c r="D126" i="7"/>
  <c r="D115" i="7"/>
  <c r="D111" i="7"/>
  <c r="D101" i="7"/>
  <c r="D99" i="7"/>
  <c r="D86" i="7"/>
  <c r="D69" i="7"/>
  <c r="D56" i="7"/>
  <c r="D48" i="7"/>
  <c r="D35" i="7"/>
  <c r="D26" i="7"/>
  <c r="D40" i="7"/>
  <c r="D53" i="7"/>
  <c r="D66" i="7"/>
  <c r="D71" i="7"/>
  <c r="D75" i="7"/>
  <c r="D79" i="7"/>
  <c r="D83" i="7"/>
  <c r="D84" i="7"/>
  <c r="D100" i="7"/>
  <c r="D130" i="7"/>
  <c r="D133" i="7"/>
  <c r="D141" i="7"/>
  <c r="D142" i="7"/>
  <c r="D165" i="7"/>
  <c r="D181" i="7"/>
  <c r="D189" i="7"/>
  <c r="D197" i="7"/>
  <c r="D213" i="7"/>
  <c r="D217" i="7"/>
  <c r="D245" i="7"/>
  <c r="D281" i="7"/>
  <c r="D297" i="7"/>
  <c r="D320" i="7"/>
  <c r="D330" i="7"/>
  <c r="D348" i="7"/>
  <c r="D352" i="7"/>
  <c r="D368" i="7"/>
  <c r="D369" i="7"/>
  <c r="D379" i="7"/>
  <c r="D386" i="7"/>
  <c r="D397" i="7"/>
  <c r="D398" i="7"/>
  <c r="D402" i="7"/>
  <c r="D400" i="7"/>
  <c r="D392" i="7"/>
  <c r="D380" i="7"/>
  <c r="D333" i="7"/>
  <c r="D276" i="7"/>
  <c r="D212" i="7"/>
  <c r="D172" i="7"/>
  <c r="D140" i="7"/>
  <c r="D107" i="7"/>
  <c r="D74" i="7"/>
  <c r="D39" i="7"/>
  <c r="D252" i="7"/>
  <c r="D65" i="7"/>
  <c r="B421" i="7"/>
  <c r="B420" i="7"/>
  <c r="B419" i="7"/>
  <c r="B418" i="7"/>
  <c r="S402" i="7"/>
  <c r="R402" i="7"/>
  <c r="O402" i="7"/>
  <c r="M402" i="7"/>
  <c r="S401" i="7"/>
  <c r="R401" i="7"/>
  <c r="O401" i="7"/>
  <c r="M401" i="7"/>
  <c r="D401" i="7"/>
  <c r="S400" i="7"/>
  <c r="R400" i="7"/>
  <c r="O400" i="7"/>
  <c r="M400" i="7"/>
  <c r="S399" i="7"/>
  <c r="R399" i="7"/>
  <c r="O399" i="7"/>
  <c r="M399" i="7"/>
  <c r="D399" i="7"/>
  <c r="S398" i="7"/>
  <c r="R398" i="7"/>
  <c r="O398" i="7"/>
  <c r="M398" i="7"/>
  <c r="S397" i="7"/>
  <c r="R397" i="7"/>
  <c r="O397" i="7"/>
  <c r="M397" i="7"/>
  <c r="S396" i="7"/>
  <c r="R396" i="7"/>
  <c r="O396" i="7"/>
  <c r="M396" i="7"/>
  <c r="S395" i="7"/>
  <c r="R395" i="7"/>
  <c r="O395" i="7"/>
  <c r="M395" i="7"/>
  <c r="D395" i="7"/>
  <c r="N394" i="7"/>
  <c r="L394" i="7"/>
  <c r="M394" i="7" s="1"/>
  <c r="J394" i="7"/>
  <c r="S393" i="7"/>
  <c r="R393" i="7"/>
  <c r="O393" i="7"/>
  <c r="M393" i="7"/>
  <c r="S392" i="7"/>
  <c r="M392" i="7"/>
  <c r="S391" i="7"/>
  <c r="M391" i="7"/>
  <c r="S390" i="7"/>
  <c r="M390" i="7"/>
  <c r="R389" i="7"/>
  <c r="S389" i="7" s="1"/>
  <c r="O389" i="7"/>
  <c r="O387" i="7" s="1"/>
  <c r="M389" i="7"/>
  <c r="D389" i="7"/>
  <c r="S388" i="7"/>
  <c r="M388" i="7"/>
  <c r="N387" i="7"/>
  <c r="L387" i="7"/>
  <c r="M387" i="7" s="1"/>
  <c r="S386" i="7"/>
  <c r="R386" i="7"/>
  <c r="O386" i="7"/>
  <c r="M386" i="7"/>
  <c r="S385" i="7"/>
  <c r="D385" i="7"/>
  <c r="S384" i="7"/>
  <c r="S383" i="7"/>
  <c r="S382" i="7"/>
  <c r="S381" i="7"/>
  <c r="D381" i="7"/>
  <c r="S380" i="7"/>
  <c r="S379" i="7"/>
  <c r="R378" i="7"/>
  <c r="O378" i="7"/>
  <c r="N378" i="7"/>
  <c r="M378" i="7"/>
  <c r="J378" i="7"/>
  <c r="S377" i="7"/>
  <c r="R377" i="7"/>
  <c r="O377" i="7"/>
  <c r="M377" i="7"/>
  <c r="S376" i="7"/>
  <c r="R376" i="7"/>
  <c r="O376" i="7"/>
  <c r="M376" i="7"/>
  <c r="S375" i="7"/>
  <c r="R375" i="7"/>
  <c r="O375" i="7"/>
  <c r="M375" i="7"/>
  <c r="L375" i="7"/>
  <c r="S374" i="7"/>
  <c r="R374" i="7"/>
  <c r="O374" i="7"/>
  <c r="M374" i="7"/>
  <c r="L373" i="7"/>
  <c r="M373" i="7" s="1"/>
  <c r="L372" i="7"/>
  <c r="M372" i="7" s="1"/>
  <c r="D372" i="7"/>
  <c r="S371" i="7"/>
  <c r="R371" i="7"/>
  <c r="O371" i="7"/>
  <c r="M371" i="7"/>
  <c r="S370" i="7"/>
  <c r="S369" i="7"/>
  <c r="S368" i="7"/>
  <c r="R367" i="7"/>
  <c r="R366" i="7" s="1"/>
  <c r="O367" i="7"/>
  <c r="O366" i="7" s="1"/>
  <c r="N367" i="7"/>
  <c r="N366" i="7" s="1"/>
  <c r="M367" i="7"/>
  <c r="J367" i="7"/>
  <c r="J366" i="7" s="1"/>
  <c r="S365" i="7"/>
  <c r="S364" i="7"/>
  <c r="S363" i="7"/>
  <c r="D363" i="7"/>
  <c r="S362" i="7"/>
  <c r="S361" i="7"/>
  <c r="R360" i="7"/>
  <c r="R356" i="7" s="1"/>
  <c r="O360" i="7"/>
  <c r="O356" i="7" s="1"/>
  <c r="N360" i="7"/>
  <c r="N356" i="7" s="1"/>
  <c r="J360" i="7"/>
  <c r="S359" i="7"/>
  <c r="M359" i="7"/>
  <c r="S358" i="7"/>
  <c r="M358" i="7"/>
  <c r="S357" i="7"/>
  <c r="M357" i="7"/>
  <c r="L356" i="7"/>
  <c r="J356" i="7"/>
  <c r="S354" i="7"/>
  <c r="S353" i="7"/>
  <c r="S352" i="7"/>
  <c r="S351" i="7"/>
  <c r="S350" i="7"/>
  <c r="R349" i="7"/>
  <c r="R347" i="7" s="1"/>
  <c r="O349" i="7"/>
  <c r="O347" i="7" s="1"/>
  <c r="N349" i="7"/>
  <c r="N347" i="7" s="1"/>
  <c r="M349" i="7"/>
  <c r="J349" i="7"/>
  <c r="S348" i="7"/>
  <c r="M348" i="7"/>
  <c r="L347" i="7"/>
  <c r="M347" i="7" s="1"/>
  <c r="J347" i="7"/>
  <c r="S346" i="7"/>
  <c r="S345" i="7"/>
  <c r="M345" i="7"/>
  <c r="R344" i="7"/>
  <c r="O344" i="7"/>
  <c r="N344" i="7"/>
  <c r="L344" i="7"/>
  <c r="J344" i="7"/>
  <c r="M343" i="7"/>
  <c r="D343" i="7"/>
  <c r="S342" i="7"/>
  <c r="M342" i="7"/>
  <c r="S341" i="7"/>
  <c r="M341" i="7"/>
  <c r="D341" i="7"/>
  <c r="S340" i="7"/>
  <c r="M340" i="7"/>
  <c r="N339" i="7"/>
  <c r="M338" i="7"/>
  <c r="S337" i="7"/>
  <c r="R337" i="7"/>
  <c r="O337" i="7"/>
  <c r="M337" i="7"/>
  <c r="S336" i="7"/>
  <c r="R336" i="7"/>
  <c r="O336" i="7"/>
  <c r="M336" i="7"/>
  <c r="S335" i="7"/>
  <c r="R335" i="7"/>
  <c r="O335" i="7"/>
  <c r="N335" i="7"/>
  <c r="L335" i="7"/>
  <c r="M335" i="7" s="1"/>
  <c r="J335" i="7"/>
  <c r="S334" i="7"/>
  <c r="S333" i="7"/>
  <c r="M333" i="7"/>
  <c r="S332" i="7"/>
  <c r="M332" i="7"/>
  <c r="R331" i="7"/>
  <c r="O331" i="7"/>
  <c r="N331" i="7"/>
  <c r="L331" i="7"/>
  <c r="M331" i="7" s="1"/>
  <c r="J331" i="7"/>
  <c r="S330" i="7"/>
  <c r="R330" i="7"/>
  <c r="O330" i="7"/>
  <c r="M330" i="7"/>
  <c r="S329" i="7"/>
  <c r="M329" i="7"/>
  <c r="S328" i="7"/>
  <c r="M328" i="7"/>
  <c r="S327" i="7"/>
  <c r="M327" i="7"/>
  <c r="R326" i="7"/>
  <c r="S326" i="7" s="1"/>
  <c r="O326" i="7"/>
  <c r="O323" i="7" s="1"/>
  <c r="N326" i="7"/>
  <c r="N323" i="7" s="1"/>
  <c r="M326" i="7"/>
  <c r="S325" i="7"/>
  <c r="M325" i="7"/>
  <c r="S324" i="7"/>
  <c r="M324" i="7"/>
  <c r="L323" i="7"/>
  <c r="M323" i="7" s="1"/>
  <c r="S322" i="7"/>
  <c r="M322" i="7"/>
  <c r="S321" i="7"/>
  <c r="M321" i="7"/>
  <c r="S320" i="7"/>
  <c r="M320" i="7"/>
  <c r="S319" i="7"/>
  <c r="M319" i="7"/>
  <c r="R318" i="7"/>
  <c r="O318" i="7"/>
  <c r="N318" i="7"/>
  <c r="L318" i="7"/>
  <c r="M318" i="7" s="1"/>
  <c r="S317" i="7"/>
  <c r="M317" i="7"/>
  <c r="S316" i="7"/>
  <c r="M316" i="7"/>
  <c r="R315" i="7"/>
  <c r="O315" i="7"/>
  <c r="N315" i="7"/>
  <c r="N312" i="7" s="1"/>
  <c r="M315" i="7"/>
  <c r="S314" i="7"/>
  <c r="M314" i="7"/>
  <c r="D314" i="7"/>
  <c r="S313" i="7"/>
  <c r="M313" i="7"/>
  <c r="O312" i="7"/>
  <c r="L312" i="7"/>
  <c r="M312" i="7" s="1"/>
  <c r="L310" i="7"/>
  <c r="L307" i="7" s="1"/>
  <c r="D310" i="7"/>
  <c r="S309" i="7"/>
  <c r="M309" i="7"/>
  <c r="D309" i="7"/>
  <c r="S308" i="7"/>
  <c r="S307" i="7" s="1"/>
  <c r="S306" i="7" s="1"/>
  <c r="M308" i="7"/>
  <c r="R307" i="7"/>
  <c r="R306" i="7" s="1"/>
  <c r="O307" i="7"/>
  <c r="O306" i="7" s="1"/>
  <c r="N307" i="7"/>
  <c r="N306" i="7" s="1"/>
  <c r="J307" i="7"/>
  <c r="J306" i="7" s="1"/>
  <c r="S305" i="7"/>
  <c r="R305" i="7"/>
  <c r="O305" i="7"/>
  <c r="M305" i="7"/>
  <c r="S304" i="7"/>
  <c r="M304" i="7"/>
  <c r="S303" i="7"/>
  <c r="S302" i="7" s="1"/>
  <c r="M303" i="7"/>
  <c r="R302" i="7"/>
  <c r="R300" i="7" s="1"/>
  <c r="O302" i="7"/>
  <c r="N302" i="7"/>
  <c r="N300" i="7" s="1"/>
  <c r="L302" i="7"/>
  <c r="J302" i="7"/>
  <c r="S301" i="7"/>
  <c r="M301" i="7"/>
  <c r="S299" i="7"/>
  <c r="M299" i="7"/>
  <c r="S298" i="7"/>
  <c r="M298" i="7"/>
  <c r="S297" i="7"/>
  <c r="M297" i="7"/>
  <c r="S296" i="7"/>
  <c r="M296" i="7"/>
  <c r="S295" i="7"/>
  <c r="M295" i="7"/>
  <c r="D295" i="7"/>
  <c r="R294" i="7"/>
  <c r="O294" i="7"/>
  <c r="N294" i="7"/>
  <c r="L294" i="7"/>
  <c r="M294" i="7" s="1"/>
  <c r="J294" i="7"/>
  <c r="S293" i="7"/>
  <c r="M293" i="7"/>
  <c r="S292" i="7"/>
  <c r="S291" i="7"/>
  <c r="L291" i="7"/>
  <c r="S290" i="7"/>
  <c r="S289" i="7" s="1"/>
  <c r="M290" i="7"/>
  <c r="R289" i="7"/>
  <c r="O289" i="7"/>
  <c r="O288" i="7" s="1"/>
  <c r="N289" i="7"/>
  <c r="R288" i="7"/>
  <c r="S287" i="7"/>
  <c r="M287" i="7"/>
  <c r="S286" i="7"/>
  <c r="L286" i="7"/>
  <c r="M286" i="7" s="1"/>
  <c r="S285" i="7"/>
  <c r="M285" i="7"/>
  <c r="D285" i="7"/>
  <c r="S284" i="7"/>
  <c r="M284" i="7"/>
  <c r="R283" i="7"/>
  <c r="R282" i="7" s="1"/>
  <c r="O283" i="7"/>
  <c r="O282" i="7" s="1"/>
  <c r="N283" i="7"/>
  <c r="N282" i="7" s="1"/>
  <c r="J283" i="7"/>
  <c r="J282" i="7" s="1"/>
  <c r="S281" i="7"/>
  <c r="M281" i="7"/>
  <c r="S280" i="7"/>
  <c r="S279" i="7" s="1"/>
  <c r="M280" i="7"/>
  <c r="R279" i="7"/>
  <c r="O279" i="7"/>
  <c r="N279" i="7"/>
  <c r="L279" i="7"/>
  <c r="M279" i="7" s="1"/>
  <c r="J279" i="7"/>
  <c r="S278" i="7"/>
  <c r="M278" i="7"/>
  <c r="S277" i="7"/>
  <c r="L277" i="7"/>
  <c r="M277" i="7" s="1"/>
  <c r="D277" i="7"/>
  <c r="S276" i="7"/>
  <c r="M276" i="7"/>
  <c r="S275" i="7"/>
  <c r="M275" i="7"/>
  <c r="L275" i="7"/>
  <c r="S274" i="7"/>
  <c r="L274" i="7"/>
  <c r="M274" i="7" s="1"/>
  <c r="S273" i="7"/>
  <c r="M273" i="7"/>
  <c r="D273" i="7"/>
  <c r="R272" i="7"/>
  <c r="R271" i="7" s="1"/>
  <c r="O272" i="7"/>
  <c r="N272" i="7"/>
  <c r="N271" i="7" s="1"/>
  <c r="L272" i="7"/>
  <c r="M272" i="7" s="1"/>
  <c r="J272" i="7"/>
  <c r="S270" i="7"/>
  <c r="S269" i="7" s="1"/>
  <c r="M270" i="7"/>
  <c r="R269" i="7"/>
  <c r="O269" i="7"/>
  <c r="N269" i="7"/>
  <c r="L269" i="7"/>
  <c r="M269" i="7" s="1"/>
  <c r="J269" i="7"/>
  <c r="S268" i="7"/>
  <c r="L268" i="7"/>
  <c r="L263" i="7" s="1"/>
  <c r="S267" i="7"/>
  <c r="L267" i="7"/>
  <c r="M267" i="7" s="1"/>
  <c r="R266" i="7"/>
  <c r="R263" i="7" s="1"/>
  <c r="R262" i="7" s="1"/>
  <c r="O266" i="7"/>
  <c r="N266" i="7"/>
  <c r="N263" i="7" s="1"/>
  <c r="M266" i="7"/>
  <c r="S265" i="7"/>
  <c r="M265" i="7"/>
  <c r="S264" i="7"/>
  <c r="M264" i="7"/>
  <c r="O263" i="7"/>
  <c r="O262" i="7" s="1"/>
  <c r="S261" i="7"/>
  <c r="M261" i="7"/>
  <c r="D261" i="7"/>
  <c r="S260" i="7"/>
  <c r="M260" i="7"/>
  <c r="S259" i="7"/>
  <c r="M259" i="7"/>
  <c r="D259" i="7"/>
  <c r="R258" i="7"/>
  <c r="O258" i="7"/>
  <c r="O256" i="7" s="1"/>
  <c r="N258" i="7"/>
  <c r="M258" i="7"/>
  <c r="S257" i="7"/>
  <c r="M257" i="7"/>
  <c r="D257" i="7"/>
  <c r="N256" i="7"/>
  <c r="N253" i="7" s="1"/>
  <c r="L256" i="7"/>
  <c r="L253" i="7" s="1"/>
  <c r="M253" i="7" s="1"/>
  <c r="S255" i="7"/>
  <c r="M255" i="7"/>
  <c r="D255" i="7"/>
  <c r="S254" i="7"/>
  <c r="M254" i="7"/>
  <c r="O253" i="7"/>
  <c r="S252" i="7"/>
  <c r="M252" i="7"/>
  <c r="S251" i="7"/>
  <c r="R251" i="7"/>
  <c r="O251" i="7"/>
  <c r="L251" i="7"/>
  <c r="M251" i="7" s="1"/>
  <c r="S250" i="7"/>
  <c r="S249" i="7"/>
  <c r="M249" i="7"/>
  <c r="D249" i="7"/>
  <c r="R248" i="7"/>
  <c r="O248" i="7"/>
  <c r="N248" i="7"/>
  <c r="L248" i="7"/>
  <c r="M248" i="7" s="1"/>
  <c r="J248" i="7"/>
  <c r="S247" i="7"/>
  <c r="M247" i="7"/>
  <c r="S246" i="7"/>
  <c r="R246" i="7"/>
  <c r="O246" i="7"/>
  <c r="N246" i="7"/>
  <c r="L246" i="7"/>
  <c r="M246" i="7" s="1"/>
  <c r="J246" i="7"/>
  <c r="S245" i="7"/>
  <c r="S244" i="7"/>
  <c r="R243" i="7"/>
  <c r="O243" i="7"/>
  <c r="N243" i="7"/>
  <c r="M243" i="7"/>
  <c r="J243" i="7"/>
  <c r="S241" i="7"/>
  <c r="M241" i="7"/>
  <c r="D241" i="7"/>
  <c r="S240" i="7"/>
  <c r="M240" i="7"/>
  <c r="S239" i="7"/>
  <c r="S238" i="7"/>
  <c r="R237" i="7"/>
  <c r="R235" i="7" s="1"/>
  <c r="O237" i="7"/>
  <c r="O235" i="7" s="1"/>
  <c r="N237" i="7"/>
  <c r="N235" i="7" s="1"/>
  <c r="M237" i="7"/>
  <c r="J237" i="7"/>
  <c r="J235" i="7" s="1"/>
  <c r="S236" i="7"/>
  <c r="M236" i="7"/>
  <c r="L235" i="7"/>
  <c r="M235" i="7" s="1"/>
  <c r="S234" i="7"/>
  <c r="M234" i="7"/>
  <c r="S233" i="7"/>
  <c r="S232" i="7" s="1"/>
  <c r="D233" i="7"/>
  <c r="D232" i="7" s="1"/>
  <c r="R232" i="7"/>
  <c r="O232" i="7"/>
  <c r="N232" i="7"/>
  <c r="N230" i="7" s="1"/>
  <c r="M232" i="7"/>
  <c r="J232" i="7"/>
  <c r="J230" i="7" s="1"/>
  <c r="S231" i="7"/>
  <c r="R231" i="7"/>
  <c r="O231" i="7"/>
  <c r="O230" i="7" s="1"/>
  <c r="M231" i="7"/>
  <c r="L230" i="7"/>
  <c r="M230" i="7" s="1"/>
  <c r="S229" i="7"/>
  <c r="S228" i="7" s="1"/>
  <c r="M229" i="7"/>
  <c r="D229" i="7"/>
  <c r="D228" i="7" s="1"/>
  <c r="R228" i="7"/>
  <c r="O228" i="7"/>
  <c r="N228" i="7"/>
  <c r="L228" i="7"/>
  <c r="M228" i="7" s="1"/>
  <c r="J228" i="7"/>
  <c r="S227" i="7"/>
  <c r="M227" i="7"/>
  <c r="S226" i="7"/>
  <c r="M226" i="7"/>
  <c r="S225" i="7"/>
  <c r="M225" i="7"/>
  <c r="S224" i="7"/>
  <c r="R224" i="7"/>
  <c r="R223" i="7" s="1"/>
  <c r="O224" i="7"/>
  <c r="O223" i="7" s="1"/>
  <c r="M224" i="7"/>
  <c r="N223" i="7"/>
  <c r="L223" i="7"/>
  <c r="M223" i="7" s="1"/>
  <c r="J223" i="7"/>
  <c r="S222" i="7"/>
  <c r="R222" i="7"/>
  <c r="O222" i="7"/>
  <c r="M222" i="7"/>
  <c r="S221" i="7"/>
  <c r="M221" i="7"/>
  <c r="D221" i="7"/>
  <c r="S220" i="7"/>
  <c r="S219" i="7"/>
  <c r="R218" i="7"/>
  <c r="O218" i="7"/>
  <c r="N218" i="7"/>
  <c r="M218" i="7"/>
  <c r="J218" i="7"/>
  <c r="S217" i="7"/>
  <c r="S216" i="7"/>
  <c r="S215" i="7"/>
  <c r="S214" i="7"/>
  <c r="S213" i="7"/>
  <c r="S212" i="7"/>
  <c r="S211" i="7"/>
  <c r="R210" i="7"/>
  <c r="R209" i="7" s="1"/>
  <c r="O210" i="7"/>
  <c r="N210" i="7"/>
  <c r="N209" i="7" s="1"/>
  <c r="J210" i="7"/>
  <c r="J209" i="7" s="1"/>
  <c r="O209" i="7"/>
  <c r="L208" i="7"/>
  <c r="M208" i="7" s="1"/>
  <c r="S207" i="7"/>
  <c r="D207" i="7"/>
  <c r="S206" i="7"/>
  <c r="R205" i="7"/>
  <c r="O205" i="7"/>
  <c r="N205" i="7"/>
  <c r="M205" i="7"/>
  <c r="J205" i="7"/>
  <c r="S204" i="7"/>
  <c r="S203" i="7"/>
  <c r="M203" i="7"/>
  <c r="R202" i="7"/>
  <c r="O202" i="7"/>
  <c r="N202" i="7"/>
  <c r="L202" i="7"/>
  <c r="J202" i="7"/>
  <c r="S201" i="7"/>
  <c r="D201" i="7"/>
  <c r="S200" i="7"/>
  <c r="S199" i="7"/>
  <c r="D199" i="7"/>
  <c r="S198" i="7"/>
  <c r="D198" i="7"/>
  <c r="S197" i="7"/>
  <c r="S196" i="7"/>
  <c r="S195" i="7"/>
  <c r="S194" i="7"/>
  <c r="R193" i="7"/>
  <c r="O193" i="7"/>
  <c r="N193" i="7"/>
  <c r="J193" i="7"/>
  <c r="S192" i="7"/>
  <c r="S191" i="7"/>
  <c r="S190" i="7"/>
  <c r="D190" i="7"/>
  <c r="S189" i="7"/>
  <c r="S188" i="7"/>
  <c r="S187" i="7"/>
  <c r="D187" i="7"/>
  <c r="S186" i="7"/>
  <c r="S185" i="7"/>
  <c r="S184" i="7"/>
  <c r="R183" i="7"/>
  <c r="O183" i="7"/>
  <c r="N183" i="7"/>
  <c r="J183" i="7"/>
  <c r="S182" i="7"/>
  <c r="S181" i="7"/>
  <c r="S180" i="7"/>
  <c r="D180" i="7"/>
  <c r="S179" i="7"/>
  <c r="S178" i="7"/>
  <c r="S177" i="7"/>
  <c r="S176" i="7"/>
  <c r="R175" i="7"/>
  <c r="O175" i="7"/>
  <c r="N175" i="7"/>
  <c r="J175" i="7"/>
  <c r="S174" i="7"/>
  <c r="L174" i="7"/>
  <c r="M174" i="7" s="1"/>
  <c r="S173" i="7"/>
  <c r="L173" i="7"/>
  <c r="M173" i="7" s="1"/>
  <c r="D173" i="7"/>
  <c r="S172" i="7"/>
  <c r="L172" i="7"/>
  <c r="M172" i="7" s="1"/>
  <c r="S171" i="7"/>
  <c r="L171" i="7"/>
  <c r="M171" i="7" s="1"/>
  <c r="S170" i="7"/>
  <c r="L170" i="7"/>
  <c r="M170" i="7" s="1"/>
  <c r="D170" i="7"/>
  <c r="S169" i="7"/>
  <c r="L169" i="7"/>
  <c r="M169" i="7" s="1"/>
  <c r="D169" i="7"/>
  <c r="S168" i="7"/>
  <c r="L168" i="7"/>
  <c r="M168" i="7" s="1"/>
  <c r="S167" i="7"/>
  <c r="L167" i="7"/>
  <c r="M167" i="7" s="1"/>
  <c r="D167" i="7"/>
  <c r="S166" i="7"/>
  <c r="L166" i="7"/>
  <c r="M166" i="7" s="1"/>
  <c r="S165" i="7"/>
  <c r="L165" i="7"/>
  <c r="M165" i="7" s="1"/>
  <c r="S164" i="7"/>
  <c r="L164" i="7"/>
  <c r="M164" i="7" s="1"/>
  <c r="S163" i="7"/>
  <c r="L163" i="7"/>
  <c r="M163" i="7" s="1"/>
  <c r="S162" i="7"/>
  <c r="L162" i="7"/>
  <c r="M162" i="7" s="1"/>
  <c r="R161" i="7"/>
  <c r="R160" i="7" s="1"/>
  <c r="O161" i="7"/>
  <c r="N161" i="7"/>
  <c r="L161" i="7"/>
  <c r="M161" i="7" s="1"/>
  <c r="J161" i="7"/>
  <c r="L160" i="7"/>
  <c r="M160" i="7" s="1"/>
  <c r="S158" i="7"/>
  <c r="S157" i="7"/>
  <c r="D157" i="7"/>
  <c r="S156" i="7"/>
  <c r="S155" i="7"/>
  <c r="S154" i="7"/>
  <c r="S153" i="7"/>
  <c r="D153" i="7"/>
  <c r="S152" i="7"/>
  <c r="R151" i="7"/>
  <c r="O151" i="7"/>
  <c r="N151" i="7"/>
  <c r="J151" i="7"/>
  <c r="S150" i="7"/>
  <c r="S149" i="7"/>
  <c r="D149" i="7"/>
  <c r="S148" i="7"/>
  <c r="D148" i="7"/>
  <c r="S147" i="7"/>
  <c r="D147" i="7"/>
  <c r="S146" i="7"/>
  <c r="R145" i="7"/>
  <c r="O145" i="7"/>
  <c r="O134" i="7" s="1"/>
  <c r="N145" i="7"/>
  <c r="J145" i="7"/>
  <c r="S144" i="7"/>
  <c r="S143" i="7"/>
  <c r="D143" i="7"/>
  <c r="S142" i="7"/>
  <c r="S141" i="7"/>
  <c r="S140" i="7"/>
  <c r="S139" i="7"/>
  <c r="S138" i="7"/>
  <c r="S137" i="7"/>
  <c r="D137" i="7"/>
  <c r="S136" i="7"/>
  <c r="R135" i="7"/>
  <c r="O135" i="7"/>
  <c r="N135" i="7"/>
  <c r="J135" i="7"/>
  <c r="S133" i="7"/>
  <c r="M133" i="7"/>
  <c r="S132" i="7"/>
  <c r="S131" i="7"/>
  <c r="S130" i="7"/>
  <c r="S129" i="7"/>
  <c r="D129" i="7"/>
  <c r="S128" i="7"/>
  <c r="S127" i="7"/>
  <c r="S126" i="7"/>
  <c r="R125" i="7"/>
  <c r="R124" i="7" s="1"/>
  <c r="O125" i="7"/>
  <c r="N125" i="7"/>
  <c r="N124" i="7" s="1"/>
  <c r="M125" i="7"/>
  <c r="J125" i="7"/>
  <c r="J124" i="7" s="1"/>
  <c r="O124" i="7"/>
  <c r="L124" i="7"/>
  <c r="M124" i="7" s="1"/>
  <c r="S123" i="7"/>
  <c r="S122" i="7"/>
  <c r="R121" i="7"/>
  <c r="R119" i="7" s="1"/>
  <c r="O121" i="7"/>
  <c r="N121" i="7"/>
  <c r="N119" i="7" s="1"/>
  <c r="M121" i="7"/>
  <c r="J121" i="7"/>
  <c r="J119" i="7" s="1"/>
  <c r="M120" i="7"/>
  <c r="O119" i="7"/>
  <c r="L119" i="7"/>
  <c r="M119" i="7" s="1"/>
  <c r="S117" i="7"/>
  <c r="S116" i="7"/>
  <c r="D116" i="7"/>
  <c r="S115" i="7"/>
  <c r="S114" i="7"/>
  <c r="S113" i="7"/>
  <c r="R112" i="7"/>
  <c r="R109" i="7" s="1"/>
  <c r="O112" i="7"/>
  <c r="O109" i="7" s="1"/>
  <c r="N112" i="7"/>
  <c r="N109" i="7" s="1"/>
  <c r="J112" i="7"/>
  <c r="S111" i="7"/>
  <c r="S110" i="7"/>
  <c r="M109" i="7"/>
  <c r="J109" i="7"/>
  <c r="S108" i="7"/>
  <c r="D108" i="7"/>
  <c r="S107" i="7"/>
  <c r="S106" i="7"/>
  <c r="S105" i="7"/>
  <c r="S104" i="7"/>
  <c r="D104" i="7"/>
  <c r="R103" i="7"/>
  <c r="O103" i="7"/>
  <c r="N103" i="7"/>
  <c r="J103" i="7"/>
  <c r="J94" i="7" s="1"/>
  <c r="S102" i="7"/>
  <c r="S101" i="7"/>
  <c r="S100" i="7"/>
  <c r="S99" i="7"/>
  <c r="S98" i="7"/>
  <c r="D98" i="7"/>
  <c r="S97" i="7"/>
  <c r="R96" i="7"/>
  <c r="O96" i="7"/>
  <c r="O94" i="7" s="1"/>
  <c r="N96" i="7"/>
  <c r="N94" i="7" s="1"/>
  <c r="J96" i="7"/>
  <c r="S95" i="7"/>
  <c r="M95" i="7"/>
  <c r="L94" i="7"/>
  <c r="M94" i="7" s="1"/>
  <c r="L93" i="7"/>
  <c r="M93" i="7" s="1"/>
  <c r="M92" i="7"/>
  <c r="S91" i="7"/>
  <c r="R91" i="7"/>
  <c r="O91" i="7"/>
  <c r="M91" i="7"/>
  <c r="D91" i="7"/>
  <c r="S90" i="7"/>
  <c r="R90" i="7"/>
  <c r="R89" i="7" s="1"/>
  <c r="O90" i="7"/>
  <c r="M90" i="7"/>
  <c r="N89" i="7"/>
  <c r="L89" i="7"/>
  <c r="M89" i="7" s="1"/>
  <c r="J89" i="7"/>
  <c r="S88" i="7"/>
  <c r="R88" i="7"/>
  <c r="O88" i="7"/>
  <c r="M88" i="7"/>
  <c r="S87" i="7"/>
  <c r="R87" i="7"/>
  <c r="O87" i="7"/>
  <c r="M87" i="7"/>
  <c r="D87" i="7"/>
  <c r="S86" i="7"/>
  <c r="R86" i="7"/>
  <c r="O86" i="7"/>
  <c r="M86" i="7"/>
  <c r="S85" i="7"/>
  <c r="R85" i="7"/>
  <c r="O85" i="7"/>
  <c r="M85" i="7"/>
  <c r="D85" i="7"/>
  <c r="S84" i="7"/>
  <c r="R84" i="7"/>
  <c r="O84" i="7"/>
  <c r="M84" i="7"/>
  <c r="S83" i="7"/>
  <c r="R83" i="7"/>
  <c r="O83" i="7"/>
  <c r="M83" i="7"/>
  <c r="S82" i="7"/>
  <c r="R82" i="7"/>
  <c r="O82" i="7"/>
  <c r="M82" i="7"/>
  <c r="S81" i="7"/>
  <c r="R81" i="7"/>
  <c r="O81" i="7"/>
  <c r="M81" i="7"/>
  <c r="N80" i="7"/>
  <c r="L80" i="7"/>
  <c r="M80" i="7" s="1"/>
  <c r="J80" i="7"/>
  <c r="S79" i="7"/>
  <c r="R79" i="7"/>
  <c r="O79" i="7"/>
  <c r="M79" i="7"/>
  <c r="S78" i="7"/>
  <c r="M78" i="7"/>
  <c r="S77" i="7"/>
  <c r="M77" i="7"/>
  <c r="R76" i="7"/>
  <c r="O76" i="7"/>
  <c r="N76" i="7"/>
  <c r="L76" i="7"/>
  <c r="M76" i="7" s="1"/>
  <c r="J76" i="7"/>
  <c r="S75" i="7"/>
  <c r="R75" i="7"/>
  <c r="O75" i="7"/>
  <c r="M75" i="7"/>
  <c r="S74" i="7"/>
  <c r="R74" i="7"/>
  <c r="O74" i="7"/>
  <c r="M74" i="7"/>
  <c r="M73" i="7"/>
  <c r="D73" i="7"/>
  <c r="S72" i="7"/>
  <c r="M72" i="7"/>
  <c r="D72" i="7"/>
  <c r="S71" i="7"/>
  <c r="M71" i="7"/>
  <c r="S70" i="7"/>
  <c r="D70" i="7"/>
  <c r="S69" i="7"/>
  <c r="R68" i="7"/>
  <c r="S68" i="7" s="1"/>
  <c r="O68" i="7"/>
  <c r="N68" i="7"/>
  <c r="N61" i="7" s="1"/>
  <c r="N59" i="7" s="1"/>
  <c r="J68" i="7"/>
  <c r="S67" i="7"/>
  <c r="S66" i="7"/>
  <c r="S65" i="7"/>
  <c r="S64" i="7"/>
  <c r="S63" i="7"/>
  <c r="R62" i="7"/>
  <c r="R61" i="7" s="1"/>
  <c r="O62" i="7"/>
  <c r="N62" i="7"/>
  <c r="J62" i="7"/>
  <c r="J61" i="7" s="1"/>
  <c r="J59" i="7" s="1"/>
  <c r="M61" i="7"/>
  <c r="S60" i="7"/>
  <c r="M60" i="7"/>
  <c r="M58" i="7"/>
  <c r="D58" i="7"/>
  <c r="S57" i="7"/>
  <c r="M57" i="7"/>
  <c r="D57" i="7"/>
  <c r="S56" i="7"/>
  <c r="S55" i="7"/>
  <c r="S54" i="7"/>
  <c r="S53" i="7"/>
  <c r="S52" i="7"/>
  <c r="R51" i="7"/>
  <c r="R50" i="7" s="1"/>
  <c r="O51" i="7"/>
  <c r="O50" i="7" s="1"/>
  <c r="N51" i="7"/>
  <c r="N50" i="7" s="1"/>
  <c r="M51" i="7"/>
  <c r="J51" i="7"/>
  <c r="J50" i="7" s="1"/>
  <c r="L50" i="7"/>
  <c r="M50" i="7" s="1"/>
  <c r="S49" i="7"/>
  <c r="R49" i="7"/>
  <c r="O49" i="7"/>
  <c r="M49" i="7"/>
  <c r="D49" i="7"/>
  <c r="S48" i="7"/>
  <c r="R48" i="7"/>
  <c r="O48" i="7"/>
  <c r="M48" i="7"/>
  <c r="M47" i="7"/>
  <c r="D47" i="7"/>
  <c r="S46" i="7"/>
  <c r="M46" i="7"/>
  <c r="S45" i="7"/>
  <c r="S44" i="7"/>
  <c r="D44" i="7"/>
  <c r="S43" i="7"/>
  <c r="M43" i="7"/>
  <c r="R42" i="7"/>
  <c r="O42" i="7"/>
  <c r="N42" i="7"/>
  <c r="L42" i="7"/>
  <c r="L30" i="7" s="1"/>
  <c r="M30" i="7" s="1"/>
  <c r="J42" i="7"/>
  <c r="S41" i="7"/>
  <c r="R41" i="7"/>
  <c r="O41" i="7"/>
  <c r="M41" i="7"/>
  <c r="S40" i="7"/>
  <c r="S39" i="7"/>
  <c r="R38" i="7"/>
  <c r="S38" i="7" s="1"/>
  <c r="O38" i="7"/>
  <c r="N38" i="7"/>
  <c r="J38" i="7"/>
  <c r="S37" i="7"/>
  <c r="S36" i="7"/>
  <c r="D36" i="7"/>
  <c r="S35" i="7"/>
  <c r="S34" i="7"/>
  <c r="R32" i="7"/>
  <c r="R31" i="7" s="1"/>
  <c r="O32" i="7"/>
  <c r="N32" i="7"/>
  <c r="N31" i="7" s="1"/>
  <c r="M32" i="7"/>
  <c r="J32" i="7"/>
  <c r="J31" i="7" s="1"/>
  <c r="S29" i="7"/>
  <c r="R29" i="7"/>
  <c r="O29" i="7"/>
  <c r="M29" i="7"/>
  <c r="S28" i="7"/>
  <c r="R28" i="7"/>
  <c r="O28" i="7"/>
  <c r="M28" i="7"/>
  <c r="S27" i="7"/>
  <c r="R27" i="7"/>
  <c r="O27" i="7"/>
  <c r="M27" i="7"/>
  <c r="D27" i="7"/>
  <c r="S26" i="7"/>
  <c r="R26" i="7"/>
  <c r="O26" i="7"/>
  <c r="M26" i="7"/>
  <c r="S25" i="7"/>
  <c r="R25" i="7"/>
  <c r="O25" i="7"/>
  <c r="L25" i="7"/>
  <c r="M25" i="7" s="1"/>
  <c r="S24" i="7"/>
  <c r="R24" i="7"/>
  <c r="O24" i="7"/>
  <c r="M24" i="7"/>
  <c r="D24" i="7"/>
  <c r="S23" i="7"/>
  <c r="R23" i="7"/>
  <c r="O23" i="7"/>
  <c r="M23" i="7"/>
  <c r="N22" i="7"/>
  <c r="L22" i="7"/>
  <c r="M22" i="7" s="1"/>
  <c r="J22" i="7"/>
  <c r="M21" i="7"/>
  <c r="R20" i="7"/>
  <c r="O20" i="7"/>
  <c r="O17" i="7" s="1"/>
  <c r="N20" i="7"/>
  <c r="M20" i="7"/>
  <c r="L20" i="7"/>
  <c r="J20" i="7"/>
  <c r="J17" i="7" s="1"/>
  <c r="M19" i="7"/>
  <c r="M18" i="7"/>
  <c r="D18" i="7"/>
  <c r="R17" i="7"/>
  <c r="N17" i="7"/>
  <c r="L17" i="7"/>
  <c r="L403" i="7" s="1"/>
  <c r="C4" i="7"/>
  <c r="R24" i="6"/>
  <c r="R28" i="6"/>
  <c r="R33" i="6"/>
  <c r="R34" i="6"/>
  <c r="R38" i="6"/>
  <c r="R39" i="6"/>
  <c r="R42" i="6"/>
  <c r="R43" i="6"/>
  <c r="R45" i="6"/>
  <c r="R47" i="6"/>
  <c r="R46" i="6" s="1"/>
  <c r="R51" i="6"/>
  <c r="R54" i="6"/>
  <c r="R55" i="6"/>
  <c r="R59" i="6"/>
  <c r="R57" i="6" s="1"/>
  <c r="R64" i="6"/>
  <c r="R65" i="6"/>
  <c r="R71" i="6"/>
  <c r="R67" i="6" s="1"/>
  <c r="R78" i="6"/>
  <c r="R91" i="6"/>
  <c r="R110" i="6"/>
  <c r="R111" i="6"/>
  <c r="R119" i="6"/>
  <c r="R116" i="6" s="1"/>
  <c r="R122" i="6"/>
  <c r="R130" i="6"/>
  <c r="R127" i="6" s="1"/>
  <c r="R134" i="6"/>
  <c r="R135" i="6"/>
  <c r="R143" i="6"/>
  <c r="S156" i="6"/>
  <c r="I156" i="6" s="1"/>
  <c r="S154" i="6"/>
  <c r="I154" i="6" s="1"/>
  <c r="D154" i="6" s="1"/>
  <c r="S155" i="6"/>
  <c r="I155" i="6" s="1"/>
  <c r="S153" i="6"/>
  <c r="I153" i="6" s="1"/>
  <c r="S152" i="6"/>
  <c r="I152" i="6" s="1"/>
  <c r="S150" i="6"/>
  <c r="I150" i="6" s="1"/>
  <c r="S149" i="6"/>
  <c r="I149" i="6" s="1"/>
  <c r="S148" i="6"/>
  <c r="I148" i="6" s="1"/>
  <c r="S146" i="6"/>
  <c r="I146" i="6" s="1"/>
  <c r="S145" i="6"/>
  <c r="I145" i="6" s="1"/>
  <c r="S144" i="6"/>
  <c r="I144" i="6" s="1"/>
  <c r="S140" i="6"/>
  <c r="I140" i="6" s="1"/>
  <c r="S141" i="6"/>
  <c r="I141" i="6" s="1"/>
  <c r="D141" i="6" s="1"/>
  <c r="S139" i="6"/>
  <c r="I139" i="6" s="1"/>
  <c r="S137" i="6"/>
  <c r="I137" i="6" s="1"/>
  <c r="S136" i="6"/>
  <c r="I136" i="6" s="1"/>
  <c r="S129" i="6"/>
  <c r="I129" i="6" s="1"/>
  <c r="S131" i="6"/>
  <c r="I131" i="6" s="1"/>
  <c r="D131" i="6" s="1"/>
  <c r="S132" i="6"/>
  <c r="I132" i="6" s="1"/>
  <c r="S133" i="6"/>
  <c r="I133" i="6" s="1"/>
  <c r="D133" i="6" s="1"/>
  <c r="S128" i="6"/>
  <c r="I128" i="6" s="1"/>
  <c r="D128" i="6" s="1"/>
  <c r="S124" i="6"/>
  <c r="I124" i="6" s="1"/>
  <c r="S125" i="6"/>
  <c r="I125" i="6" s="1"/>
  <c r="D125" i="6" s="1"/>
  <c r="S126" i="6"/>
  <c r="I126" i="6" s="1"/>
  <c r="D126" i="6" s="1"/>
  <c r="S123" i="6"/>
  <c r="I123" i="6" s="1"/>
  <c r="D123" i="6" s="1"/>
  <c r="S118" i="6"/>
  <c r="I118" i="6" s="1"/>
  <c r="S120" i="6"/>
  <c r="I120" i="6" s="1"/>
  <c r="S121" i="6"/>
  <c r="I121" i="6" s="1"/>
  <c r="S117" i="6"/>
  <c r="I117" i="6" s="1"/>
  <c r="S113" i="6"/>
  <c r="I113" i="6" s="1"/>
  <c r="S112" i="6"/>
  <c r="I112" i="6" s="1"/>
  <c r="S109" i="6"/>
  <c r="I109" i="6" s="1"/>
  <c r="D109" i="6" s="1"/>
  <c r="S108" i="6"/>
  <c r="S107" i="6"/>
  <c r="I107" i="6" s="1"/>
  <c r="D107" i="6" s="1"/>
  <c r="S102" i="6"/>
  <c r="I102" i="6" s="1"/>
  <c r="S103" i="6"/>
  <c r="I103" i="6" s="1"/>
  <c r="S104" i="6"/>
  <c r="I104" i="6" s="1"/>
  <c r="S105" i="6"/>
  <c r="I105" i="6" s="1"/>
  <c r="S101" i="6"/>
  <c r="I101" i="6" s="1"/>
  <c r="S98" i="6"/>
  <c r="I98" i="6" s="1"/>
  <c r="D98" i="6" s="1"/>
  <c r="S99" i="6"/>
  <c r="I99" i="6" s="1"/>
  <c r="D99" i="6" s="1"/>
  <c r="S100" i="6"/>
  <c r="I100" i="6" s="1"/>
  <c r="D100" i="6" s="1"/>
  <c r="S97" i="6"/>
  <c r="I97" i="6" s="1"/>
  <c r="D97" i="6" s="1"/>
  <c r="S93" i="6"/>
  <c r="I93" i="6" s="1"/>
  <c r="S94" i="6"/>
  <c r="I94" i="6" s="1"/>
  <c r="S95" i="6"/>
  <c r="I95" i="6" s="1"/>
  <c r="S92" i="6"/>
  <c r="I92" i="6" s="1"/>
  <c r="S90" i="6"/>
  <c r="I90" i="6" s="1"/>
  <c r="S89" i="6"/>
  <c r="I89" i="6" s="1"/>
  <c r="S84" i="6"/>
  <c r="I84" i="6" s="1"/>
  <c r="S85" i="6"/>
  <c r="I85" i="6" s="1"/>
  <c r="S86" i="6"/>
  <c r="I86" i="6" s="1"/>
  <c r="S87" i="6"/>
  <c r="I87" i="6" s="1"/>
  <c r="S88" i="6"/>
  <c r="I88" i="6" s="1"/>
  <c r="D88" i="6" s="1"/>
  <c r="S83" i="6"/>
  <c r="I83" i="6" s="1"/>
  <c r="S81" i="6"/>
  <c r="S77" i="6"/>
  <c r="I77" i="6" s="1"/>
  <c r="S79" i="6"/>
  <c r="I79" i="6" s="1"/>
  <c r="S80" i="6"/>
  <c r="I80" i="6" s="1"/>
  <c r="S76" i="6"/>
  <c r="I76" i="6" s="1"/>
  <c r="S72" i="6"/>
  <c r="I72" i="6" s="1"/>
  <c r="S73" i="6"/>
  <c r="I73" i="6" s="1"/>
  <c r="D73" i="6" s="1"/>
  <c r="S74" i="6"/>
  <c r="I74" i="6" s="1"/>
  <c r="S70" i="6"/>
  <c r="I70" i="6" s="1"/>
  <c r="S69" i="6"/>
  <c r="I69" i="6" s="1"/>
  <c r="D69" i="6" s="1"/>
  <c r="U69" i="6" s="1"/>
  <c r="S68" i="6"/>
  <c r="I68" i="6" s="1"/>
  <c r="D68" i="6" s="1"/>
  <c r="U68" i="6" s="1"/>
  <c r="S66" i="6"/>
  <c r="I66" i="6" s="1"/>
  <c r="D66" i="6" s="1"/>
  <c r="U66" i="6" s="1"/>
  <c r="S64" i="6"/>
  <c r="I64" i="6" s="1"/>
  <c r="S63" i="6"/>
  <c r="I63" i="6" s="1"/>
  <c r="D63" i="6" s="1"/>
  <c r="U63" i="6" s="1"/>
  <c r="S60" i="6"/>
  <c r="I60" i="6" s="1"/>
  <c r="D60" i="6" s="1"/>
  <c r="U60" i="6" s="1"/>
  <c r="S61" i="6"/>
  <c r="I61" i="6" s="1"/>
  <c r="D61" i="6" s="1"/>
  <c r="U61" i="6" s="1"/>
  <c r="S58" i="6"/>
  <c r="I58" i="6" s="1"/>
  <c r="D58" i="6" s="1"/>
  <c r="U58" i="6" s="1"/>
  <c r="S56" i="6"/>
  <c r="I56" i="6" s="1"/>
  <c r="D56" i="6" s="1"/>
  <c r="U56" i="6" s="1"/>
  <c r="S55" i="6"/>
  <c r="I55" i="6" s="1"/>
  <c r="S52" i="6"/>
  <c r="S49" i="6"/>
  <c r="I49" i="6" s="1"/>
  <c r="D49" i="6" s="1"/>
  <c r="U49" i="6" s="1"/>
  <c r="S50" i="6"/>
  <c r="I50" i="6" s="1"/>
  <c r="D50" i="6" s="1"/>
  <c r="U50" i="6" s="1"/>
  <c r="S48" i="6"/>
  <c r="I48" i="6" s="1"/>
  <c r="D48" i="6" s="1"/>
  <c r="U48" i="6" s="1"/>
  <c r="S44" i="6"/>
  <c r="I44" i="6" s="1"/>
  <c r="D44" i="6" s="1"/>
  <c r="U44" i="6" s="1"/>
  <c r="S40" i="6"/>
  <c r="I40" i="6" s="1"/>
  <c r="D40" i="6" s="1"/>
  <c r="U40" i="6" s="1"/>
  <c r="S37" i="6"/>
  <c r="I37" i="6" s="1"/>
  <c r="D37" i="6" s="1"/>
  <c r="U37" i="6" s="1"/>
  <c r="S35" i="6"/>
  <c r="I35" i="6" s="1"/>
  <c r="D35" i="6" s="1"/>
  <c r="U35" i="6" s="1"/>
  <c r="S36" i="6"/>
  <c r="I36" i="6" s="1"/>
  <c r="D36" i="6" s="1"/>
  <c r="U36" i="6" s="1"/>
  <c r="S30" i="6"/>
  <c r="I30" i="6" s="1"/>
  <c r="D30" i="6" s="1"/>
  <c r="U30" i="6" s="1"/>
  <c r="S27" i="6"/>
  <c r="I27" i="6" s="1"/>
  <c r="D27" i="6" s="1"/>
  <c r="U27" i="6" s="1"/>
  <c r="S25" i="6"/>
  <c r="I25" i="6" s="1"/>
  <c r="D25" i="6" s="1"/>
  <c r="U25" i="6" s="1"/>
  <c r="S134" i="6"/>
  <c r="I134" i="6" s="1"/>
  <c r="D134" i="6" s="1"/>
  <c r="S110" i="6"/>
  <c r="I110" i="6" s="1"/>
  <c r="D110" i="6" s="1"/>
  <c r="S54" i="6"/>
  <c r="I54" i="6" s="1"/>
  <c r="S47" i="6"/>
  <c r="I47" i="6" s="1"/>
  <c r="S45" i="6"/>
  <c r="I45" i="6" s="1"/>
  <c r="O143" i="6"/>
  <c r="O135" i="6"/>
  <c r="O134" i="6"/>
  <c r="O130" i="6"/>
  <c r="O127" i="6" s="1"/>
  <c r="O122" i="6"/>
  <c r="O119" i="6"/>
  <c r="O116" i="6" s="1"/>
  <c r="O111" i="6"/>
  <c r="O110" i="6"/>
  <c r="O91" i="6"/>
  <c r="O78" i="6"/>
  <c r="O71" i="6"/>
  <c r="O67" i="6" s="1"/>
  <c r="O65" i="6"/>
  <c r="O64" i="6"/>
  <c r="O59" i="6"/>
  <c r="O57" i="6" s="1"/>
  <c r="O55" i="6"/>
  <c r="O54" i="6"/>
  <c r="O51" i="6"/>
  <c r="O47" i="6"/>
  <c r="O46" i="6" s="1"/>
  <c r="O45" i="6"/>
  <c r="O43" i="6"/>
  <c r="O42" i="6"/>
  <c r="O39" i="6"/>
  <c r="O38" i="6"/>
  <c r="O34" i="6"/>
  <c r="O33" i="6"/>
  <c r="O28" i="6"/>
  <c r="O24" i="6"/>
  <c r="N143" i="6"/>
  <c r="N135" i="6"/>
  <c r="N130" i="6"/>
  <c r="N127" i="6" s="1"/>
  <c r="N122" i="6"/>
  <c r="N119" i="6"/>
  <c r="N116" i="6" s="1"/>
  <c r="N111" i="6"/>
  <c r="N106" i="6"/>
  <c r="N91" i="6"/>
  <c r="N78" i="6"/>
  <c r="N71" i="6"/>
  <c r="N65" i="6"/>
  <c r="N64" i="6"/>
  <c r="N59" i="6"/>
  <c r="N57" i="6" s="1"/>
  <c r="N55" i="6"/>
  <c r="N53" i="6" s="1"/>
  <c r="N51" i="6"/>
  <c r="N46" i="6"/>
  <c r="N43" i="6"/>
  <c r="N42" i="6"/>
  <c r="N39" i="6"/>
  <c r="N38" i="6"/>
  <c r="N34" i="6"/>
  <c r="N33" i="6"/>
  <c r="N28" i="6"/>
  <c r="N24" i="6"/>
  <c r="M156" i="6"/>
  <c r="M155" i="6"/>
  <c r="M154" i="6"/>
  <c r="M153" i="6"/>
  <c r="M149" i="6"/>
  <c r="M148" i="6"/>
  <c r="M146" i="6"/>
  <c r="M144" i="6"/>
  <c r="L143" i="6"/>
  <c r="M142" i="6"/>
  <c r="M141" i="6"/>
  <c r="M140" i="6"/>
  <c r="M139" i="6"/>
  <c r="M137" i="6"/>
  <c r="M136" i="6"/>
  <c r="L135" i="6"/>
  <c r="M135" i="6" s="1"/>
  <c r="M134" i="6"/>
  <c r="M133" i="6"/>
  <c r="M132" i="6"/>
  <c r="M131" i="6"/>
  <c r="M130" i="6"/>
  <c r="M129" i="6"/>
  <c r="M128" i="6"/>
  <c r="L127" i="6"/>
  <c r="M127" i="6" s="1"/>
  <c r="M126" i="6"/>
  <c r="M125" i="6"/>
  <c r="M124" i="6"/>
  <c r="M123" i="6"/>
  <c r="L122" i="6"/>
  <c r="M121" i="6"/>
  <c r="M120" i="6"/>
  <c r="M119" i="6"/>
  <c r="M118" i="6"/>
  <c r="M117" i="6"/>
  <c r="L116" i="6"/>
  <c r="M116" i="6" s="1"/>
  <c r="L114" i="6"/>
  <c r="M114" i="6" s="1"/>
  <c r="M113" i="6"/>
  <c r="M112" i="6"/>
  <c r="M110" i="6"/>
  <c r="M109" i="6"/>
  <c r="M108" i="6"/>
  <c r="M107" i="6"/>
  <c r="M105" i="6"/>
  <c r="M104" i="6"/>
  <c r="M103" i="6"/>
  <c r="M102" i="6"/>
  <c r="M101" i="6"/>
  <c r="M100" i="6"/>
  <c r="L98" i="6"/>
  <c r="M97" i="6"/>
  <c r="M95" i="6"/>
  <c r="L94" i="6"/>
  <c r="M94" i="6" s="1"/>
  <c r="M93" i="6"/>
  <c r="M92" i="6"/>
  <c r="M90" i="6"/>
  <c r="M89" i="6"/>
  <c r="M88" i="6"/>
  <c r="L87" i="6"/>
  <c r="M87" i="6" s="1"/>
  <c r="M86" i="6"/>
  <c r="L85" i="6"/>
  <c r="M85" i="6" s="1"/>
  <c r="L84" i="6"/>
  <c r="M84" i="6" s="1"/>
  <c r="M83" i="6"/>
  <c r="M81" i="6"/>
  <c r="L80" i="6"/>
  <c r="M80" i="6" s="1"/>
  <c r="L79" i="6"/>
  <c r="M78" i="6"/>
  <c r="M77" i="6"/>
  <c r="M76" i="6"/>
  <c r="M74" i="6"/>
  <c r="M73" i="6"/>
  <c r="M72" i="6"/>
  <c r="M71" i="6"/>
  <c r="M70" i="6"/>
  <c r="M69" i="6"/>
  <c r="M68" i="6"/>
  <c r="M66" i="6"/>
  <c r="L65" i="6"/>
  <c r="M65" i="6" s="1"/>
  <c r="L64" i="6"/>
  <c r="M61" i="6"/>
  <c r="M60" i="6"/>
  <c r="M59" i="6"/>
  <c r="M58" i="6"/>
  <c r="L57" i="6"/>
  <c r="M57" i="6" s="1"/>
  <c r="M56" i="6"/>
  <c r="M55" i="6"/>
  <c r="M54" i="6"/>
  <c r="L53" i="6"/>
  <c r="M53" i="6" s="1"/>
  <c r="M52" i="6"/>
  <c r="L51" i="6"/>
  <c r="M51" i="6" s="1"/>
  <c r="M50" i="6"/>
  <c r="M49" i="6"/>
  <c r="M48" i="6"/>
  <c r="M47" i="6"/>
  <c r="L46" i="6"/>
  <c r="M46" i="6" s="1"/>
  <c r="M45" i="6"/>
  <c r="M44" i="6"/>
  <c r="M43" i="6"/>
  <c r="L41" i="6"/>
  <c r="M41" i="6" s="1"/>
  <c r="M39" i="6"/>
  <c r="L38" i="6"/>
  <c r="M38" i="6" s="1"/>
  <c r="M30" i="6"/>
  <c r="L28" i="6"/>
  <c r="M28" i="6" s="1"/>
  <c r="M27" i="6"/>
  <c r="M24" i="6"/>
  <c r="D74" i="6" l="1"/>
  <c r="U74" i="6" s="1"/>
  <c r="D83" i="6"/>
  <c r="U83" i="6" s="1"/>
  <c r="D85" i="6"/>
  <c r="U85" i="6" s="1"/>
  <c r="D92" i="6"/>
  <c r="F92" i="6" s="1"/>
  <c r="D101" i="6"/>
  <c r="U101" i="6" s="1"/>
  <c r="D112" i="6"/>
  <c r="F112" i="6" s="1"/>
  <c r="D155" i="6"/>
  <c r="U155" i="6" s="1"/>
  <c r="D79" i="6"/>
  <c r="F79" i="6" s="1"/>
  <c r="D84" i="6"/>
  <c r="U84" i="6" s="1"/>
  <c r="D95" i="6"/>
  <c r="F95" i="6" s="1"/>
  <c r="D105" i="6"/>
  <c r="U105" i="6" s="1"/>
  <c r="D113" i="6"/>
  <c r="F113" i="6" s="1"/>
  <c r="D118" i="6"/>
  <c r="U118" i="6" s="1"/>
  <c r="D124" i="6"/>
  <c r="U124" i="6" s="1"/>
  <c r="D137" i="6"/>
  <c r="U137" i="6" s="1"/>
  <c r="D144" i="6"/>
  <c r="F144" i="6" s="1"/>
  <c r="D148" i="6"/>
  <c r="F148" i="6" s="1"/>
  <c r="D152" i="6"/>
  <c r="F152" i="6" s="1"/>
  <c r="D114" i="6"/>
  <c r="U114" i="6" s="1"/>
  <c r="D72" i="6"/>
  <c r="F72" i="6" s="1"/>
  <c r="D77" i="6"/>
  <c r="U77" i="6" s="1"/>
  <c r="D87" i="6"/>
  <c r="U87" i="6" s="1"/>
  <c r="D89" i="6"/>
  <c r="U89" i="6" s="1"/>
  <c r="D94" i="6"/>
  <c r="F94" i="6" s="1"/>
  <c r="D104" i="6"/>
  <c r="U104" i="6" s="1"/>
  <c r="D117" i="6"/>
  <c r="F117" i="6" s="1"/>
  <c r="D129" i="6"/>
  <c r="U129" i="6" s="1"/>
  <c r="D139" i="6"/>
  <c r="F139" i="6" s="1"/>
  <c r="D145" i="6"/>
  <c r="U145" i="6" s="1"/>
  <c r="D150" i="6"/>
  <c r="U150" i="6" s="1"/>
  <c r="D156" i="6"/>
  <c r="U156" i="6" s="1"/>
  <c r="D80" i="6"/>
  <c r="U80" i="6" s="1"/>
  <c r="D102" i="6"/>
  <c r="U102" i="6" s="1"/>
  <c r="D120" i="6"/>
  <c r="F120" i="6" s="1"/>
  <c r="D132" i="6"/>
  <c r="U132" i="6" s="1"/>
  <c r="D140" i="6"/>
  <c r="F140" i="6" s="1"/>
  <c r="D70" i="6"/>
  <c r="U70" i="6" s="1"/>
  <c r="D76" i="6"/>
  <c r="F76" i="6" s="1"/>
  <c r="D86" i="6"/>
  <c r="U86" i="6" s="1"/>
  <c r="D90" i="6"/>
  <c r="F90" i="6" s="1"/>
  <c r="D93" i="6"/>
  <c r="U93" i="6" s="1"/>
  <c r="D103" i="6"/>
  <c r="U103" i="6" s="1"/>
  <c r="D121" i="6"/>
  <c r="U121" i="6" s="1"/>
  <c r="D136" i="6"/>
  <c r="F136" i="6" s="1"/>
  <c r="D146" i="6"/>
  <c r="U146" i="6" s="1"/>
  <c r="D149" i="6"/>
  <c r="U149" i="6" s="1"/>
  <c r="D153" i="6"/>
  <c r="U153" i="6" s="1"/>
  <c r="D142" i="6"/>
  <c r="U142" i="6" s="1"/>
  <c r="P26" i="6"/>
  <c r="Q78" i="6"/>
  <c r="J78" i="6" s="1"/>
  <c r="I78" i="6" s="1"/>
  <c r="R26" i="6"/>
  <c r="S119" i="6"/>
  <c r="S116" i="6" s="1"/>
  <c r="I116" i="6" s="1"/>
  <c r="D116" i="6" s="1"/>
  <c r="R138" i="6"/>
  <c r="R106" i="6"/>
  <c r="Q82" i="6"/>
  <c r="J82" i="6" s="1"/>
  <c r="R53" i="6"/>
  <c r="Q53" i="6"/>
  <c r="J53" i="6" s="1"/>
  <c r="P82" i="6"/>
  <c r="R41" i="6"/>
  <c r="R23" i="6"/>
  <c r="P23" i="6"/>
  <c r="P31" i="6"/>
  <c r="P29" i="6" s="1"/>
  <c r="P32" i="6"/>
  <c r="R96" i="6"/>
  <c r="Q32" i="6"/>
  <c r="J32" i="6" s="1"/>
  <c r="R75" i="6"/>
  <c r="R62" i="6"/>
  <c r="Q111" i="6"/>
  <c r="J111" i="6" s="1"/>
  <c r="P62" i="6"/>
  <c r="P138" i="6"/>
  <c r="Q151" i="6"/>
  <c r="J151" i="6" s="1"/>
  <c r="R82" i="6"/>
  <c r="R31" i="6"/>
  <c r="R29" i="6" s="1"/>
  <c r="R32" i="6"/>
  <c r="U64" i="6"/>
  <c r="Q41" i="6"/>
  <c r="J41" i="6" s="1"/>
  <c r="J130" i="6"/>
  <c r="Q127" i="6"/>
  <c r="J127" i="6" s="1"/>
  <c r="R147" i="6"/>
  <c r="J42" i="6"/>
  <c r="P41" i="6"/>
  <c r="P96" i="6"/>
  <c r="P127" i="6"/>
  <c r="P115" i="6" s="1"/>
  <c r="Q71" i="6"/>
  <c r="Q119" i="6"/>
  <c r="Q106" i="6"/>
  <c r="J106" i="6" s="1"/>
  <c r="P151" i="6"/>
  <c r="J24" i="6"/>
  <c r="J59" i="6"/>
  <c r="Q31" i="6"/>
  <c r="J31" i="6" s="1"/>
  <c r="Q62" i="6"/>
  <c r="J62" i="6" s="1"/>
  <c r="P75" i="6"/>
  <c r="U98" i="6"/>
  <c r="S71" i="6"/>
  <c r="R115" i="6"/>
  <c r="I108" i="6"/>
  <c r="S51" i="6"/>
  <c r="I51" i="6" s="1"/>
  <c r="I52" i="6"/>
  <c r="D52" i="6" s="1"/>
  <c r="U52" i="6" s="1"/>
  <c r="I81" i="6"/>
  <c r="D81" i="6" s="1"/>
  <c r="J123" i="6"/>
  <c r="Q122" i="6"/>
  <c r="J122" i="6" s="1"/>
  <c r="Q138" i="6"/>
  <c r="J138" i="6" s="1"/>
  <c r="U99" i="6"/>
  <c r="P147" i="6"/>
  <c r="I19" i="7"/>
  <c r="N242" i="7"/>
  <c r="N288" i="7"/>
  <c r="S32" i="7"/>
  <c r="S31" i="7" s="1"/>
  <c r="J160" i="7"/>
  <c r="J159" i="7" s="1"/>
  <c r="N160" i="7"/>
  <c r="N159" i="7" s="1"/>
  <c r="N355" i="7"/>
  <c r="R394" i="7"/>
  <c r="I94" i="7"/>
  <c r="I93" i="7" s="1"/>
  <c r="O271" i="7"/>
  <c r="O80" i="7"/>
  <c r="S125" i="7"/>
  <c r="S124" i="7" s="1"/>
  <c r="S323" i="7"/>
  <c r="J355" i="7"/>
  <c r="R22" i="7"/>
  <c r="O22" i="7"/>
  <c r="O31" i="7"/>
  <c r="O30" i="7" s="1"/>
  <c r="S237" i="7"/>
  <c r="S243" i="7"/>
  <c r="I31" i="7"/>
  <c r="M307" i="7"/>
  <c r="L306" i="7"/>
  <c r="M306" i="7" s="1"/>
  <c r="R59" i="7"/>
  <c r="R94" i="7"/>
  <c r="L283" i="7"/>
  <c r="M283" i="7" s="1"/>
  <c r="M310" i="7"/>
  <c r="I355" i="7"/>
  <c r="I271" i="7"/>
  <c r="I242" i="7"/>
  <c r="I134" i="7"/>
  <c r="I118" i="7" s="1"/>
  <c r="F47" i="7"/>
  <c r="S76" i="7"/>
  <c r="S89" i="7"/>
  <c r="L159" i="7"/>
  <c r="M159" i="7" s="1"/>
  <c r="S205" i="7"/>
  <c r="S223" i="7"/>
  <c r="R230" i="7"/>
  <c r="S235" i="7"/>
  <c r="O300" i="7"/>
  <c r="R355" i="7"/>
  <c r="R387" i="7"/>
  <c r="I160" i="7"/>
  <c r="I159" i="7" s="1"/>
  <c r="R80" i="7"/>
  <c r="O160" i="7"/>
  <c r="O159" i="7" s="1"/>
  <c r="S202" i="7"/>
  <c r="S230" i="7"/>
  <c r="O339" i="7"/>
  <c r="S367" i="7"/>
  <c r="S366" i="7" s="1"/>
  <c r="O373" i="7"/>
  <c r="F54" i="7"/>
  <c r="I339" i="7"/>
  <c r="I30" i="7"/>
  <c r="D122" i="7"/>
  <c r="F122" i="7" s="1"/>
  <c r="D110" i="7"/>
  <c r="D123" i="7"/>
  <c r="D163" i="7"/>
  <c r="D211" i="7"/>
  <c r="D210" i="7" s="1"/>
  <c r="D209" i="7" s="1"/>
  <c r="D247" i="7"/>
  <c r="D246" i="7" s="1"/>
  <c r="D350" i="7"/>
  <c r="F350" i="7" s="1"/>
  <c r="D77" i="7"/>
  <c r="D76" i="7" s="1"/>
  <c r="D195" i="7"/>
  <c r="F195" i="7" s="1"/>
  <c r="D203" i="7"/>
  <c r="D202" i="7" s="1"/>
  <c r="D231" i="7"/>
  <c r="D230" i="7" s="1"/>
  <c r="D60" i="7"/>
  <c r="F60" i="7" s="1"/>
  <c r="D81" i="7"/>
  <c r="F81" i="7" s="1"/>
  <c r="D219" i="7"/>
  <c r="D218" i="7" s="1"/>
  <c r="D303" i="7"/>
  <c r="D302" i="7" s="1"/>
  <c r="D332" i="7"/>
  <c r="D331" i="7" s="1"/>
  <c r="D113" i="7"/>
  <c r="D112" i="7" s="1"/>
  <c r="D176" i="7"/>
  <c r="D82" i="7"/>
  <c r="F82" i="7" s="1"/>
  <c r="D254" i="7"/>
  <c r="F254" i="7" s="1"/>
  <c r="D33" i="7"/>
  <c r="D32" i="7" s="1"/>
  <c r="D264" i="7"/>
  <c r="F264" i="7" s="1"/>
  <c r="D19" i="7"/>
  <c r="D21" i="7"/>
  <c r="D20" i="7" s="1"/>
  <c r="O93" i="7"/>
  <c r="O355" i="7"/>
  <c r="R134" i="7"/>
  <c r="F34" i="7"/>
  <c r="F46" i="7"/>
  <c r="O89" i="7"/>
  <c r="S96" i="7"/>
  <c r="J93" i="7"/>
  <c r="O118" i="7"/>
  <c r="S145" i="7"/>
  <c r="J134" i="7"/>
  <c r="S161" i="7"/>
  <c r="M202" i="7"/>
  <c r="O242" i="7"/>
  <c r="S266" i="7"/>
  <c r="S263" i="7" s="1"/>
  <c r="S262" i="7" s="1"/>
  <c r="S272" i="7"/>
  <c r="S271" i="7" s="1"/>
  <c r="R323" i="7"/>
  <c r="O311" i="7"/>
  <c r="S300" i="7"/>
  <c r="S51" i="7"/>
  <c r="S50" i="7" s="1"/>
  <c r="O61" i="7"/>
  <c r="O59" i="7" s="1"/>
  <c r="N134" i="7"/>
  <c r="N118" i="7" s="1"/>
  <c r="S151" i="7"/>
  <c r="R159" i="7"/>
  <c r="R208" i="7"/>
  <c r="N208" i="7"/>
  <c r="S218" i="7"/>
  <c r="N262" i="7"/>
  <c r="S283" i="7"/>
  <c r="S282" i="7" s="1"/>
  <c r="S344" i="7"/>
  <c r="N373" i="7"/>
  <c r="S22" i="7"/>
  <c r="F27" i="7"/>
  <c r="S42" i="7"/>
  <c r="S30" i="7" s="1"/>
  <c r="N30" i="7"/>
  <c r="L59" i="7"/>
  <c r="M59" i="7" s="1"/>
  <c r="S80" i="7"/>
  <c r="L118" i="7"/>
  <c r="M118" i="7" s="1"/>
  <c r="S121" i="7"/>
  <c r="S119" i="7" s="1"/>
  <c r="S183" i="7"/>
  <c r="J208" i="7"/>
  <c r="S210" i="7"/>
  <c r="S209" i="7" s="1"/>
  <c r="O208" i="7"/>
  <c r="J242" i="7"/>
  <c r="R242" i="7"/>
  <c r="D248" i="7"/>
  <c r="S248" i="7"/>
  <c r="M256" i="7"/>
  <c r="M268" i="7"/>
  <c r="L271" i="7"/>
  <c r="M271" i="7" s="1"/>
  <c r="D294" i="7"/>
  <c r="S331" i="7"/>
  <c r="S349" i="7"/>
  <c r="S347" i="7" s="1"/>
  <c r="S378" i="7"/>
  <c r="D38" i="7"/>
  <c r="D121" i="7"/>
  <c r="D119" i="7" s="1"/>
  <c r="D378" i="7"/>
  <c r="D194" i="7"/>
  <c r="F194" i="7" s="1"/>
  <c r="D357" i="7"/>
  <c r="F357" i="7" s="1"/>
  <c r="D361" i="7"/>
  <c r="D360" i="7" s="1"/>
  <c r="D29" i="7"/>
  <c r="F29" i="7" s="1"/>
  <c r="D63" i="7"/>
  <c r="F63" i="7" s="1"/>
  <c r="D97" i="7"/>
  <c r="D96" i="7" s="1"/>
  <c r="D146" i="7"/>
  <c r="F146" i="7" s="1"/>
  <c r="D162" i="7"/>
  <c r="F162" i="7" s="1"/>
  <c r="D177" i="7"/>
  <c r="D238" i="7"/>
  <c r="D237" i="7" s="1"/>
  <c r="D345" i="7"/>
  <c r="D344" i="7" s="1"/>
  <c r="D335" i="7"/>
  <c r="D394" i="7"/>
  <c r="D185" i="7"/>
  <c r="F185" i="7" s="1"/>
  <c r="D225" i="7"/>
  <c r="F225" i="7" s="1"/>
  <c r="D308" i="7"/>
  <c r="D307" i="7" s="1"/>
  <c r="D306" i="7" s="1"/>
  <c r="D313" i="7"/>
  <c r="F313" i="7" s="1"/>
  <c r="D388" i="7"/>
  <c r="D43" i="7"/>
  <c r="D42" i="7" s="1"/>
  <c r="D200" i="7"/>
  <c r="D224" i="7"/>
  <c r="D244" i="7"/>
  <c r="D243" i="7" s="1"/>
  <c r="D23" i="7"/>
  <c r="D52" i="7"/>
  <c r="D51" i="7" s="1"/>
  <c r="D50" i="7" s="1"/>
  <c r="D136" i="7"/>
  <c r="F136" i="7" s="1"/>
  <c r="D152" i="7"/>
  <c r="D151" i="7" s="1"/>
  <c r="D184" i="7"/>
  <c r="F184" i="7" s="1"/>
  <c r="D236" i="7"/>
  <c r="F236" i="7" s="1"/>
  <c r="D284" i="7"/>
  <c r="D283" i="7" s="1"/>
  <c r="D282" i="7" s="1"/>
  <c r="D90" i="7"/>
  <c r="D89" i="7" s="1"/>
  <c r="D95" i="7"/>
  <c r="F95" i="7" s="1"/>
  <c r="D280" i="7"/>
  <c r="D279" i="7" s="1"/>
  <c r="R93" i="7"/>
  <c r="J118" i="7"/>
  <c r="J30" i="7"/>
  <c r="R30" i="7"/>
  <c r="N93" i="7"/>
  <c r="F401" i="7"/>
  <c r="F399" i="7"/>
  <c r="F397" i="7"/>
  <c r="F395" i="7"/>
  <c r="F393" i="7"/>
  <c r="F392" i="7"/>
  <c r="F391" i="7"/>
  <c r="F383" i="7"/>
  <c r="F379" i="7"/>
  <c r="F375" i="7"/>
  <c r="F372" i="7"/>
  <c r="F369" i="7"/>
  <c r="F362" i="7"/>
  <c r="F353" i="7"/>
  <c r="F343" i="7"/>
  <c r="F336" i="7"/>
  <c r="F333" i="7"/>
  <c r="F330" i="7"/>
  <c r="F320" i="7"/>
  <c r="F314" i="7"/>
  <c r="F310" i="7"/>
  <c r="F309" i="7"/>
  <c r="F299" i="7"/>
  <c r="F298" i="7"/>
  <c r="F297" i="7"/>
  <c r="F296" i="7"/>
  <c r="F295" i="7"/>
  <c r="F287" i="7"/>
  <c r="F400" i="7"/>
  <c r="F351" i="7"/>
  <c r="F259" i="7"/>
  <c r="F251" i="7"/>
  <c r="F241" i="7"/>
  <c r="F240" i="7"/>
  <c r="F233" i="7"/>
  <c r="F232" i="7" s="1"/>
  <c r="F220" i="7"/>
  <c r="F214" i="7"/>
  <c r="F402" i="7"/>
  <c r="F374" i="7"/>
  <c r="F348" i="7"/>
  <c r="F305" i="7"/>
  <c r="F275" i="7"/>
  <c r="F404" i="7"/>
  <c r="F396" i="7"/>
  <c r="F385" i="7"/>
  <c r="F371" i="7"/>
  <c r="F337" i="7"/>
  <c r="F292" i="7"/>
  <c r="F265" i="7"/>
  <c r="F250" i="7"/>
  <c r="F249" i="7"/>
  <c r="F219" i="7"/>
  <c r="F181" i="7"/>
  <c r="F174" i="7"/>
  <c r="F170" i="7"/>
  <c r="F166" i="7"/>
  <c r="F398" i="7"/>
  <c r="F381" i="7"/>
  <c r="F364" i="7"/>
  <c r="F227" i="7"/>
  <c r="F226" i="7"/>
  <c r="F217" i="7"/>
  <c r="F198" i="7"/>
  <c r="F190" i="7"/>
  <c r="F176" i="7"/>
  <c r="F156" i="7"/>
  <c r="F147" i="7"/>
  <c r="F142" i="7"/>
  <c r="F138" i="7"/>
  <c r="F131" i="7"/>
  <c r="F255" i="7"/>
  <c r="F239" i="7"/>
  <c r="F213" i="7"/>
  <c r="F199" i="7"/>
  <c r="F75" i="7"/>
  <c r="F99" i="7"/>
  <c r="F128" i="7"/>
  <c r="F133" i="7"/>
  <c r="F149" i="7"/>
  <c r="F153" i="7"/>
  <c r="F158" i="7"/>
  <c r="F180" i="7"/>
  <c r="F186" i="7"/>
  <c r="F188" i="7"/>
  <c r="F207" i="7"/>
  <c r="D205" i="7"/>
  <c r="F211" i="7"/>
  <c r="F267" i="7"/>
  <c r="F268" i="7"/>
  <c r="D269" i="7"/>
  <c r="F270" i="7"/>
  <c r="F269" i="7" s="1"/>
  <c r="F18" i="7"/>
  <c r="F39" i="7"/>
  <c r="M42" i="7"/>
  <c r="S62" i="7"/>
  <c r="S61" i="7" s="1"/>
  <c r="F65" i="7"/>
  <c r="F71" i="7"/>
  <c r="F72" i="7"/>
  <c r="F73" i="7"/>
  <c r="F84" i="7"/>
  <c r="F86" i="7"/>
  <c r="F88" i="7"/>
  <c r="F101" i="7"/>
  <c r="S103" i="7"/>
  <c r="F106" i="7"/>
  <c r="F111" i="7"/>
  <c r="F116" i="7"/>
  <c r="F130" i="7"/>
  <c r="F132" i="7"/>
  <c r="F140" i="7"/>
  <c r="F148" i="7"/>
  <c r="F155" i="7"/>
  <c r="F157" i="7"/>
  <c r="F167" i="7"/>
  <c r="F231" i="7"/>
  <c r="R256" i="7"/>
  <c r="R253" i="7" s="1"/>
  <c r="S258" i="7"/>
  <c r="S256" i="7" s="1"/>
  <c r="S253" i="7" s="1"/>
  <c r="F261" i="7"/>
  <c r="F25" i="7"/>
  <c r="F35" i="7"/>
  <c r="F40" i="7"/>
  <c r="F48" i="7"/>
  <c r="F66" i="7"/>
  <c r="F69" i="7"/>
  <c r="F104" i="7"/>
  <c r="F107" i="7"/>
  <c r="F114" i="7"/>
  <c r="F24" i="7"/>
  <c r="F37" i="7"/>
  <c r="F45" i="7"/>
  <c r="F49" i="7"/>
  <c r="F53" i="7"/>
  <c r="F57" i="7"/>
  <c r="F58" i="7"/>
  <c r="F67" i="7"/>
  <c r="F70" i="7"/>
  <c r="D68" i="7"/>
  <c r="F98" i="7"/>
  <c r="D103" i="7"/>
  <c r="F108" i="7"/>
  <c r="F110" i="7"/>
  <c r="S112" i="7"/>
  <c r="S109" i="7" s="1"/>
  <c r="F115" i="7"/>
  <c r="R118" i="7"/>
  <c r="F127" i="7"/>
  <c r="F137" i="7"/>
  <c r="F139" i="7"/>
  <c r="F144" i="7"/>
  <c r="F150" i="7"/>
  <c r="F189" i="7"/>
  <c r="F191" i="7"/>
  <c r="F204" i="7"/>
  <c r="F55" i="7"/>
  <c r="F102" i="7"/>
  <c r="M17" i="7"/>
  <c r="M403" i="7" s="1"/>
  <c r="F26" i="7"/>
  <c r="F28" i="7"/>
  <c r="F36" i="7"/>
  <c r="F41" i="7"/>
  <c r="F44" i="7"/>
  <c r="F56" i="7"/>
  <c r="F64" i="7"/>
  <c r="F74" i="7"/>
  <c r="F78" i="7"/>
  <c r="F79" i="7"/>
  <c r="F83" i="7"/>
  <c r="F85" i="7"/>
  <c r="F87" i="7"/>
  <c r="F91" i="7"/>
  <c r="F100" i="7"/>
  <c r="F105" i="7"/>
  <c r="F117" i="7"/>
  <c r="F123" i="7"/>
  <c r="F126" i="7"/>
  <c r="D125" i="7"/>
  <c r="D124" i="7" s="1"/>
  <c r="F129" i="7"/>
  <c r="S135" i="7"/>
  <c r="S134" i="7" s="1"/>
  <c r="S118" i="7" s="1"/>
  <c r="F141" i="7"/>
  <c r="F143" i="7"/>
  <c r="F154" i="7"/>
  <c r="F163" i="7"/>
  <c r="F171" i="7"/>
  <c r="F179" i="7"/>
  <c r="F182" i="7"/>
  <c r="S193" i="7"/>
  <c r="F196" i="7"/>
  <c r="F201" i="7"/>
  <c r="F203" i="7"/>
  <c r="F215" i="7"/>
  <c r="F245" i="7"/>
  <c r="F257" i="7"/>
  <c r="L262" i="7"/>
  <c r="M262" i="7" s="1"/>
  <c r="M263" i="7"/>
  <c r="F274" i="7"/>
  <c r="S294" i="7"/>
  <c r="S288" i="7" s="1"/>
  <c r="F341" i="7"/>
  <c r="F389" i="7"/>
  <c r="F164" i="7"/>
  <c r="F165" i="7"/>
  <c r="F168" i="7"/>
  <c r="F169" i="7"/>
  <c r="F172" i="7"/>
  <c r="F173" i="7"/>
  <c r="F187" i="7"/>
  <c r="F192" i="7"/>
  <c r="F206" i="7"/>
  <c r="F212" i="7"/>
  <c r="F222" i="7"/>
  <c r="F234" i="7"/>
  <c r="F238" i="7"/>
  <c r="S242" i="7"/>
  <c r="F252" i="7"/>
  <c r="D272" i="7"/>
  <c r="F273" i="7"/>
  <c r="F286" i="7"/>
  <c r="F316" i="7"/>
  <c r="D349" i="7"/>
  <c r="D347" i="7" s="1"/>
  <c r="S175" i="7"/>
  <c r="F178" i="7"/>
  <c r="F197" i="7"/>
  <c r="F216" i="7"/>
  <c r="F221" i="7"/>
  <c r="F229" i="7"/>
  <c r="F228" i="7" s="1"/>
  <c r="L242" i="7"/>
  <c r="M242" i="7" s="1"/>
  <c r="F281" i="7"/>
  <c r="F291" i="7"/>
  <c r="S394" i="7"/>
  <c r="F277" i="7"/>
  <c r="F285" i="7"/>
  <c r="L289" i="7"/>
  <c r="M291" i="7"/>
  <c r="N311" i="7"/>
  <c r="S318" i="7"/>
  <c r="F340" i="7"/>
  <c r="S339" i="7"/>
  <c r="F352" i="7"/>
  <c r="F359" i="7"/>
  <c r="F363" i="7"/>
  <c r="R373" i="7"/>
  <c r="F376" i="7"/>
  <c r="F380" i="7"/>
  <c r="F388" i="7"/>
  <c r="O394" i="7"/>
  <c r="F276" i="7"/>
  <c r="M302" i="7"/>
  <c r="L300" i="7"/>
  <c r="M300" i="7" s="1"/>
  <c r="F325" i="7"/>
  <c r="F328" i="7"/>
  <c r="R339" i="7"/>
  <c r="F346" i="7"/>
  <c r="F358" i="7"/>
  <c r="S360" i="7"/>
  <c r="S356" i="7" s="1"/>
  <c r="F365" i="7"/>
  <c r="F368" i="7"/>
  <c r="F370" i="7"/>
  <c r="F377" i="7"/>
  <c r="F382" i="7"/>
  <c r="F384" i="7"/>
  <c r="F303" i="7"/>
  <c r="F302" i="7" s="1"/>
  <c r="R312" i="7"/>
  <c r="R311" i="7" s="1"/>
  <c r="S315" i="7"/>
  <c r="S312" i="7" s="1"/>
  <c r="S311" i="7" s="1"/>
  <c r="F317" i="7"/>
  <c r="L339" i="7"/>
  <c r="M339" i="7" s="1"/>
  <c r="M344" i="7"/>
  <c r="F345" i="7"/>
  <c r="L355" i="7"/>
  <c r="M355" i="7" s="1"/>
  <c r="M356" i="7"/>
  <c r="F386" i="7"/>
  <c r="S387" i="7"/>
  <c r="S373" i="7" s="1"/>
  <c r="L311" i="7"/>
  <c r="M311" i="7" s="1"/>
  <c r="D367" i="7"/>
  <c r="D366" i="7" s="1"/>
  <c r="R151" i="6"/>
  <c r="S122" i="6"/>
  <c r="I122" i="6" s="1"/>
  <c r="D122" i="6" s="1"/>
  <c r="S143" i="6"/>
  <c r="I143" i="6" s="1"/>
  <c r="D143" i="6" s="1"/>
  <c r="U143" i="6" s="1"/>
  <c r="S38" i="6"/>
  <c r="I38" i="6" s="1"/>
  <c r="S59" i="6"/>
  <c r="S65" i="6"/>
  <c r="I65" i="6" s="1"/>
  <c r="S28" i="6"/>
  <c r="I28" i="6" s="1"/>
  <c r="S78" i="6"/>
  <c r="S135" i="6"/>
  <c r="I135" i="6" s="1"/>
  <c r="D135" i="6" s="1"/>
  <c r="U135" i="6" s="1"/>
  <c r="S42" i="6"/>
  <c r="S43" i="6"/>
  <c r="I43" i="6" s="1"/>
  <c r="S33" i="6"/>
  <c r="I33" i="6" s="1"/>
  <c r="S39" i="6"/>
  <c r="I39" i="6" s="1"/>
  <c r="S130" i="6"/>
  <c r="S24" i="6"/>
  <c r="S34" i="6"/>
  <c r="I34" i="6" s="1"/>
  <c r="S46" i="6"/>
  <c r="I46" i="6" s="1"/>
  <c r="S106" i="6"/>
  <c r="I106" i="6" s="1"/>
  <c r="S53" i="6"/>
  <c r="I53" i="6" s="1"/>
  <c r="N67" i="6"/>
  <c r="N96" i="6"/>
  <c r="O82" i="6"/>
  <c r="N23" i="6"/>
  <c r="N26" i="6"/>
  <c r="O75" i="6"/>
  <c r="L91" i="6"/>
  <c r="M91" i="6" s="1"/>
  <c r="L26" i="6"/>
  <c r="M26" i="6" s="1"/>
  <c r="D39" i="6"/>
  <c r="U39" i="6" s="1"/>
  <c r="L147" i="6"/>
  <c r="M147" i="6" s="1"/>
  <c r="L151" i="6"/>
  <c r="M151" i="6" s="1"/>
  <c r="N151" i="6"/>
  <c r="O31" i="6"/>
  <c r="O29" i="6" s="1"/>
  <c r="O96" i="6"/>
  <c r="O147" i="6"/>
  <c r="L106" i="6"/>
  <c r="M106" i="6" s="1"/>
  <c r="N62" i="6"/>
  <c r="L23" i="6"/>
  <c r="M23" i="6" s="1"/>
  <c r="U65" i="6"/>
  <c r="O26" i="6"/>
  <c r="O53" i="6"/>
  <c r="O106" i="6"/>
  <c r="M122" i="6"/>
  <c r="L115" i="6"/>
  <c r="M115" i="6" s="1"/>
  <c r="N138" i="6"/>
  <c r="O115" i="6"/>
  <c r="N147" i="6"/>
  <c r="O138" i="6"/>
  <c r="N32" i="6"/>
  <c r="N82" i="6"/>
  <c r="O41" i="6"/>
  <c r="O151" i="6"/>
  <c r="N31" i="6"/>
  <c r="N29" i="6" s="1"/>
  <c r="N75" i="6"/>
  <c r="N115" i="6"/>
  <c r="O62" i="6"/>
  <c r="L67" i="6"/>
  <c r="M67" i="6" s="1"/>
  <c r="N41" i="6"/>
  <c r="O23" i="6"/>
  <c r="O32" i="6"/>
  <c r="F44" i="6"/>
  <c r="F30" i="6"/>
  <c r="L29" i="6"/>
  <c r="M29" i="6" s="1"/>
  <c r="U34" i="6"/>
  <c r="F35" i="6"/>
  <c r="F36" i="6"/>
  <c r="U38" i="6"/>
  <c r="F49" i="6"/>
  <c r="U43" i="6"/>
  <c r="F101" i="6"/>
  <c r="F69" i="6"/>
  <c r="F60" i="6"/>
  <c r="F58" i="6"/>
  <c r="F50" i="6"/>
  <c r="F48" i="6"/>
  <c r="F27" i="6"/>
  <c r="F25" i="6"/>
  <c r="U33" i="6"/>
  <c r="F37" i="6"/>
  <c r="F56" i="6"/>
  <c r="M98" i="6"/>
  <c r="M64" i="6"/>
  <c r="L62" i="6"/>
  <c r="M62" i="6" s="1"/>
  <c r="F61" i="6"/>
  <c r="F63" i="6"/>
  <c r="F68" i="6"/>
  <c r="M79" i="6"/>
  <c r="F40" i="6"/>
  <c r="F66" i="6"/>
  <c r="M143" i="6"/>
  <c r="L138" i="6"/>
  <c r="M138" i="6" s="1"/>
  <c r="F74" i="6" l="1"/>
  <c r="F155" i="6"/>
  <c r="F105" i="6"/>
  <c r="F137" i="6"/>
  <c r="F135" i="6" s="1"/>
  <c r="F104" i="6"/>
  <c r="F93" i="6"/>
  <c r="F70" i="6"/>
  <c r="F146" i="6"/>
  <c r="F89" i="6"/>
  <c r="F84" i="6"/>
  <c r="F150" i="6"/>
  <c r="F121" i="6"/>
  <c r="F132" i="6"/>
  <c r="F156" i="6"/>
  <c r="F103" i="6"/>
  <c r="F153" i="6"/>
  <c r="F124" i="6"/>
  <c r="F149" i="6"/>
  <c r="F114" i="6"/>
  <c r="F111" i="6" s="1"/>
  <c r="F129" i="6"/>
  <c r="F145" i="6"/>
  <c r="F143" i="6" s="1"/>
  <c r="F102" i="6"/>
  <c r="F77" i="6"/>
  <c r="Q96" i="6"/>
  <c r="J96" i="6" s="1"/>
  <c r="F87" i="6"/>
  <c r="F86" i="6"/>
  <c r="F85" i="6"/>
  <c r="F80" i="6"/>
  <c r="F118" i="6"/>
  <c r="F142" i="6"/>
  <c r="F83" i="6"/>
  <c r="D108" i="6"/>
  <c r="U108" i="6" s="1"/>
  <c r="U136" i="6"/>
  <c r="U90" i="6"/>
  <c r="U76" i="6"/>
  <c r="U140" i="6"/>
  <c r="U120" i="6"/>
  <c r="U139" i="6"/>
  <c r="U117" i="6"/>
  <c r="U94" i="6"/>
  <c r="U72" i="6"/>
  <c r="U152" i="6"/>
  <c r="U148" i="6"/>
  <c r="U144" i="6"/>
  <c r="U113" i="6"/>
  <c r="U95" i="6"/>
  <c r="U79" i="6"/>
  <c r="U112" i="6"/>
  <c r="U92" i="6"/>
  <c r="C157" i="6"/>
  <c r="C159" i="6" s="1"/>
  <c r="I130" i="6"/>
  <c r="F64" i="6"/>
  <c r="F98" i="6"/>
  <c r="D51" i="6"/>
  <c r="U51" i="6" s="1"/>
  <c r="F55" i="6"/>
  <c r="Q67" i="6"/>
  <c r="J67" i="6" s="1"/>
  <c r="F52" i="6"/>
  <c r="F51" i="6" s="1"/>
  <c r="U55" i="6"/>
  <c r="Q147" i="6"/>
  <c r="J147" i="6" s="1"/>
  <c r="J71" i="6"/>
  <c r="J119" i="6"/>
  <c r="Q116" i="6"/>
  <c r="F99" i="6"/>
  <c r="U24" i="6"/>
  <c r="Q29" i="6"/>
  <c r="Q26" i="6"/>
  <c r="J26" i="6" s="1"/>
  <c r="Q23" i="6"/>
  <c r="J23" i="6" s="1"/>
  <c r="U81" i="6"/>
  <c r="D57" i="6"/>
  <c r="U57" i="6" s="1"/>
  <c r="U59" i="6"/>
  <c r="U42" i="6"/>
  <c r="F110" i="6"/>
  <c r="U110" i="6"/>
  <c r="F81" i="6"/>
  <c r="S111" i="6"/>
  <c r="I111" i="6" s="1"/>
  <c r="U111" i="6" s="1"/>
  <c r="S57" i="6"/>
  <c r="I57" i="6" s="1"/>
  <c r="I59" i="6"/>
  <c r="I24" i="6"/>
  <c r="S67" i="6"/>
  <c r="I67" i="6" s="1"/>
  <c r="S127" i="6"/>
  <c r="I127" i="6" s="1"/>
  <c r="D127" i="6" s="1"/>
  <c r="S91" i="6"/>
  <c r="I91" i="6" s="1"/>
  <c r="U91" i="6" s="1"/>
  <c r="I42" i="6"/>
  <c r="S96" i="6"/>
  <c r="I96" i="6" s="1"/>
  <c r="F205" i="7"/>
  <c r="D145" i="7"/>
  <c r="D242" i="7"/>
  <c r="L282" i="7"/>
  <c r="M282" i="7" s="1"/>
  <c r="S94" i="7"/>
  <c r="S355" i="7"/>
  <c r="F361" i="7"/>
  <c r="F43" i="7"/>
  <c r="F42" i="7" s="1"/>
  <c r="F113" i="7"/>
  <c r="S59" i="7"/>
  <c r="F237" i="7"/>
  <c r="F235" i="7" s="1"/>
  <c r="N403" i="7"/>
  <c r="D208" i="7"/>
  <c r="D17" i="7"/>
  <c r="D80" i="7"/>
  <c r="D161" i="7"/>
  <c r="D356" i="7"/>
  <c r="D355" i="7" s="1"/>
  <c r="F367" i="7"/>
  <c r="F366" i="7" s="1"/>
  <c r="F272" i="7"/>
  <c r="F77" i="7"/>
  <c r="F76" i="7" s="1"/>
  <c r="F90" i="7"/>
  <c r="F89" i="7" s="1"/>
  <c r="F332" i="7"/>
  <c r="F331" i="7" s="1"/>
  <c r="F247" i="7"/>
  <c r="F246" i="7" s="1"/>
  <c r="F52" i="7"/>
  <c r="F51" i="7" s="1"/>
  <c r="F50" i="7" s="1"/>
  <c r="D175" i="7"/>
  <c r="D109" i="7"/>
  <c r="F349" i="7"/>
  <c r="F347" i="7" s="1"/>
  <c r="D31" i="7"/>
  <c r="D193" i="7"/>
  <c r="F21" i="7"/>
  <c r="F20" i="7" s="1"/>
  <c r="F177" i="7"/>
  <c r="F175" i="7" s="1"/>
  <c r="D22" i="7"/>
  <c r="F244" i="7"/>
  <c r="F243" i="7" s="1"/>
  <c r="F33" i="7"/>
  <c r="R403" i="7"/>
  <c r="O403" i="7"/>
  <c r="F202" i="7"/>
  <c r="F97" i="7"/>
  <c r="F96" i="7" s="1"/>
  <c r="D94" i="7"/>
  <c r="F218" i="7"/>
  <c r="F308" i="7"/>
  <c r="F307" i="7" s="1"/>
  <c r="F306" i="7" s="1"/>
  <c r="S208" i="7"/>
  <c r="S160" i="7"/>
  <c r="S159" i="7" s="1"/>
  <c r="F248" i="7"/>
  <c r="F344" i="7"/>
  <c r="F32" i="7"/>
  <c r="D223" i="7"/>
  <c r="D30" i="7"/>
  <c r="D135" i="7"/>
  <c r="D62" i="7"/>
  <c r="D61" i="7" s="1"/>
  <c r="D59" i="7" s="1"/>
  <c r="F19" i="7"/>
  <c r="D235" i="7"/>
  <c r="F152" i="7"/>
  <c r="F151" i="7" s="1"/>
  <c r="D183" i="7"/>
  <c r="F125" i="7"/>
  <c r="F124" i="7" s="1"/>
  <c r="F284" i="7"/>
  <c r="F283" i="7" s="1"/>
  <c r="F282" i="7" s="1"/>
  <c r="F280" i="7"/>
  <c r="F279" i="7" s="1"/>
  <c r="F200" i="7"/>
  <c r="F193" i="7" s="1"/>
  <c r="F23" i="7"/>
  <c r="F22" i="7" s="1"/>
  <c r="F224" i="7"/>
  <c r="F223" i="7" s="1"/>
  <c r="F103" i="7"/>
  <c r="F378" i="7"/>
  <c r="F360" i="7"/>
  <c r="F356" i="7" s="1"/>
  <c r="F68" i="7"/>
  <c r="F230" i="7"/>
  <c r="F112" i="7"/>
  <c r="F109" i="7" s="1"/>
  <c r="F38" i="7"/>
  <c r="F135" i="7"/>
  <c r="F335" i="7"/>
  <c r="F394" i="7"/>
  <c r="L288" i="7"/>
  <c r="M288" i="7" s="1"/>
  <c r="M289" i="7"/>
  <c r="S93" i="7"/>
  <c r="F145" i="7"/>
  <c r="F121" i="7"/>
  <c r="F119" i="7" s="1"/>
  <c r="F161" i="7"/>
  <c r="F183" i="7"/>
  <c r="F80" i="7"/>
  <c r="F210" i="7"/>
  <c r="F209" i="7" s="1"/>
  <c r="F62" i="7"/>
  <c r="F294" i="7"/>
  <c r="S62" i="6"/>
  <c r="I62" i="6" s="1"/>
  <c r="S31" i="6"/>
  <c r="L82" i="6"/>
  <c r="M82" i="6" s="1"/>
  <c r="S82" i="6"/>
  <c r="I82" i="6" s="1"/>
  <c r="L111" i="6"/>
  <c r="M111" i="6" s="1"/>
  <c r="D45" i="6"/>
  <c r="L32" i="6"/>
  <c r="M32" i="6" s="1"/>
  <c r="F59" i="6"/>
  <c r="F57" i="6" s="1"/>
  <c r="U62" i="6"/>
  <c r="F33" i="6"/>
  <c r="F38" i="6"/>
  <c r="F43" i="6"/>
  <c r="F28" i="6"/>
  <c r="L75" i="6"/>
  <c r="M75" i="6" s="1"/>
  <c r="L96" i="6"/>
  <c r="M96" i="6" s="1"/>
  <c r="F65" i="6"/>
  <c r="F42" i="6"/>
  <c r="F24" i="6"/>
  <c r="F34" i="6"/>
  <c r="F91" i="6"/>
  <c r="F39" i="6"/>
  <c r="F108" i="6" l="1"/>
  <c r="Q75" i="6"/>
  <c r="J75" i="6" s="1"/>
  <c r="I119" i="6"/>
  <c r="S138" i="6"/>
  <c r="I138" i="6" s="1"/>
  <c r="I71" i="6"/>
  <c r="U29" i="6"/>
  <c r="S23" i="6"/>
  <c r="I23" i="6" s="1"/>
  <c r="S115" i="6"/>
  <c r="I115" i="6" s="1"/>
  <c r="S151" i="6"/>
  <c r="I151" i="6" s="1"/>
  <c r="S147" i="6"/>
  <c r="I147" i="6" s="1"/>
  <c r="S41" i="6"/>
  <c r="I41" i="6" s="1"/>
  <c r="U32" i="6"/>
  <c r="U31" i="6"/>
  <c r="J116" i="6"/>
  <c r="Q115" i="6"/>
  <c r="J115" i="6" s="1"/>
  <c r="S26" i="6"/>
  <c r="I26" i="6" s="1"/>
  <c r="J29" i="6"/>
  <c r="F45" i="6"/>
  <c r="U45" i="6"/>
  <c r="S32" i="6"/>
  <c r="I32" i="6" s="1"/>
  <c r="S29" i="6"/>
  <c r="I29" i="6" s="1"/>
  <c r="I31" i="6"/>
  <c r="S75" i="6"/>
  <c r="I75" i="6" s="1"/>
  <c r="D134" i="7"/>
  <c r="D118" i="7" s="1"/>
  <c r="S403" i="7"/>
  <c r="T403" i="7" s="1"/>
  <c r="F208" i="7"/>
  <c r="D160" i="7"/>
  <c r="D159" i="7" s="1"/>
  <c r="F31" i="7"/>
  <c r="F94" i="7"/>
  <c r="F93" i="7" s="1"/>
  <c r="D93" i="7"/>
  <c r="F355" i="7"/>
  <c r="F17" i="7"/>
  <c r="F242" i="7"/>
  <c r="F61" i="7"/>
  <c r="F59" i="7" s="1"/>
  <c r="F134" i="7"/>
  <c r="F118" i="7" s="1"/>
  <c r="F160" i="7"/>
  <c r="F159" i="7" s="1"/>
  <c r="F30" i="7"/>
  <c r="U41" i="6"/>
  <c r="F62" i="6"/>
  <c r="F31" i="6"/>
  <c r="F29" i="6" s="1"/>
  <c r="D54" i="6"/>
  <c r="U54" i="6" s="1"/>
  <c r="F41" i="6"/>
  <c r="F32" i="6"/>
  <c r="D47" i="6"/>
  <c r="Q165" i="6" l="1"/>
  <c r="U23" i="6"/>
  <c r="F26" i="6"/>
  <c r="D46" i="6"/>
  <c r="U46" i="6" s="1"/>
  <c r="U47" i="6"/>
  <c r="F134" i="6"/>
  <c r="U134" i="6"/>
  <c r="F147" i="6"/>
  <c r="U147" i="6"/>
  <c r="F23" i="6"/>
  <c r="D53" i="6"/>
  <c r="U53" i="6" s="1"/>
  <c r="F54" i="6"/>
  <c r="F53" i="6" s="1"/>
  <c r="F47" i="6"/>
  <c r="F46" i="6" s="1"/>
  <c r="J169" i="4" l="1"/>
  <c r="U28" i="6" l="1"/>
  <c r="U26" i="6" l="1"/>
  <c r="C51" i="4" l="1"/>
  <c r="E51" i="4" s="1"/>
  <c r="F51" i="4" s="1"/>
  <c r="C138" i="4"/>
  <c r="E138" i="4" s="1"/>
  <c r="F138" i="4" s="1"/>
  <c r="C170" i="4"/>
  <c r="D170" i="4" s="1"/>
  <c r="D5" i="4"/>
  <c r="B5" i="4"/>
  <c r="C59" i="4" l="1"/>
  <c r="D59" i="4" l="1"/>
  <c r="M59" i="4" s="1"/>
  <c r="E59" i="4"/>
  <c r="F59" i="4" s="1"/>
  <c r="C142" i="4"/>
  <c r="D142" i="4" l="1"/>
  <c r="M142" i="4" s="1"/>
  <c r="E142" i="4"/>
  <c r="F142" i="4" s="1"/>
  <c r="C20" i="4"/>
  <c r="C156" i="4"/>
  <c r="D156" i="4" l="1"/>
  <c r="M156" i="4" s="1"/>
  <c r="E156" i="4"/>
  <c r="F156" i="4" s="1"/>
  <c r="D20" i="4"/>
  <c r="M20" i="4" s="1"/>
  <c r="E20" i="4"/>
  <c r="F20" i="4" s="1"/>
  <c r="C65" i="4" l="1"/>
  <c r="D65" i="4" l="1"/>
  <c r="M65" i="4" s="1"/>
  <c r="E65" i="4"/>
  <c r="C88" i="4"/>
  <c r="F65" i="4" l="1"/>
  <c r="D88" i="4"/>
  <c r="M88" i="4" s="1"/>
  <c r="E88" i="4"/>
  <c r="F88" i="4" s="1"/>
  <c r="C62" i="4"/>
  <c r="D62" i="4" l="1"/>
  <c r="M62" i="4" s="1"/>
  <c r="E62" i="4"/>
  <c r="F62" i="4" s="1"/>
  <c r="C72" i="4"/>
  <c r="D72" i="4" l="1"/>
  <c r="M72" i="4" s="1"/>
  <c r="E72" i="4"/>
  <c r="F72" i="4" s="1"/>
  <c r="C10" i="4"/>
  <c r="D10" i="4" l="1"/>
  <c r="M10" i="4" s="1"/>
  <c r="E10" i="4"/>
  <c r="F10" i="4" s="1"/>
  <c r="C144" i="4"/>
  <c r="D144" i="4" l="1"/>
  <c r="M144" i="4" s="1"/>
  <c r="E144" i="4"/>
  <c r="F144" i="4" s="1"/>
  <c r="C57" i="4"/>
  <c r="C54" i="4"/>
  <c r="D54" i="4" l="1"/>
  <c r="M54" i="4" s="1"/>
  <c r="E54" i="4"/>
  <c r="F54" i="4" s="1"/>
  <c r="D57" i="4"/>
  <c r="M57" i="4" s="1"/>
  <c r="E57" i="4"/>
  <c r="F57" i="4" s="1"/>
  <c r="C31" i="4"/>
  <c r="D31" i="4" l="1"/>
  <c r="M31" i="4" s="1"/>
  <c r="E31" i="4"/>
  <c r="F31" i="4" s="1"/>
  <c r="C37" i="4"/>
  <c r="C58" i="4"/>
  <c r="C27" i="4"/>
  <c r="D37" i="4" l="1"/>
  <c r="M37" i="4" s="1"/>
  <c r="E37" i="4"/>
  <c r="F37" i="4" s="1"/>
  <c r="D58" i="4"/>
  <c r="M58" i="4" s="1"/>
  <c r="E58" i="4"/>
  <c r="F58" i="4" s="1"/>
  <c r="D27" i="4"/>
  <c r="M27" i="4" s="1"/>
  <c r="E27" i="4"/>
  <c r="F27" i="4" s="1"/>
  <c r="C61" i="4"/>
  <c r="D61" i="4" l="1"/>
  <c r="M61" i="4" s="1"/>
  <c r="E61" i="4"/>
  <c r="C78" i="4"/>
  <c r="F61" i="4" l="1"/>
  <c r="D78" i="4"/>
  <c r="M78" i="4" s="1"/>
  <c r="E78" i="4"/>
  <c r="F78" i="4" s="1"/>
  <c r="C56" i="4"/>
  <c r="D56" i="4" l="1"/>
  <c r="M56" i="4" s="1"/>
  <c r="E56" i="4"/>
  <c r="E55" i="4" s="1"/>
  <c r="C55" i="4"/>
  <c r="D55" i="4" s="1"/>
  <c r="M55" i="4" s="1"/>
  <c r="F56" i="4" l="1"/>
  <c r="F55" i="4"/>
  <c r="C22" i="4"/>
  <c r="C23" i="4"/>
  <c r="D23" i="4" l="1"/>
  <c r="M23" i="4" s="1"/>
  <c r="E23" i="4"/>
  <c r="F23" i="4" s="1"/>
  <c r="D22" i="4"/>
  <c r="M22" i="4" s="1"/>
  <c r="E22" i="4"/>
  <c r="F22" i="4" s="1"/>
  <c r="C127" i="4"/>
  <c r="D127" i="4" l="1"/>
  <c r="M127" i="4" s="1"/>
  <c r="E127" i="4"/>
  <c r="F127" i="4" s="1"/>
  <c r="C103" i="4"/>
  <c r="D103" i="4" l="1"/>
  <c r="M103" i="4" s="1"/>
  <c r="E103" i="4"/>
  <c r="F103" i="4" s="1"/>
  <c r="C118" i="4"/>
  <c r="D118" i="4" l="1"/>
  <c r="M118" i="4" s="1"/>
  <c r="E118" i="4"/>
  <c r="F118" i="4" s="1"/>
  <c r="C150" i="4"/>
  <c r="D150" i="4" l="1"/>
  <c r="M150" i="4" s="1"/>
  <c r="E150" i="4"/>
  <c r="F150" i="4" s="1"/>
  <c r="C107" i="4"/>
  <c r="D107" i="4" l="1"/>
  <c r="M107" i="4" s="1"/>
  <c r="E107" i="4"/>
  <c r="F107" i="4" s="1"/>
  <c r="C116" i="4"/>
  <c r="D116" i="4" l="1"/>
  <c r="M116" i="4" s="1"/>
  <c r="E116" i="4"/>
  <c r="F116" i="4" l="1"/>
  <c r="C106" i="4"/>
  <c r="D106" i="4" l="1"/>
  <c r="M106" i="4" s="1"/>
  <c r="E106" i="4"/>
  <c r="F106" i="4" s="1"/>
  <c r="C13" i="4" l="1"/>
  <c r="D13" i="4" l="1"/>
  <c r="M13" i="4" s="1"/>
  <c r="E13" i="4"/>
  <c r="F13" i="4" s="1"/>
  <c r="C8" i="4"/>
  <c r="D8" i="4" l="1"/>
  <c r="M8" i="4" s="1"/>
  <c r="E8" i="4"/>
  <c r="F8" i="4" s="1"/>
  <c r="C92" i="4"/>
  <c r="D92" i="4" l="1"/>
  <c r="M92" i="4" s="1"/>
  <c r="E92" i="4"/>
  <c r="C16" i="4"/>
  <c r="C17" i="4"/>
  <c r="D17" i="4" l="1"/>
  <c r="M17" i="4" s="1"/>
  <c r="E17" i="4"/>
  <c r="F17" i="4" s="1"/>
  <c r="F92" i="4"/>
  <c r="D16" i="4"/>
  <c r="M16" i="4" s="1"/>
  <c r="E16" i="4"/>
  <c r="F16" i="4" s="1"/>
  <c r="C14" i="4"/>
  <c r="D14" i="4" l="1"/>
  <c r="M14" i="4" s="1"/>
  <c r="E14" i="4"/>
  <c r="F14" i="4" s="1"/>
  <c r="C161" i="4"/>
  <c r="C162" i="4"/>
  <c r="C163" i="4"/>
  <c r="C164" i="4"/>
  <c r="C165" i="4"/>
  <c r="C166" i="4"/>
  <c r="C167" i="4"/>
  <c r="C168" i="4"/>
  <c r="C152" i="4"/>
  <c r="C140" i="4"/>
  <c r="C105" i="4"/>
  <c r="C110" i="4"/>
  <c r="C86" i="4"/>
  <c r="C67" i="4"/>
  <c r="C70" i="4"/>
  <c r="C71" i="4"/>
  <c r="C73" i="4"/>
  <c r="C79" i="4"/>
  <c r="C81" i="4"/>
  <c r="C82" i="4"/>
  <c r="C83" i="4"/>
  <c r="C84" i="4"/>
  <c r="C30" i="4"/>
  <c r="C33" i="4"/>
  <c r="C34" i="4"/>
  <c r="C35" i="4"/>
  <c r="C36" i="4"/>
  <c r="C38" i="4"/>
  <c r="C40" i="4"/>
  <c r="C41" i="4"/>
  <c r="C42" i="4"/>
  <c r="C43" i="4"/>
  <c r="C44" i="4"/>
  <c r="C45" i="4"/>
  <c r="C46" i="4"/>
  <c r="C47" i="4"/>
  <c r="C49" i="4"/>
  <c r="C50" i="4"/>
  <c r="D50" i="4" l="1"/>
  <c r="M50" i="4" s="1"/>
  <c r="E50" i="4"/>
  <c r="F50" i="4" s="1"/>
  <c r="D41" i="4"/>
  <c r="M41" i="4" s="1"/>
  <c r="E41" i="4"/>
  <c r="F41" i="4" s="1"/>
  <c r="D84" i="4"/>
  <c r="M84" i="4" s="1"/>
  <c r="E84" i="4"/>
  <c r="F84" i="4" s="1"/>
  <c r="D140" i="4"/>
  <c r="M140" i="4" s="1"/>
  <c r="E140" i="4"/>
  <c r="D162" i="4"/>
  <c r="M162" i="4" s="1"/>
  <c r="E162" i="4"/>
  <c r="F162" i="4" s="1"/>
  <c r="D44" i="4"/>
  <c r="M44" i="4" s="1"/>
  <c r="E44" i="4"/>
  <c r="F44" i="4" s="1"/>
  <c r="D34" i="4"/>
  <c r="M34" i="4" s="1"/>
  <c r="E34" i="4"/>
  <c r="F34" i="4" s="1"/>
  <c r="D73" i="4"/>
  <c r="M73" i="4" s="1"/>
  <c r="E73" i="4"/>
  <c r="F73" i="4" s="1"/>
  <c r="D86" i="4"/>
  <c r="M86" i="4" s="1"/>
  <c r="E86" i="4"/>
  <c r="F86" i="4" s="1"/>
  <c r="D165" i="4"/>
  <c r="M165" i="4" s="1"/>
  <c r="E165" i="4"/>
  <c r="F165" i="4" s="1"/>
  <c r="D47" i="4"/>
  <c r="M47" i="4" s="1"/>
  <c r="E47" i="4"/>
  <c r="F47" i="4" s="1"/>
  <c r="D43" i="4"/>
  <c r="M43" i="4" s="1"/>
  <c r="E43" i="4"/>
  <c r="F43" i="4" s="1"/>
  <c r="D38" i="4"/>
  <c r="M38" i="4" s="1"/>
  <c r="E38" i="4"/>
  <c r="F38" i="4" s="1"/>
  <c r="D33" i="4"/>
  <c r="M33" i="4" s="1"/>
  <c r="E33" i="4"/>
  <c r="F33" i="4" s="1"/>
  <c r="D82" i="4"/>
  <c r="M82" i="4" s="1"/>
  <c r="E82" i="4"/>
  <c r="F82" i="4" s="1"/>
  <c r="D71" i="4"/>
  <c r="M71" i="4" s="1"/>
  <c r="E71" i="4"/>
  <c r="F71" i="4" s="1"/>
  <c r="D110" i="4"/>
  <c r="M110" i="4" s="1"/>
  <c r="E110" i="4"/>
  <c r="F110" i="4" s="1"/>
  <c r="D168" i="4"/>
  <c r="M168" i="4" s="1"/>
  <c r="E168" i="4"/>
  <c r="F168" i="4" s="1"/>
  <c r="D164" i="4"/>
  <c r="M164" i="4" s="1"/>
  <c r="E164" i="4"/>
  <c r="F164" i="4" s="1"/>
  <c r="D45" i="4"/>
  <c r="M45" i="4" s="1"/>
  <c r="E45" i="4"/>
  <c r="F45" i="4" s="1"/>
  <c r="D35" i="4"/>
  <c r="M35" i="4" s="1"/>
  <c r="E35" i="4"/>
  <c r="F35" i="4" s="1"/>
  <c r="D79" i="4"/>
  <c r="M79" i="4" s="1"/>
  <c r="E79" i="4"/>
  <c r="F79" i="4" s="1"/>
  <c r="D67" i="4"/>
  <c r="M67" i="4" s="1"/>
  <c r="E67" i="4"/>
  <c r="F67" i="4" s="1"/>
  <c r="D166" i="4"/>
  <c r="M166" i="4" s="1"/>
  <c r="E166" i="4"/>
  <c r="F166" i="4" s="1"/>
  <c r="D49" i="4"/>
  <c r="M49" i="4" s="1"/>
  <c r="E49" i="4"/>
  <c r="D40" i="4"/>
  <c r="M40" i="4" s="1"/>
  <c r="E40" i="4"/>
  <c r="F40" i="4" s="1"/>
  <c r="D83" i="4"/>
  <c r="M83" i="4" s="1"/>
  <c r="E83" i="4"/>
  <c r="F83" i="4" s="1"/>
  <c r="D152" i="4"/>
  <c r="M152" i="4" s="1"/>
  <c r="E152" i="4"/>
  <c r="F152" i="4" s="1"/>
  <c r="D161" i="4"/>
  <c r="M161" i="4" s="1"/>
  <c r="E161" i="4"/>
  <c r="D46" i="4"/>
  <c r="M46" i="4" s="1"/>
  <c r="E46" i="4"/>
  <c r="F46" i="4" s="1"/>
  <c r="D42" i="4"/>
  <c r="M42" i="4" s="1"/>
  <c r="E42" i="4"/>
  <c r="F42" i="4" s="1"/>
  <c r="D36" i="4"/>
  <c r="M36" i="4" s="1"/>
  <c r="E36" i="4"/>
  <c r="F36" i="4" s="1"/>
  <c r="D30" i="4"/>
  <c r="M30" i="4" s="1"/>
  <c r="E30" i="4"/>
  <c r="F30" i="4" s="1"/>
  <c r="D81" i="4"/>
  <c r="M81" i="4" s="1"/>
  <c r="E81" i="4"/>
  <c r="D70" i="4"/>
  <c r="M70" i="4" s="1"/>
  <c r="E70" i="4"/>
  <c r="F70" i="4" s="1"/>
  <c r="D105" i="4"/>
  <c r="M105" i="4" s="1"/>
  <c r="E105" i="4"/>
  <c r="F105" i="4" s="1"/>
  <c r="D167" i="4"/>
  <c r="M167" i="4" s="1"/>
  <c r="E167" i="4"/>
  <c r="F167" i="4" s="1"/>
  <c r="D163" i="4"/>
  <c r="M163" i="4" s="1"/>
  <c r="E163" i="4"/>
  <c r="F163" i="4" s="1"/>
  <c r="C102" i="4"/>
  <c r="C141" i="4"/>
  <c r="C77" i="4"/>
  <c r="C66" i="4"/>
  <c r="C68" i="4"/>
  <c r="C75" i="4"/>
  <c r="C143" i="4"/>
  <c r="C48" i="4"/>
  <c r="D48" i="4" s="1"/>
  <c r="M48" i="4" s="1"/>
  <c r="C39" i="4"/>
  <c r="D39" i="4" s="1"/>
  <c r="M39" i="4" s="1"/>
  <c r="C160" i="4"/>
  <c r="D160" i="4" s="1"/>
  <c r="M160" i="4" s="1"/>
  <c r="D75" i="4" l="1"/>
  <c r="M75" i="4" s="1"/>
  <c r="E75" i="4"/>
  <c r="D141" i="4"/>
  <c r="M141" i="4" s="1"/>
  <c r="E141" i="4"/>
  <c r="F141" i="4" s="1"/>
  <c r="F49" i="4"/>
  <c r="E48" i="4"/>
  <c r="F48" i="4" s="1"/>
  <c r="D68" i="4"/>
  <c r="M68" i="4" s="1"/>
  <c r="E68" i="4"/>
  <c r="F68" i="4" s="1"/>
  <c r="D102" i="4"/>
  <c r="M102" i="4" s="1"/>
  <c r="E102" i="4"/>
  <c r="F102" i="4" s="1"/>
  <c r="E69" i="4"/>
  <c r="D66" i="4"/>
  <c r="M66" i="4" s="1"/>
  <c r="E66" i="4"/>
  <c r="F161" i="4"/>
  <c r="E160" i="4"/>
  <c r="F160" i="4" s="1"/>
  <c r="E39" i="4"/>
  <c r="F39" i="4" s="1"/>
  <c r="D143" i="4"/>
  <c r="M143" i="4" s="1"/>
  <c r="E143" i="4"/>
  <c r="F143" i="4" s="1"/>
  <c r="D77" i="4"/>
  <c r="M77" i="4" s="1"/>
  <c r="E77" i="4"/>
  <c r="F81" i="4"/>
  <c r="E80" i="4"/>
  <c r="F140" i="4"/>
  <c r="C64" i="4"/>
  <c r="D64" i="4" s="1"/>
  <c r="M64" i="4" s="1"/>
  <c r="C80" i="4"/>
  <c r="D80" i="4" s="1"/>
  <c r="M80" i="4" s="1"/>
  <c r="C76" i="4"/>
  <c r="D76" i="4" s="1"/>
  <c r="M76" i="4" s="1"/>
  <c r="C69" i="4"/>
  <c r="D69" i="4" s="1"/>
  <c r="M69" i="4" s="1"/>
  <c r="C74" i="4"/>
  <c r="D74" i="4" s="1"/>
  <c r="M74" i="4" s="1"/>
  <c r="F80" i="4" l="1"/>
  <c r="F66" i="4"/>
  <c r="E64" i="4"/>
  <c r="F64" i="4" s="1"/>
  <c r="F75" i="4"/>
  <c r="E74" i="4"/>
  <c r="F74" i="4" s="1"/>
  <c r="F77" i="4"/>
  <c r="E76" i="4"/>
  <c r="F76" i="4" s="1"/>
  <c r="F69" i="4"/>
  <c r="C32" i="4"/>
  <c r="D32" i="4" l="1"/>
  <c r="M32" i="4" s="1"/>
  <c r="E32" i="4"/>
  <c r="C29" i="4"/>
  <c r="D29" i="4" s="1"/>
  <c r="M29" i="4" s="1"/>
  <c r="F32" i="4" l="1"/>
  <c r="E29" i="4"/>
  <c r="F29" i="4" s="1"/>
  <c r="C97" i="4"/>
  <c r="C95" i="4"/>
  <c r="C100" i="4"/>
  <c r="D97" i="4" l="1"/>
  <c r="M97" i="4" s="1"/>
  <c r="E97" i="4"/>
  <c r="F97" i="4" s="1"/>
  <c r="D95" i="4"/>
  <c r="M95" i="4" s="1"/>
  <c r="E95" i="4"/>
  <c r="F95" i="4" s="1"/>
  <c r="D100" i="4"/>
  <c r="M100" i="4" s="1"/>
  <c r="E100" i="4"/>
  <c r="F100" i="4" s="1"/>
  <c r="C136" i="4" l="1"/>
  <c r="C119" i="4"/>
  <c r="C137" i="4"/>
  <c r="C135" i="4"/>
  <c r="D135" i="4" s="1"/>
  <c r="M135" i="4" s="1"/>
  <c r="C93" i="4"/>
  <c r="D93" i="4" l="1"/>
  <c r="M93" i="4" s="1"/>
  <c r="E93" i="4"/>
  <c r="D137" i="4"/>
  <c r="M137" i="4" s="1"/>
  <c r="E137" i="4"/>
  <c r="F137" i="4" s="1"/>
  <c r="D119" i="4"/>
  <c r="M119" i="4" s="1"/>
  <c r="E119" i="4"/>
  <c r="F119" i="4" s="1"/>
  <c r="D136" i="4"/>
  <c r="M136" i="4" s="1"/>
  <c r="E136" i="4"/>
  <c r="C129" i="4"/>
  <c r="C130" i="4"/>
  <c r="C132" i="4"/>
  <c r="C128" i="4"/>
  <c r="C113" i="4"/>
  <c r="E135" i="4" l="1"/>
  <c r="F135" i="4" s="1"/>
  <c r="D132" i="4"/>
  <c r="M132" i="4" s="1"/>
  <c r="E132" i="4"/>
  <c r="F132" i="4" s="1"/>
  <c r="D130" i="4"/>
  <c r="M130" i="4" s="1"/>
  <c r="E130" i="4"/>
  <c r="F130" i="4" s="1"/>
  <c r="D113" i="4"/>
  <c r="M113" i="4" s="1"/>
  <c r="E113" i="4"/>
  <c r="F113" i="4" s="1"/>
  <c r="D129" i="4"/>
  <c r="M129" i="4" s="1"/>
  <c r="E129" i="4"/>
  <c r="F129" i="4" s="1"/>
  <c r="F93" i="4"/>
  <c r="D128" i="4"/>
  <c r="M128" i="4" s="1"/>
  <c r="E128" i="4"/>
  <c r="F128" i="4" s="1"/>
  <c r="F136" i="4"/>
  <c r="C96" i="4"/>
  <c r="C87" i="4"/>
  <c r="D87" i="4" l="1"/>
  <c r="M87" i="4" s="1"/>
  <c r="E87" i="4"/>
  <c r="D96" i="4"/>
  <c r="M96" i="4" s="1"/>
  <c r="E96" i="4"/>
  <c r="F96" i="4" s="1"/>
  <c r="C155" i="4"/>
  <c r="C154" i="4"/>
  <c r="C159" i="4"/>
  <c r="C157" i="4"/>
  <c r="C153" i="4"/>
  <c r="D157" i="4" l="1"/>
  <c r="M157" i="4" s="1"/>
  <c r="E157" i="4"/>
  <c r="F157" i="4" s="1"/>
  <c r="D159" i="4"/>
  <c r="M159" i="4" s="1"/>
  <c r="E159" i="4"/>
  <c r="F159" i="4" s="1"/>
  <c r="D154" i="4"/>
  <c r="M154" i="4" s="1"/>
  <c r="E154" i="4"/>
  <c r="F154" i="4" s="1"/>
  <c r="F87" i="4"/>
  <c r="D153" i="4"/>
  <c r="M153" i="4" s="1"/>
  <c r="E153" i="4"/>
  <c r="D155" i="4"/>
  <c r="M155" i="4" s="1"/>
  <c r="E155" i="4"/>
  <c r="F155" i="4" s="1"/>
  <c r="C145" i="4"/>
  <c r="C158" i="4"/>
  <c r="C149" i="4"/>
  <c r="C124" i="4"/>
  <c r="C131" i="4"/>
  <c r="C148" i="4"/>
  <c r="C125" i="4"/>
  <c r="C133" i="4"/>
  <c r="D133" i="4" l="1"/>
  <c r="M133" i="4" s="1"/>
  <c r="E133" i="4"/>
  <c r="F133" i="4" s="1"/>
  <c r="D124" i="4"/>
  <c r="M124" i="4" s="1"/>
  <c r="E124" i="4"/>
  <c r="F124" i="4" s="1"/>
  <c r="D125" i="4"/>
  <c r="M125" i="4" s="1"/>
  <c r="E125" i="4"/>
  <c r="F125" i="4" s="1"/>
  <c r="D149" i="4"/>
  <c r="M149" i="4" s="1"/>
  <c r="E149" i="4"/>
  <c r="F149" i="4" s="1"/>
  <c r="D148" i="4"/>
  <c r="M148" i="4" s="1"/>
  <c r="E148" i="4"/>
  <c r="F148" i="4" s="1"/>
  <c r="D158" i="4"/>
  <c r="M158" i="4" s="1"/>
  <c r="E158" i="4"/>
  <c r="F158" i="4" s="1"/>
  <c r="F153" i="4"/>
  <c r="D131" i="4"/>
  <c r="M131" i="4" s="1"/>
  <c r="E131" i="4"/>
  <c r="F131" i="4" s="1"/>
  <c r="D145" i="4"/>
  <c r="M145" i="4" s="1"/>
  <c r="E145" i="4"/>
  <c r="C139" i="4"/>
  <c r="D139" i="4" s="1"/>
  <c r="M139" i="4" s="1"/>
  <c r="C53" i="4"/>
  <c r="C9" i="4"/>
  <c r="C123" i="4"/>
  <c r="C147" i="4"/>
  <c r="C151" i="4"/>
  <c r="C12" i="4"/>
  <c r="C28" i="4"/>
  <c r="C89" i="4"/>
  <c r="C90" i="4"/>
  <c r="D90" i="4" l="1"/>
  <c r="M90" i="4" s="1"/>
  <c r="E90" i="4"/>
  <c r="F90" i="4" s="1"/>
  <c r="D53" i="4"/>
  <c r="M53" i="4" s="1"/>
  <c r="E53" i="4"/>
  <c r="D147" i="4"/>
  <c r="M147" i="4" s="1"/>
  <c r="E147" i="4"/>
  <c r="D151" i="4"/>
  <c r="M151" i="4" s="1"/>
  <c r="D89" i="4"/>
  <c r="M89" i="4" s="1"/>
  <c r="E89" i="4"/>
  <c r="D28" i="4"/>
  <c r="M28" i="4" s="1"/>
  <c r="E28" i="4"/>
  <c r="F28" i="4" s="1"/>
  <c r="D123" i="4"/>
  <c r="M123" i="4" s="1"/>
  <c r="E123" i="4"/>
  <c r="F145" i="4"/>
  <c r="E139" i="4"/>
  <c r="F139" i="4" s="1"/>
  <c r="E151" i="4"/>
  <c r="F151" i="4" s="1"/>
  <c r="D12" i="4"/>
  <c r="M12" i="4" s="1"/>
  <c r="E12" i="4"/>
  <c r="D9" i="4"/>
  <c r="M9" i="4" s="1"/>
  <c r="E9" i="4"/>
  <c r="E7" i="4" s="1"/>
  <c r="C63" i="4"/>
  <c r="C24" i="4"/>
  <c r="C15" i="4"/>
  <c r="C94" i="4"/>
  <c r="C18" i="4"/>
  <c r="C112" i="4"/>
  <c r="C146" i="4"/>
  <c r="D146" i="4" s="1"/>
  <c r="M146" i="4" s="1"/>
  <c r="C52" i="4"/>
  <c r="D52" i="4" s="1"/>
  <c r="M52" i="4" s="1"/>
  <c r="C26" i="4"/>
  <c r="C25" i="4"/>
  <c r="C7" i="4"/>
  <c r="C60" i="4"/>
  <c r="C11" i="4"/>
  <c r="D11" i="4" s="1"/>
  <c r="M11" i="4" s="1"/>
  <c r="F9" i="4" l="1"/>
  <c r="D25" i="4"/>
  <c r="M25" i="4" s="1"/>
  <c r="E25" i="4"/>
  <c r="F25" i="4" s="1"/>
  <c r="D112" i="4"/>
  <c r="M112" i="4" s="1"/>
  <c r="E112" i="4"/>
  <c r="D24" i="4"/>
  <c r="M24" i="4" s="1"/>
  <c r="E24" i="4"/>
  <c r="F24" i="4" s="1"/>
  <c r="F53" i="4"/>
  <c r="E52" i="4"/>
  <c r="F52" i="4" s="1"/>
  <c r="D26" i="4"/>
  <c r="M26" i="4" s="1"/>
  <c r="E26" i="4"/>
  <c r="F26" i="4" s="1"/>
  <c r="D18" i="4"/>
  <c r="M18" i="4" s="1"/>
  <c r="E18" i="4"/>
  <c r="F18" i="4" s="1"/>
  <c r="D63" i="4"/>
  <c r="M63" i="4" s="1"/>
  <c r="E63" i="4"/>
  <c r="F12" i="4"/>
  <c r="D94" i="4"/>
  <c r="M94" i="4" s="1"/>
  <c r="E94" i="4"/>
  <c r="F123" i="4"/>
  <c r="F89" i="4"/>
  <c r="E85" i="4"/>
  <c r="F147" i="4"/>
  <c r="E146" i="4"/>
  <c r="F146" i="4" s="1"/>
  <c r="D7" i="4"/>
  <c r="M7" i="4" s="1"/>
  <c r="F7" i="4"/>
  <c r="D15" i="4"/>
  <c r="M15" i="4" s="1"/>
  <c r="E15" i="4"/>
  <c r="F15" i="4" s="1"/>
  <c r="D138" i="4"/>
  <c r="M138" i="4" s="1"/>
  <c r="C85" i="4"/>
  <c r="D85" i="4" s="1"/>
  <c r="M85" i="4" s="1"/>
  <c r="C91" i="4"/>
  <c r="D91" i="4" s="1"/>
  <c r="M91" i="4" s="1"/>
  <c r="D60" i="4"/>
  <c r="M60" i="4" s="1"/>
  <c r="E11" i="4" l="1"/>
  <c r="F11" i="4" s="1"/>
  <c r="F85" i="4"/>
  <c r="F94" i="4"/>
  <c r="E91" i="4"/>
  <c r="F91" i="4" s="1"/>
  <c r="F63" i="4"/>
  <c r="E60" i="4"/>
  <c r="F60" i="4" s="1"/>
  <c r="F112" i="4"/>
  <c r="C104" i="4"/>
  <c r="D104" i="4" l="1"/>
  <c r="M104" i="4" s="1"/>
  <c r="E104" i="4"/>
  <c r="C101" i="4"/>
  <c r="D101" i="4" s="1"/>
  <c r="M101" i="4" s="1"/>
  <c r="F104" i="4" l="1"/>
  <c r="E101" i="4"/>
  <c r="F101" i="4" s="1"/>
  <c r="C99" i="4" l="1"/>
  <c r="D99" i="4" l="1"/>
  <c r="M99" i="4" s="1"/>
  <c r="E99" i="4"/>
  <c r="C98" i="4"/>
  <c r="D98" i="4" s="1"/>
  <c r="M98" i="4" s="1"/>
  <c r="F99" i="4" l="1"/>
  <c r="E98" i="4"/>
  <c r="F98" i="4" s="1"/>
  <c r="C109" i="4"/>
  <c r="D109" i="4" l="1"/>
  <c r="M109" i="4" s="1"/>
  <c r="E109" i="4"/>
  <c r="C108" i="4"/>
  <c r="D108" i="4" s="1"/>
  <c r="M108" i="4" s="1"/>
  <c r="F109" i="4" l="1"/>
  <c r="E108" i="4"/>
  <c r="F108" i="4" s="1"/>
  <c r="C114" i="4"/>
  <c r="D114" i="4" l="1"/>
  <c r="M114" i="4" s="1"/>
  <c r="E114" i="4"/>
  <c r="C111" i="4"/>
  <c r="F114" i="4" l="1"/>
  <c r="E111" i="4"/>
  <c r="F111" i="4" s="1"/>
  <c r="D111" i="4"/>
  <c r="M111" i="4" s="1"/>
  <c r="C117" i="4" l="1"/>
  <c r="D117" i="4" l="1"/>
  <c r="M117" i="4" s="1"/>
  <c r="E117" i="4"/>
  <c r="C115" i="4"/>
  <c r="D115" i="4" s="1"/>
  <c r="M115" i="4" s="1"/>
  <c r="F117" i="4" l="1"/>
  <c r="E115" i="4"/>
  <c r="F115" i="4" s="1"/>
  <c r="C121" i="4"/>
  <c r="D121" i="4" l="1"/>
  <c r="M121" i="4" s="1"/>
  <c r="E121" i="4"/>
  <c r="C120" i="4"/>
  <c r="F121" i="4" l="1"/>
  <c r="E120" i="4"/>
  <c r="F120" i="4" s="1"/>
  <c r="D120" i="4"/>
  <c r="M120" i="4" s="1"/>
  <c r="C126" i="4" l="1"/>
  <c r="C134" i="4"/>
  <c r="D134" i="4" l="1"/>
  <c r="M134" i="4" s="1"/>
  <c r="E134" i="4"/>
  <c r="F134" i="4" s="1"/>
  <c r="D126" i="4"/>
  <c r="M126" i="4" s="1"/>
  <c r="E126" i="4"/>
  <c r="C122" i="4"/>
  <c r="D122" i="4" s="1"/>
  <c r="M122" i="4" s="1"/>
  <c r="F126" i="4" l="1"/>
  <c r="E122" i="4"/>
  <c r="D51" i="4"/>
  <c r="M51" i="4" s="1"/>
  <c r="C21" i="4"/>
  <c r="F122" i="4" l="1"/>
  <c r="D21" i="4"/>
  <c r="M21" i="4" s="1"/>
  <c r="E21" i="4"/>
  <c r="C19" i="4"/>
  <c r="F21" i="4" l="1"/>
  <c r="E19" i="4"/>
  <c r="C169" i="4"/>
  <c r="D19" i="4"/>
  <c r="M19" i="4" s="1"/>
  <c r="M169" i="4" s="1"/>
  <c r="F19" i="4" l="1"/>
  <c r="E169" i="4"/>
  <c r="F169" i="4" s="1"/>
  <c r="D6" i="4"/>
  <c r="M6" i="4" s="1"/>
  <c r="D169" i="4"/>
  <c r="U107" i="6" l="1"/>
  <c r="U128" i="6"/>
  <c r="U151" i="6" l="1"/>
  <c r="U154" i="6"/>
  <c r="F131" i="6"/>
  <c r="U131" i="6"/>
  <c r="F125" i="6"/>
  <c r="U125" i="6"/>
  <c r="U122" i="6"/>
  <c r="U123" i="6"/>
  <c r="F100" i="6"/>
  <c r="U100" i="6"/>
  <c r="F73" i="6"/>
  <c r="U73" i="6"/>
  <c r="F97" i="6"/>
  <c r="F96" i="6" s="1"/>
  <c r="U97" i="6"/>
  <c r="F141" i="6"/>
  <c r="F138" i="6" s="1"/>
  <c r="U141" i="6"/>
  <c r="F133" i="6"/>
  <c r="U133" i="6"/>
  <c r="F126" i="6"/>
  <c r="U126" i="6"/>
  <c r="F109" i="6"/>
  <c r="U109" i="6"/>
  <c r="U82" i="6"/>
  <c r="U88" i="6"/>
  <c r="U71" i="6"/>
  <c r="U78" i="6"/>
  <c r="F130" i="6"/>
  <c r="U130" i="6"/>
  <c r="U116" i="6"/>
  <c r="U119" i="6"/>
  <c r="U138" i="6"/>
  <c r="D67" i="6"/>
  <c r="U67" i="6" s="1"/>
  <c r="U106" i="6"/>
  <c r="F154" i="6"/>
  <c r="F151" i="6" s="1"/>
  <c r="F128" i="6"/>
  <c r="F123" i="6"/>
  <c r="F122" i="6" s="1"/>
  <c r="F119" i="6"/>
  <c r="F107" i="6"/>
  <c r="F88" i="6"/>
  <c r="F82" i="6" s="1"/>
  <c r="F78" i="6"/>
  <c r="F71" i="6"/>
  <c r="F106" i="6" l="1"/>
  <c r="F127" i="6"/>
  <c r="U96" i="6"/>
  <c r="U75" i="6"/>
  <c r="U115" i="6"/>
  <c r="U127" i="6"/>
  <c r="F67" i="6"/>
  <c r="F116" i="6"/>
  <c r="F75" i="6"/>
  <c r="F115" i="6" l="1"/>
  <c r="E157" i="6" l="1"/>
  <c r="Q157" i="6" l="1"/>
  <c r="D159" i="6"/>
  <c r="F12" i="6" s="1"/>
  <c r="F157" i="6"/>
  <c r="F158" i="6"/>
  <c r="R157" i="6" l="1"/>
  <c r="P157" i="6"/>
  <c r="F159" i="6"/>
  <c r="F262" i="7" l="1"/>
  <c r="D323" i="7"/>
  <c r="F318" i="7"/>
  <c r="F253" i="7"/>
  <c r="J300" i="7"/>
  <c r="D300" i="7"/>
  <c r="F406" i="7"/>
  <c r="F6" i="7"/>
  <c r="D426" i="7"/>
  <c r="D318" i="7"/>
  <c r="F323" i="7"/>
  <c r="F256" i="7"/>
  <c r="D419" i="7"/>
  <c r="F263" i="7"/>
  <c r="D262" i="7"/>
  <c r="F403" i="7"/>
  <c r="D421" i="7"/>
  <c r="F339" i="7"/>
  <c r="I403" i="7"/>
  <c r="D420" i="7"/>
  <c r="J271" i="7"/>
  <c r="J289" i="7"/>
  <c r="J288" i="7"/>
  <c r="I323" i="7"/>
  <c r="J339" i="7"/>
  <c r="J301" i="7"/>
  <c r="D301" i="7"/>
  <c r="F301" i="7"/>
  <c r="F300" i="7"/>
  <c r="F271" i="7"/>
  <c r="F289" i="7"/>
  <c r="F288" i="7"/>
  <c r="I262" i="7"/>
  <c r="D405" i="7"/>
  <c r="F405" i="7"/>
  <c r="D339" i="7"/>
  <c r="J342" i="7"/>
  <c r="D342" i="7"/>
  <c r="F342" i="7"/>
  <c r="J312" i="7"/>
  <c r="J311" i="7"/>
  <c r="J263" i="7"/>
  <c r="J262" i="7"/>
  <c r="F387" i="7"/>
  <c r="F373" i="7"/>
  <c r="J318" i="7"/>
  <c r="F319" i="7"/>
  <c r="J319" i="7"/>
  <c r="D319" i="7"/>
  <c r="F290" i="7"/>
  <c r="J290" i="7"/>
  <c r="D290" i="7"/>
  <c r="D289" i="7"/>
  <c r="D288" i="7"/>
  <c r="D271" i="7"/>
  <c r="J278" i="7"/>
  <c r="D278" i="7"/>
  <c r="F278" i="7"/>
  <c r="F312" i="7"/>
  <c r="F311" i="7"/>
  <c r="D322" i="7"/>
  <c r="F322" i="7"/>
  <c r="J322" i="7"/>
  <c r="J329" i="7"/>
  <c r="D329" i="7"/>
  <c r="F329" i="7"/>
  <c r="D425" i="7"/>
  <c r="D418" i="7"/>
  <c r="D422" i="7"/>
  <c r="D424" i="7"/>
  <c r="J387" i="7"/>
  <c r="J373" i="7"/>
  <c r="J326" i="7"/>
  <c r="I326" i="7"/>
  <c r="D326" i="7"/>
  <c r="F326" i="7"/>
  <c r="D293" i="7"/>
  <c r="F293" i="7"/>
  <c r="J293" i="7"/>
  <c r="I256" i="7"/>
  <c r="I253" i="7"/>
  <c r="F321" i="7"/>
  <c r="J321" i="7"/>
  <c r="D321" i="7"/>
  <c r="D312" i="7"/>
  <c r="D311" i="7"/>
  <c r="D260" i="7"/>
  <c r="F260" i="7"/>
  <c r="J260" i="7"/>
  <c r="D412" i="7"/>
  <c r="D406" i="7"/>
  <c r="D410" i="7"/>
  <c r="D411" i="7"/>
  <c r="J323" i="7"/>
  <c r="F324" i="7"/>
  <c r="J324" i="7"/>
  <c r="D324" i="7"/>
  <c r="J256" i="7"/>
  <c r="J253" i="7"/>
  <c r="J403" i="7"/>
  <c r="F390" i="7"/>
  <c r="J390" i="7"/>
  <c r="D390" i="7"/>
  <c r="D387" i="7"/>
  <c r="D373" i="7"/>
  <c r="I263" i="7"/>
  <c r="D253" i="7"/>
  <c r="D403" i="7"/>
  <c r="F258" i="7"/>
  <c r="J258" i="7"/>
  <c r="I258" i="7"/>
  <c r="D258" i="7"/>
  <c r="D256" i="7"/>
  <c r="F266" i="7"/>
  <c r="J266" i="7"/>
  <c r="I266" i="7"/>
  <c r="D266" i="7"/>
  <c r="D263" i="7"/>
  <c r="J304" i="7"/>
  <c r="D304" i="7"/>
  <c r="F304" i="7"/>
  <c r="D315" i="7"/>
  <c r="F315" i="7"/>
  <c r="J315" i="7"/>
  <c r="I315" i="7"/>
  <c r="I312" i="7"/>
  <c r="I311" i="7"/>
  <c r="J327" i="7"/>
  <c r="D327" i="7"/>
  <c r="F327" i="7"/>
</calcChain>
</file>

<file path=xl/sharedStrings.xml><?xml version="1.0" encoding="utf-8"?>
<sst xmlns="http://schemas.openxmlformats.org/spreadsheetml/2006/main" count="1833" uniqueCount="1087">
  <si>
    <t xml:space="preserve">      Снос зданий и строений</t>
  </si>
  <si>
    <t xml:space="preserve">      Ограждение стройплощадки</t>
  </si>
  <si>
    <t xml:space="preserve">      Временные сети электроснабжения стройплощадки</t>
  </si>
  <si>
    <t xml:space="preserve">      Временные сети водоснабжения стройплощадки</t>
  </si>
  <si>
    <t xml:space="preserve">      Временные сети водоотведения стройплощадки</t>
  </si>
  <si>
    <t xml:space="preserve">      Демонтаж временных инженерных сетей стройплощадки</t>
  </si>
  <si>
    <t xml:space="preserve">   Механизация стройплощадки</t>
  </si>
  <si>
    <t xml:space="preserve">      Демонтаж башенного крана и подкрановых путей</t>
  </si>
  <si>
    <t xml:space="preserve">   Обслуживание стройплощадки</t>
  </si>
  <si>
    <t xml:space="preserve">      Электроснабжение на период строительства</t>
  </si>
  <si>
    <t xml:space="preserve">      Отопление строящегося здания на период строительства</t>
  </si>
  <si>
    <t xml:space="preserve">      Обслуживание сантехкабин</t>
  </si>
  <si>
    <t xml:space="preserve">      Вывоз строительного мусора и ТБО</t>
  </si>
  <si>
    <t xml:space="preserve">      Обслуживание стройплощадки</t>
  </si>
  <si>
    <t xml:space="preserve">      Охрана стройплощадки</t>
  </si>
  <si>
    <t xml:space="preserve">   Геодезические работы для строительства</t>
  </si>
  <si>
    <t xml:space="preserve">      Получение опорных пунктов геодезической сети</t>
  </si>
  <si>
    <t xml:space="preserve">      Геодезическая разбивочная сеть для строительства</t>
  </si>
  <si>
    <t xml:space="preserve">   Вынос инженерных сетей из пятна застройки</t>
  </si>
  <si>
    <t>5. Строительство</t>
  </si>
  <si>
    <t xml:space="preserve">      Монтаж конструкций здания ниже 0.000 </t>
  </si>
  <si>
    <t xml:space="preserve">      Монтаж конструкций здания выше 0.000</t>
  </si>
  <si>
    <t xml:space="preserve">      Система противодымной вентиляции</t>
  </si>
  <si>
    <t xml:space="preserve">      Система автоматического учета электроэнергии АСКУЭ</t>
  </si>
  <si>
    <t xml:space="preserve">      Система пожарной сигнализации и оповещения о ЧС</t>
  </si>
  <si>
    <t xml:space="preserve">   Котельная</t>
  </si>
  <si>
    <t xml:space="preserve">      Система газоснабжения котельной</t>
  </si>
  <si>
    <t xml:space="preserve">      Системы отопления и вентиляции котельной</t>
  </si>
  <si>
    <t xml:space="preserve">      Система охранно-пожарной сигнализации котельной</t>
  </si>
  <si>
    <t xml:space="preserve">      Монтаж и ПНР тепломеханического оборудования котельной</t>
  </si>
  <si>
    <t xml:space="preserve">      Автоматизация тепломеханического оборудования котельной</t>
  </si>
  <si>
    <t xml:space="preserve">      Пусконаладка оборудования котельной и допуск в эксплуатацию</t>
  </si>
  <si>
    <t xml:space="preserve">   Лифты</t>
  </si>
  <si>
    <t xml:space="preserve">      Строительные работы лифтовых шахт</t>
  </si>
  <si>
    <t xml:space="preserve">      Монтаж лифтов</t>
  </si>
  <si>
    <t xml:space="preserve">   Благоустройство и озеленение</t>
  </si>
  <si>
    <t>4.1</t>
  </si>
  <si>
    <t>4.1.1</t>
  </si>
  <si>
    <t>4.1.2</t>
  </si>
  <si>
    <t>4.2</t>
  </si>
  <si>
    <t>4.2.1</t>
  </si>
  <si>
    <t>4.2.2</t>
  </si>
  <si>
    <t>4.2.3</t>
  </si>
  <si>
    <t>4.2.4</t>
  </si>
  <si>
    <t>4.2.5</t>
  </si>
  <si>
    <t>4.2.6</t>
  </si>
  <si>
    <t>4.2.7</t>
  </si>
  <si>
    <t>4.3</t>
  </si>
  <si>
    <t>4.3.1</t>
  </si>
  <si>
    <t>4.3.2</t>
  </si>
  <si>
    <t>4.3.3</t>
  </si>
  <si>
    <t>4.3.4</t>
  </si>
  <si>
    <t>4.3.5</t>
  </si>
  <si>
    <t>4.3.6</t>
  </si>
  <si>
    <t>4.3.7</t>
  </si>
  <si>
    <t>4.3.8</t>
  </si>
  <si>
    <t>4.3.9</t>
  </si>
  <si>
    <t>4.4</t>
  </si>
  <si>
    <t>4.4.1</t>
  </si>
  <si>
    <t>4.4.2</t>
  </si>
  <si>
    <t>4.4.3</t>
  </si>
  <si>
    <t>4.4.4</t>
  </si>
  <si>
    <t>4.4.5</t>
  </si>
  <si>
    <t>4.4.6</t>
  </si>
  <si>
    <t>4.4.7</t>
  </si>
  <si>
    <t>4.5</t>
  </si>
  <si>
    <t>4.5.1</t>
  </si>
  <si>
    <t>4.5.2</t>
  </si>
  <si>
    <t>4.6</t>
  </si>
  <si>
    <t>4.6.1</t>
  </si>
  <si>
    <t>4.6.2</t>
  </si>
  <si>
    <t>5</t>
  </si>
  <si>
    <t>5.1</t>
  </si>
  <si>
    <t>5.1.1</t>
  </si>
  <si>
    <t>5.1.2</t>
  </si>
  <si>
    <t>5.2</t>
  </si>
  <si>
    <t>5.2.1</t>
  </si>
  <si>
    <t>5.2.2</t>
  </si>
  <si>
    <t>5.2.3</t>
  </si>
  <si>
    <t>5.2.4</t>
  </si>
  <si>
    <t>5.3</t>
  </si>
  <si>
    <t>5.3.1</t>
  </si>
  <si>
    <t>5.3.2</t>
  </si>
  <si>
    <t>5.3.3</t>
  </si>
  <si>
    <t>5.4</t>
  </si>
  <si>
    <t>5.4.1</t>
  </si>
  <si>
    <t>5.4.2</t>
  </si>
  <si>
    <t>5.4.3</t>
  </si>
  <si>
    <t>5.5</t>
  </si>
  <si>
    <t>5.5.1</t>
  </si>
  <si>
    <t>5.5.2</t>
  </si>
  <si>
    <t>5.5.3</t>
  </si>
  <si>
    <t>5.5.4</t>
  </si>
  <si>
    <t>5.6</t>
  </si>
  <si>
    <t>5.6.1</t>
  </si>
  <si>
    <t>5.7</t>
  </si>
  <si>
    <t>5.7.1</t>
  </si>
  <si>
    <t>5.7.2</t>
  </si>
  <si>
    <t>5.7.3</t>
  </si>
  <si>
    <t>5.8</t>
  </si>
  <si>
    <t>5.8.1</t>
  </si>
  <si>
    <t>5.8.2</t>
  </si>
  <si>
    <t>5.8.3</t>
  </si>
  <si>
    <t>6</t>
  </si>
  <si>
    <t>6.1</t>
  </si>
  <si>
    <t>6.1.1</t>
  </si>
  <si>
    <t>6.1.2</t>
  </si>
  <si>
    <t>6.1.3</t>
  </si>
  <si>
    <t>6.1.4</t>
  </si>
  <si>
    <t>6.1.5</t>
  </si>
  <si>
    <t>6.1.6</t>
  </si>
  <si>
    <t>6.2</t>
  </si>
  <si>
    <t>6.2.1</t>
  </si>
  <si>
    <t>6.2.2</t>
  </si>
  <si>
    <t>6.2.3</t>
  </si>
  <si>
    <t>6.2.4</t>
  </si>
  <si>
    <t>5.9</t>
  </si>
  <si>
    <t>5.9.1</t>
  </si>
  <si>
    <t>5.9.2</t>
  </si>
  <si>
    <t>5.9.3</t>
  </si>
  <si>
    <t xml:space="preserve">   Ограждающие конструкции, окна и витражи</t>
  </si>
  <si>
    <t xml:space="preserve">      Монтаж ограждающих конструкций здания</t>
  </si>
  <si>
    <t xml:space="preserve">   Двери</t>
  </si>
  <si>
    <t xml:space="preserve">      Герметизация швов на фасаде</t>
  </si>
  <si>
    <t>5.8.4</t>
  </si>
  <si>
    <t>5.10</t>
  </si>
  <si>
    <t>5.10.1</t>
  </si>
  <si>
    <t>5.10.2</t>
  </si>
  <si>
    <t>5.10.3</t>
  </si>
  <si>
    <t>5.10.4</t>
  </si>
  <si>
    <t>5.10.5</t>
  </si>
  <si>
    <t xml:space="preserve">      Обратная засыпка котлована</t>
  </si>
  <si>
    <t xml:space="preserve">   Внутренние стены и перегородки</t>
  </si>
  <si>
    <t xml:space="preserve">      Устройство внутренних стен</t>
  </si>
  <si>
    <t xml:space="preserve">   Отделка помещений </t>
  </si>
  <si>
    <t>4.1.3</t>
  </si>
  <si>
    <t xml:space="preserve">      Допуск котельной к пусконаладочным работам</t>
  </si>
  <si>
    <t xml:space="preserve">      Аренда башенного крана</t>
  </si>
  <si>
    <t xml:space="preserve">      Вынос из пятна застройки сетей водоснабжения</t>
  </si>
  <si>
    <t xml:space="preserve">      Вынос из пятна застройки сети водоотведения</t>
  </si>
  <si>
    <t xml:space="preserve">      Вынос из пятна застройки сети ливневой канализации</t>
  </si>
  <si>
    <t xml:space="preserve">      Вынос из пятна застройки сети теплоснабжения</t>
  </si>
  <si>
    <t xml:space="preserve">      Вынос из пятна застройки сети газоснабжения</t>
  </si>
  <si>
    <t xml:space="preserve">      Вынос из пятна застройки сети электроснабжения</t>
  </si>
  <si>
    <t xml:space="preserve">      Вынос из пятна застройки сетей связи</t>
  </si>
  <si>
    <t xml:space="preserve">   Снос зданий, вырубка деревьев и планировка площадки</t>
  </si>
  <si>
    <t>6.3</t>
  </si>
  <si>
    <t>6.3.1</t>
  </si>
  <si>
    <t>6.3.2</t>
  </si>
  <si>
    <t>6.3.3</t>
  </si>
  <si>
    <t>6.3.4</t>
  </si>
  <si>
    <t>6.3.5</t>
  </si>
  <si>
    <t xml:space="preserve">   Наружные инженерные сети магистральные (на микрорайон)</t>
  </si>
  <si>
    <t xml:space="preserve">      Устройство наружных магистральных сетей теплоснабжения</t>
  </si>
  <si>
    <t xml:space="preserve">      Устройство наружных магистральных сетей холодного водоснабжения</t>
  </si>
  <si>
    <t xml:space="preserve">      Устройство наружных магистральных сетей горячего водоснабжения</t>
  </si>
  <si>
    <t xml:space="preserve">      Устройство наружных магистральных сетей хозбытовой канализации</t>
  </si>
  <si>
    <t xml:space="preserve">      Устройство наружных магистральных сетей ливневой канализации</t>
  </si>
  <si>
    <t xml:space="preserve">      Устройство наружных магистральных сетей электроснабжения</t>
  </si>
  <si>
    <t xml:space="preserve">      Устройство наружных магистральных сетей газоснабжения</t>
  </si>
  <si>
    <t xml:space="preserve">      Устройство наружных магистральных сетей связи</t>
  </si>
  <si>
    <t xml:space="preserve">   Наружные инженерные сети внутриплощадочные</t>
  </si>
  <si>
    <t xml:space="preserve">      Устройство внутриплощадочных наружных сетей теплоснабжения</t>
  </si>
  <si>
    <t>5.9.4</t>
  </si>
  <si>
    <t xml:space="preserve">      Автоматизация и диспетчеризация лифтов</t>
  </si>
  <si>
    <t xml:space="preserve">      Устройство внутриплощ. наружных сетей холодного водоснабжения</t>
  </si>
  <si>
    <t xml:space="preserve">      Устройство внутриплощ. наружных сетей горячего водоснабжения</t>
  </si>
  <si>
    <t xml:space="preserve">      Устройство внутриплощ. наружных сетей хозбытовой канализации</t>
  </si>
  <si>
    <t xml:space="preserve">      Устройство внутриплощ. наружных сетей ливневой канализации</t>
  </si>
  <si>
    <t xml:space="preserve">      Устройство внутриплощ. наружных сетей электроснабжения</t>
  </si>
  <si>
    <t xml:space="preserve">      Устройство внутриплощ. наружных сетей газоснабжения</t>
  </si>
  <si>
    <t xml:space="preserve">      Устройство внутриплощ. наружных сетей связи</t>
  </si>
  <si>
    <t>4.4.8</t>
  </si>
  <si>
    <t>4.4.9</t>
  </si>
  <si>
    <t>4.5.3</t>
  </si>
  <si>
    <t>4.5.4</t>
  </si>
  <si>
    <t>4.5.5</t>
  </si>
  <si>
    <t>4.5.6</t>
  </si>
  <si>
    <t>4.5.7</t>
  </si>
  <si>
    <t>4.5.8</t>
  </si>
  <si>
    <t>5.4.4</t>
  </si>
  <si>
    <t>5.9.5</t>
  </si>
  <si>
    <t>5.10.6</t>
  </si>
  <si>
    <t>5.11</t>
  </si>
  <si>
    <t>5.11.1</t>
  </si>
  <si>
    <t>5.11.2</t>
  </si>
  <si>
    <t>5.12</t>
  </si>
  <si>
    <t>5.12.1</t>
  </si>
  <si>
    <t>5.12.2</t>
  </si>
  <si>
    <t>5.12.3</t>
  </si>
  <si>
    <t>5.12.4</t>
  </si>
  <si>
    <t>5.12.5</t>
  </si>
  <si>
    <t>5.12.6</t>
  </si>
  <si>
    <t>5.13</t>
  </si>
  <si>
    <t>5.13.1</t>
  </si>
  <si>
    <t>5.13.2</t>
  </si>
  <si>
    <t>5.14</t>
  </si>
  <si>
    <t>5.14.1</t>
  </si>
  <si>
    <t>5.14.2</t>
  </si>
  <si>
    <t>5.14.3</t>
  </si>
  <si>
    <t>5.15</t>
  </si>
  <si>
    <t>5.15.1</t>
  </si>
  <si>
    <t>5.15.2</t>
  </si>
  <si>
    <t>5.16</t>
  </si>
  <si>
    <t>5.16.1</t>
  </si>
  <si>
    <t>5.17</t>
  </si>
  <si>
    <t>5.17.1</t>
  </si>
  <si>
    <t>5.17.2</t>
  </si>
  <si>
    <t>5.17.3</t>
  </si>
  <si>
    <t>5.17.4</t>
  </si>
  <si>
    <t>5.17.5</t>
  </si>
  <si>
    <t>5.17.6</t>
  </si>
  <si>
    <t>6.3.6</t>
  </si>
  <si>
    <t>6.3.7</t>
  </si>
  <si>
    <t>6.3.8</t>
  </si>
  <si>
    <t>6.4</t>
  </si>
  <si>
    <t>6.4.1</t>
  </si>
  <si>
    <t>6.4.2</t>
  </si>
  <si>
    <t>6.4.3</t>
  </si>
  <si>
    <t>6.4.4</t>
  </si>
  <si>
    <t>6.4.5</t>
  </si>
  <si>
    <t>6.4.6</t>
  </si>
  <si>
    <t>6.4.7</t>
  </si>
  <si>
    <t>6.4.8</t>
  </si>
  <si>
    <t xml:space="preserve">   Временные здания и сооружения</t>
  </si>
  <si>
    <t xml:space="preserve">      Демонтаж врем. зданий и сооружений, ограждения стройплощадки</t>
  </si>
  <si>
    <t xml:space="preserve">      Монтаж, демонтаж, перебазировка гусеничного крана РДК</t>
  </si>
  <si>
    <t xml:space="preserve">      Аренда грузоподъёмных механизмов (вертикальный транспорт)</t>
  </si>
  <si>
    <t xml:space="preserve">      Демонтаж грузоподъёмных механизмов (вертикальный транспорт)</t>
  </si>
  <si>
    <t xml:space="preserve">      Водоснабжение на период строительства</t>
  </si>
  <si>
    <t xml:space="preserve">      Водоотведение на период строительства</t>
  </si>
  <si>
    <t xml:space="preserve">   Устройство котлована (шпунтовое ограждение, земляные работы)</t>
  </si>
  <si>
    <t xml:space="preserve">   Конструкции нулевого цикла в т.ч. фундаменты</t>
  </si>
  <si>
    <t xml:space="preserve">   Устройство конструкций надземной части здания</t>
  </si>
  <si>
    <t xml:space="preserve">      Монтаж входных групп из ПВХ профилей</t>
  </si>
  <si>
    <t xml:space="preserve">   Фасад</t>
  </si>
  <si>
    <t xml:space="preserve">   Кровля</t>
  </si>
  <si>
    <t xml:space="preserve">      Строительные работы лифтов (порталы и пороги)</t>
  </si>
  <si>
    <t xml:space="preserve">      Пуско-наладка лифтового оборудования</t>
  </si>
  <si>
    <t xml:space="preserve">      Пуско-наладка диспетчеризации оборудования лифтов и сдача лифтов</t>
  </si>
  <si>
    <t xml:space="preserve">   Система водоснабжения</t>
  </si>
  <si>
    <t xml:space="preserve">      Система водоснабжения здания</t>
  </si>
  <si>
    <t xml:space="preserve">      Система водоснабжения котельной</t>
  </si>
  <si>
    <t xml:space="preserve">      Пуско-наладка насосов водоснабж. и задвижек с электроприводами</t>
  </si>
  <si>
    <t xml:space="preserve">   Системы отопления и вентиляции</t>
  </si>
  <si>
    <t xml:space="preserve">      Система отопления здания</t>
  </si>
  <si>
    <t xml:space="preserve">      Пуско-наладка системы противодымной вентиляции</t>
  </si>
  <si>
    <t xml:space="preserve">   Системы канализации и ливнестока</t>
  </si>
  <si>
    <t xml:space="preserve">      Система водоотведения здания</t>
  </si>
  <si>
    <t xml:space="preserve">      Системы водоотведения котельной</t>
  </si>
  <si>
    <t xml:space="preserve">      Система ливневой канализации здания</t>
  </si>
  <si>
    <t xml:space="preserve">   Системы электроснабжения и освещения</t>
  </si>
  <si>
    <t xml:space="preserve">      Системы электроснабжения и освещения здания</t>
  </si>
  <si>
    <t xml:space="preserve">      Системы электроснабжения и освещения котельной</t>
  </si>
  <si>
    <t xml:space="preserve">      Пуско-наладка системы электроснабжения и электрооборудования</t>
  </si>
  <si>
    <t xml:space="preserve">   Слаботочные системы</t>
  </si>
  <si>
    <t xml:space="preserve">      Автоматизированная система диспетчеризации котельной</t>
  </si>
  <si>
    <t xml:space="preserve">   Системы противопожарной автоматики</t>
  </si>
  <si>
    <t xml:space="preserve">      Автоматизация системы газоснабжения котельной</t>
  </si>
  <si>
    <t>6. Благоустройство, дороги и наружные инженерные сети</t>
  </si>
  <si>
    <t xml:space="preserve">      Контейнерная площадка </t>
  </si>
  <si>
    <t xml:space="preserve">      Монтаж наружного освещения придомовой территорий</t>
  </si>
  <si>
    <t xml:space="preserve">   Дороги и прилегающие территории</t>
  </si>
  <si>
    <t xml:space="preserve">      Устройство придомовых автодорог и автоплощадок </t>
  </si>
  <si>
    <t xml:space="preserve">      Устройство придомовых тротуаров и площадок</t>
  </si>
  <si>
    <t xml:space="preserve">      Водоотводные сооружения</t>
  </si>
  <si>
    <t xml:space="preserve">      Сооружения (подпорные стенки, лестницы)</t>
  </si>
  <si>
    <t xml:space="preserve">      Устройство котлована в т.ч. шпунтовые ограждения</t>
  </si>
  <si>
    <t>5.17.7</t>
  </si>
  <si>
    <t>5.17.8</t>
  </si>
  <si>
    <t>5.17.9</t>
  </si>
  <si>
    <t>5.17.10</t>
  </si>
  <si>
    <t>5.17.11</t>
  </si>
  <si>
    <t>5.15.3</t>
  </si>
  <si>
    <t>5.15.4</t>
  </si>
  <si>
    <t xml:space="preserve">      Диспетчеризация инженерных систем</t>
  </si>
  <si>
    <t>5.17.12</t>
  </si>
  <si>
    <t xml:space="preserve">      Планировка стройплощадки (снятие/перемещение для хранения грунта)</t>
  </si>
  <si>
    <t>6.3.7.5</t>
  </si>
  <si>
    <t>6.3.7.4</t>
  </si>
  <si>
    <t>6.3.7.3</t>
  </si>
  <si>
    <t xml:space="preserve">      Устройство  наружных сетей  низкого давления газоснабжения</t>
  </si>
  <si>
    <t>6.3.7.2</t>
  </si>
  <si>
    <t>6.3.7.1</t>
  </si>
  <si>
    <t>6.2.1.2</t>
  </si>
  <si>
    <t>6.2.1.1</t>
  </si>
  <si>
    <t>6.1.6.2</t>
  </si>
  <si>
    <t>5.17.12.2</t>
  </si>
  <si>
    <t xml:space="preserve">      Пуско-наладка системы диспетчеризации котельной</t>
  </si>
  <si>
    <t>5.17.12.1</t>
  </si>
  <si>
    <t xml:space="preserve">       Пуско-наладка тепломеханического оборудования котельной</t>
  </si>
  <si>
    <t>5.17.7.2</t>
  </si>
  <si>
    <t xml:space="preserve">      Монтаж тепломеханического оборудования котельной</t>
  </si>
  <si>
    <t>5.17.7.1</t>
  </si>
  <si>
    <t xml:space="preserve">      Система водоснабжения котельной Т3,Т4</t>
  </si>
  <si>
    <t>5.17.1.2</t>
  </si>
  <si>
    <t xml:space="preserve">      Система водоснабжения котельной В1</t>
  </si>
  <si>
    <t>5.17.1.1</t>
  </si>
  <si>
    <t xml:space="preserve">      Пуско-наладка  пожарной сигнализации </t>
  </si>
  <si>
    <t>5.16.1.2</t>
  </si>
  <si>
    <t>5.16.1.1</t>
  </si>
  <si>
    <t xml:space="preserve">      Пуско-наладка системы ВРУ</t>
  </si>
  <si>
    <t>5.14.3.3</t>
  </si>
  <si>
    <t xml:space="preserve">      Пуско-наладка системы АСКУЭ</t>
  </si>
  <si>
    <t>5.14.3.2</t>
  </si>
  <si>
    <t>5.14.3.1</t>
  </si>
  <si>
    <t>5.13.1.2</t>
  </si>
  <si>
    <t>5.13.1.1</t>
  </si>
  <si>
    <t xml:space="preserve">      Пуско-наладка насосов водоснабжения</t>
  </si>
  <si>
    <t>5.11.2.1</t>
  </si>
  <si>
    <t>5.11.1.2</t>
  </si>
  <si>
    <t>5.11.1.1</t>
  </si>
  <si>
    <t>Наименование работ и затрат</t>
  </si>
  <si>
    <t xml:space="preserve">Всего с НДС </t>
  </si>
  <si>
    <t>Всего по дому:</t>
  </si>
  <si>
    <t xml:space="preserve">      Пуско-наладка системы электроснабжения</t>
  </si>
  <si>
    <t xml:space="preserve">      Пуско-наладка  электрооборудования котельной</t>
  </si>
  <si>
    <t>5.14.1.1</t>
  </si>
  <si>
    <t>стоимость работ в текущих ценах с зимн</t>
  </si>
  <si>
    <t>5.18</t>
  </si>
  <si>
    <t>5.18.1</t>
  </si>
  <si>
    <t xml:space="preserve">      Монтаж технологического  оборудования </t>
  </si>
  <si>
    <t>5.18.2</t>
  </si>
  <si>
    <t xml:space="preserve">       Пуско-наладка технологического оборудования </t>
  </si>
  <si>
    <t>Технологическое оборудование</t>
  </si>
  <si>
    <t xml:space="preserve">      Телефонизация, телевидение, радиофикация и др.</t>
  </si>
  <si>
    <t>5.1.1.1</t>
  </si>
  <si>
    <t>5.17.4.1</t>
  </si>
  <si>
    <t>5.17.4.2</t>
  </si>
  <si>
    <t xml:space="preserve">      Система силового электрооборудование котельной</t>
  </si>
  <si>
    <t>5.9.2.1</t>
  </si>
  <si>
    <t xml:space="preserve">      Отделка помещений  (квартир)</t>
  </si>
  <si>
    <t>6.2.1.3</t>
  </si>
  <si>
    <t>5.3.1.1</t>
  </si>
  <si>
    <t>С В О Д Н А Я   С М Е Т А</t>
  </si>
  <si>
    <t xml:space="preserve">      Система электроосвещения котельной</t>
  </si>
  <si>
    <t>4</t>
  </si>
  <si>
    <t>Лимитированные затраты</t>
  </si>
  <si>
    <t>4.Подготовка территории строительства</t>
  </si>
  <si>
    <t>5.10.3.2</t>
  </si>
  <si>
    <t xml:space="preserve">      Оборудование  - лифты</t>
  </si>
  <si>
    <t>5.10.3.1</t>
  </si>
  <si>
    <t>5.11.1.4</t>
  </si>
  <si>
    <t xml:space="preserve">      Оборудование - насосные установки</t>
  </si>
  <si>
    <t>5.17.1.3</t>
  </si>
  <si>
    <t xml:space="preserve">      Оборудование - насосы</t>
  </si>
  <si>
    <t>5.17.7.3</t>
  </si>
  <si>
    <t xml:space="preserve">       Оборудование - котлы, автоматика к котлам</t>
  </si>
  <si>
    <t>5.12.1.1</t>
  </si>
  <si>
    <t>4.1.3.1</t>
  </si>
  <si>
    <t>5.11.1.5</t>
  </si>
  <si>
    <t>5.11.1.6</t>
  </si>
  <si>
    <t xml:space="preserve">      Система водоснабжения В1 офисов</t>
  </si>
  <si>
    <t>5.13.1.3</t>
  </si>
  <si>
    <t>5.14.1.2</t>
  </si>
  <si>
    <t xml:space="preserve">      Системы электроснабжения и освещения офисов</t>
  </si>
  <si>
    <t>5.14.3.4</t>
  </si>
  <si>
    <t>5.14.3.5</t>
  </si>
  <si>
    <t xml:space="preserve">      Пуско-наладка системы электроснабжения офисов</t>
  </si>
  <si>
    <t xml:space="preserve">      Пуско-наладка системы ВРУ офисов</t>
  </si>
  <si>
    <t>5.3.1.2</t>
  </si>
  <si>
    <t xml:space="preserve">      Система отопления </t>
  </si>
  <si>
    <t>5.12.1.2</t>
  </si>
  <si>
    <t xml:space="preserve">      Система водоснабжения Т3 офисов</t>
  </si>
  <si>
    <t>4.3.3.1</t>
  </si>
  <si>
    <t xml:space="preserve">      Отделка МОП (мест общего пользования)</t>
  </si>
  <si>
    <t xml:space="preserve">      Система естественной вентиляции </t>
  </si>
  <si>
    <t>5.15.2.1</t>
  </si>
  <si>
    <t>5.16.1.3</t>
  </si>
  <si>
    <t xml:space="preserve">      Система пожарной сигнализации и оповещения о ЧС офисов</t>
  </si>
  <si>
    <t>5.2.1.1</t>
  </si>
  <si>
    <t>5.2.1.2</t>
  </si>
  <si>
    <t xml:space="preserve">      Устройство свайного основания</t>
  </si>
  <si>
    <t>Общая площадь, м2</t>
  </si>
  <si>
    <t>Площадь нежилых помещений (офисов), м2</t>
  </si>
  <si>
    <t>Площадь квартир, м2</t>
  </si>
  <si>
    <t xml:space="preserve">      Система канализации К1 </t>
  </si>
  <si>
    <t xml:space="preserve">      Системы электроснабжения и освещения здания </t>
  </si>
  <si>
    <t>4.3.8.1</t>
  </si>
  <si>
    <t>4.4.8.1</t>
  </si>
  <si>
    <t>4.4.8.2</t>
  </si>
  <si>
    <t xml:space="preserve">      Устройство и разборка  (кроме плит)подкрановых путей башенного крана </t>
  </si>
  <si>
    <t>5.3.2.1.</t>
  </si>
  <si>
    <t>5.3.1.3</t>
  </si>
  <si>
    <t xml:space="preserve">      Устройство перегородок из кирпича и гипсовых пазогребневых плит</t>
  </si>
  <si>
    <t>5.9.3.1</t>
  </si>
  <si>
    <t>6.1.5.1</t>
  </si>
  <si>
    <t xml:space="preserve">      Ограждение площадки</t>
  </si>
  <si>
    <t>6.1.6.1</t>
  </si>
  <si>
    <t xml:space="preserve">      Пуско-наладка  вентиляции офисов</t>
  </si>
  <si>
    <t>5.12.6.1</t>
  </si>
  <si>
    <t>5.12.6.2</t>
  </si>
  <si>
    <t xml:space="preserve">      Устройство временной дороги </t>
  </si>
  <si>
    <t>4.3.8.2</t>
  </si>
  <si>
    <t>4.3.8.3</t>
  </si>
  <si>
    <t>5.2.4.1</t>
  </si>
  <si>
    <t>5.17.12.3</t>
  </si>
  <si>
    <t>4.3.1.1</t>
  </si>
  <si>
    <t>№ п/п</t>
  </si>
  <si>
    <t>ССР с НДС</t>
  </si>
  <si>
    <t>4. Подготовка территории строительства</t>
  </si>
  <si>
    <t>Снос зданий, вырубка деревьев и планировка площадки</t>
  </si>
  <si>
    <t>Снос зданий и строений</t>
  </si>
  <si>
    <t>Вырубка деревьев</t>
  </si>
  <si>
    <t>Планировка стройплощадки (снятие/перемещение для хранения грунта)</t>
  </si>
  <si>
    <t>Вынос инженерных сетей из пятна застройки</t>
  </si>
  <si>
    <t>Вынос из пятна застройки сетей водоснабжения</t>
  </si>
  <si>
    <t>Вынос из пятна застройки сети водоотведения</t>
  </si>
  <si>
    <t>Вынос из пятна застройки сети ливневой канализации</t>
  </si>
  <si>
    <t>Вынос из пятна застройки сети теплоснабжения</t>
  </si>
  <si>
    <t>Вынос из пятна застройки сети газоснабжения</t>
  </si>
  <si>
    <t>Вынос из пятна застройки сети электроснабжения</t>
  </si>
  <si>
    <t>Вынос из пятна застройки сетей связи</t>
  </si>
  <si>
    <t>Временные здания и сооружения</t>
  </si>
  <si>
    <t>Временная дорога</t>
  </si>
  <si>
    <t>Бытовой городок</t>
  </si>
  <si>
    <t>Ограждение стройплощадки</t>
  </si>
  <si>
    <t>Пункт мойки колес</t>
  </si>
  <si>
    <t>Временные сети электроснабжения стройплощадки</t>
  </si>
  <si>
    <t>Временные сети водоснабжения стройплощадки</t>
  </si>
  <si>
    <t>Временные сети водоотведения стройплощадки</t>
  </si>
  <si>
    <t>Демонтаж врем. зданий и сооружений, ограждения стройплощадки</t>
  </si>
  <si>
    <t>Демонтаж временных инженерных сетей стройплощадки</t>
  </si>
  <si>
    <t>Механизация стройплощадки</t>
  </si>
  <si>
    <t>Монтаж, демонтаж, перебазировка гусеничного крана РДК</t>
  </si>
  <si>
    <t>Устройство подкрановых путей башенного крана</t>
  </si>
  <si>
    <t>Монтаж башенного крана, в т. ч. перебазировка</t>
  </si>
  <si>
    <t>Монтаж грузоподъёмных механизмов (вертикальный транспорт)</t>
  </si>
  <si>
    <t>Аренда гусеничного крана РДК</t>
  </si>
  <si>
    <t>Аренда башенного крана</t>
  </si>
  <si>
    <t>Аренда грузоподъёмных механизмов (вертикальный транспорт)</t>
  </si>
  <si>
    <t>Демонтаж башенного крана и подкрановых путей</t>
  </si>
  <si>
    <t>Демонтаж грузоподъёмных механизмов (вертикальный транспорт)</t>
  </si>
  <si>
    <t>Обслуживание стройплощадки</t>
  </si>
  <si>
    <t>Водоснабжение на период строительства</t>
  </si>
  <si>
    <t>Водоотведение на период строительства</t>
  </si>
  <si>
    <t>Электроснабжение на период строительства</t>
  </si>
  <si>
    <t>Отопление строящегося здания на период строительства</t>
  </si>
  <si>
    <t>Обслуживание сантехкабин</t>
  </si>
  <si>
    <t>Вывоз строительного мусора и ТБО</t>
  </si>
  <si>
    <t>Охрана стройплощадки</t>
  </si>
  <si>
    <t>Геодезические работы для строительства</t>
  </si>
  <si>
    <t>Получение опорных пунктов геодезической сети</t>
  </si>
  <si>
    <t>Геодезическая разбивочная сеть для строительства</t>
  </si>
  <si>
    <t>Устройство котлована (шпунтовое ограждение, земляные работы)</t>
  </si>
  <si>
    <t>Устройство котлована в т.ч. шпунтовые ограждения</t>
  </si>
  <si>
    <t>Обратная засыпка котлована</t>
  </si>
  <si>
    <t>Конструкции нулевого цикла в т.ч. фундаменты</t>
  </si>
  <si>
    <t>Устройство свайного основания</t>
  </si>
  <si>
    <t>Устройство фундаментов в т.ч. гидроизоляция</t>
  </si>
  <si>
    <t xml:space="preserve">Монтаж конструкций входов в подвал </t>
  </si>
  <si>
    <t xml:space="preserve">Монтаж конструкций здания ниже 0.000 </t>
  </si>
  <si>
    <t>Устройство конструкций надземной части здания</t>
  </si>
  <si>
    <t>Монтаж конструкций здания выше 0.000</t>
  </si>
  <si>
    <t>Монтаж конструкций крышной котельной</t>
  </si>
  <si>
    <t>Монтаж несущих конструкции входных групп</t>
  </si>
  <si>
    <t>Ограждающие конструкции, окна и витражи</t>
  </si>
  <si>
    <t>Монтаж ограждающих конструкций здания</t>
  </si>
  <si>
    <t>Монтаж окон</t>
  </si>
  <si>
    <t>Монтаж витражей и остекление балконов</t>
  </si>
  <si>
    <t>Монтаж входных групп из ПВХ профилей</t>
  </si>
  <si>
    <t>Фасад</t>
  </si>
  <si>
    <t>Герметизация швов на фасаде</t>
  </si>
  <si>
    <t>Отделка фасада</t>
  </si>
  <si>
    <t>Отделка уличной части входных групп</t>
  </si>
  <si>
    <t>Отделка уличной части входов в подвал и приямков</t>
  </si>
  <si>
    <t>Кровля</t>
  </si>
  <si>
    <t>Устройство кровли</t>
  </si>
  <si>
    <t>Внутренние стены и перегородки</t>
  </si>
  <si>
    <t>Устройство внутренних стен</t>
  </si>
  <si>
    <t>Устройство перегородок из блоков и кирпича</t>
  </si>
  <si>
    <t>Устройство перегородок из листовых материалов на каркасе</t>
  </si>
  <si>
    <t>Двери</t>
  </si>
  <si>
    <t>Монтаж наружных дверей здания</t>
  </si>
  <si>
    <t xml:space="preserve">Монтаж дверей в МОП, входных в квартиры и межкомнатных </t>
  </si>
  <si>
    <t>Монтаж металлических дверей</t>
  </si>
  <si>
    <t>Монтаж противопожарных дверей</t>
  </si>
  <si>
    <t xml:space="preserve">Отделка помещений </t>
  </si>
  <si>
    <t>Устройство полов</t>
  </si>
  <si>
    <t>Отделка МОП (мест общего пользования)</t>
  </si>
  <si>
    <t>Отделка помещений (квартир)</t>
  </si>
  <si>
    <t>Отделка квартир типа "Комфорт"</t>
  </si>
  <si>
    <t>Отделка технических помещений в том числе техэтаж (чердак)</t>
  </si>
  <si>
    <t>Лифты</t>
  </si>
  <si>
    <t>Строительные работы лифтовых шахт</t>
  </si>
  <si>
    <t>Строительные работы лифтов (порталы и пороги)</t>
  </si>
  <si>
    <t>Монтаж лифтов</t>
  </si>
  <si>
    <t>Пуско-наладка лифтового оборудования</t>
  </si>
  <si>
    <t>Автоматизация и диспетчеризация лифтов</t>
  </si>
  <si>
    <t>Пуско-наладка диспетчеризации оборудования лифтов и сдача лифтов</t>
  </si>
  <si>
    <t>Система водоснабжения</t>
  </si>
  <si>
    <t>Система водоснабжения здания</t>
  </si>
  <si>
    <t>Пуско-наладка насосов водоснабж. и задвижек с электроприводами</t>
  </si>
  <si>
    <t>Системы отопления и вентиляции</t>
  </si>
  <si>
    <t>Система отопления здания</t>
  </si>
  <si>
    <t>Система естественной вентиляции</t>
  </si>
  <si>
    <t>Система противодымной вентиляции</t>
  </si>
  <si>
    <t>Система приточно-вытяжной вентиляции</t>
  </si>
  <si>
    <t>Автоматизация ОВ и ВК</t>
  </si>
  <si>
    <t>Пуско-наладка системы противодымной вентиляции</t>
  </si>
  <si>
    <t>Системы канализации и ливнестока</t>
  </si>
  <si>
    <t>Система водоотведения здания</t>
  </si>
  <si>
    <t>Система ливневой канализации здания</t>
  </si>
  <si>
    <t>Системы электроснабжения и освещения</t>
  </si>
  <si>
    <t>Системы электроснабжения и освещения здания</t>
  </si>
  <si>
    <t>Система автоматического учета электроэнергии АСКУЭ</t>
  </si>
  <si>
    <t>Пуско-наладка системы электроснабжения и электрооборудования</t>
  </si>
  <si>
    <t>Слаботочные системы</t>
  </si>
  <si>
    <t>Домофоны и кодовые замки</t>
  </si>
  <si>
    <t>Телефонизация, телевидение и радиофикация и др.</t>
  </si>
  <si>
    <t>Охранная сигнализация</t>
  </si>
  <si>
    <t>Диспетчеризация инженерных систем</t>
  </si>
  <si>
    <t>Системы противопожарной автоматики</t>
  </si>
  <si>
    <t>Система пожарной сигнализации и оповещения о ЧС</t>
  </si>
  <si>
    <t>Котельная</t>
  </si>
  <si>
    <t>Система водоснабжения котельной</t>
  </si>
  <si>
    <t>Системы водоотведения котельной</t>
  </si>
  <si>
    <t>Системы отопления и вентиляции котельной</t>
  </si>
  <si>
    <t>Системы электроснабжения и освещения котельной</t>
  </si>
  <si>
    <t>Система газоснабжения котельной</t>
  </si>
  <si>
    <t>Автоматизация системы газоснабжения котельной</t>
  </si>
  <si>
    <t>Монтаж и ПНР тепломеханического оборудования котельной</t>
  </si>
  <si>
    <t>Автоматизация тепломеханического оборудования котельной</t>
  </si>
  <si>
    <t>Система охранно-пожарной сигнализации котельной</t>
  </si>
  <si>
    <t>Автоматизированная система диспетчеризации котельной</t>
  </si>
  <si>
    <t>Допуск котельной к пусконаладочным работам</t>
  </si>
  <si>
    <t>Пуско-наладка оборудования котельной и допуск в эксплуатацию</t>
  </si>
  <si>
    <t>Монтаж технологического оборудования</t>
  </si>
  <si>
    <t>Пуско-наладка технологического оборудования</t>
  </si>
  <si>
    <t>Благоустройство и озеленение</t>
  </si>
  <si>
    <t>Вертикальная планировка</t>
  </si>
  <si>
    <t>Устройство озеленения</t>
  </si>
  <si>
    <t>Малые архитектурные формы</t>
  </si>
  <si>
    <t xml:space="preserve">Контейнерная площадка </t>
  </si>
  <si>
    <t>Ограждение площадок</t>
  </si>
  <si>
    <t>Монтаж наружного освещения придомовой территорий</t>
  </si>
  <si>
    <t>Дороги и прилегающие территории</t>
  </si>
  <si>
    <t xml:space="preserve">Устройство придомовых автодорог и автоплощадок </t>
  </si>
  <si>
    <t>Устройство придомовых тротуаров и площадок</t>
  </si>
  <si>
    <t>Водоотводные сооружения</t>
  </si>
  <si>
    <t>Сооружения (подпорные стенки, лестницы)</t>
  </si>
  <si>
    <t>Наружные инженерные сети внутриплощадочные</t>
  </si>
  <si>
    <t>Устройство внутриплощадочных наружных сетей теплоснабжения</t>
  </si>
  <si>
    <t>Устройство внутриплощ. наружных сетей холодного водоснабжения</t>
  </si>
  <si>
    <t>Устройство внутриплощ. наружных сетей горячего водоснабжения</t>
  </si>
  <si>
    <t>Устройство внутриплощ. наружных сетей хозбытовой канализации</t>
  </si>
  <si>
    <t>Устройство внутриплощ. наружных сетей ливневой канализации</t>
  </si>
  <si>
    <t>Устройство внутриплощ. наружных сетей электроснабжения</t>
  </si>
  <si>
    <t>Устройство внутриплощ. наружных сетей газоснабжения</t>
  </si>
  <si>
    <t>Устройство внутриплощ. наружных сетей связи</t>
  </si>
  <si>
    <t>Наружные инженерные сети магистральные (на микрорайон)</t>
  </si>
  <si>
    <t>Устройство наружных магистральных сетей теплоснабжения</t>
  </si>
  <si>
    <t>Устройство наружных магистральных сетей холодного водоснабжения</t>
  </si>
  <si>
    <t>Устройство наружных магистральных сетей горячего водоснабжения</t>
  </si>
  <si>
    <t>Устройство наружных магистральных сетей хозбытовой канализации</t>
  </si>
  <si>
    <t>Устройство наружных магистральных сетей ливневой канализации</t>
  </si>
  <si>
    <t>Устройство наружных магистральных сетей электроснабжения</t>
  </si>
  <si>
    <t>Устройство наружных магистральных сетей газоснабжения</t>
  </si>
  <si>
    <t>Устройство наружных магистральных сетей связи</t>
  </si>
  <si>
    <t>Всего по объекту</t>
  </si>
  <si>
    <t>Всего за м2</t>
  </si>
  <si>
    <t xml:space="preserve">      Система канализации К1 офисов</t>
  </si>
  <si>
    <t xml:space="preserve">      Автоматизация ОВ и ВК</t>
  </si>
  <si>
    <t>Колясочные, м2</t>
  </si>
  <si>
    <t>5.14.1.3</t>
  </si>
  <si>
    <t xml:space="preserve">      Системы электроснабжения и освещения здания - МОП</t>
  </si>
  <si>
    <t xml:space="preserve">      Монтаж несущих конструкции входных групп</t>
  </si>
  <si>
    <t>5.3.3.1</t>
  </si>
  <si>
    <t>5.3.3.2</t>
  </si>
  <si>
    <t xml:space="preserve">      Система канализации К2Н</t>
  </si>
  <si>
    <t xml:space="preserve">      Система отопления офисов </t>
  </si>
  <si>
    <t xml:space="preserve">      Система приточно-вытяжной вентиляции офисов </t>
  </si>
  <si>
    <t>6.2.2.2</t>
  </si>
  <si>
    <t>6.2.2.1</t>
  </si>
  <si>
    <t xml:space="preserve">      Монтаж конструкций крышной котельной </t>
  </si>
  <si>
    <t>По аналогу поз.59</t>
  </si>
  <si>
    <t>4 насосные установки: 2 хоз.-питьев., 2 противопож.; цена по данным института по их запросу</t>
  </si>
  <si>
    <t>5.3.2.2</t>
  </si>
  <si>
    <t>Оборудование Заказчика</t>
  </si>
  <si>
    <t xml:space="preserve">      Устройство фундаментов в т.ч. гидроизоляция (ФП)</t>
  </si>
  <si>
    <t xml:space="preserve">      Аренда гусеничного крана РДК</t>
  </si>
  <si>
    <t xml:space="preserve">      Подготовка к статическому испытанию свай (в Сводную смету не вносим)</t>
  </si>
  <si>
    <t>4.3.8.4</t>
  </si>
  <si>
    <t xml:space="preserve">      Система водоснабжения В1, В2</t>
  </si>
  <si>
    <t>ПРОВЕРКА</t>
  </si>
  <si>
    <t>5.2.2.1</t>
  </si>
  <si>
    <t>5.4.1.1</t>
  </si>
  <si>
    <t>5.7.2.1</t>
  </si>
  <si>
    <t xml:space="preserve">      Система водоснабжения Т3,Т4 </t>
  </si>
  <si>
    <t>Объект: Многоквартирный дом, расположенный по адресу: Орловский район, Неполодское с/п, д. Жилина, ул. Генерала Лаврова,5 (поз.26)</t>
  </si>
  <si>
    <t>Кол-во квартир 205+2оф.+40 колясочных(103-102-0)</t>
  </si>
  <si>
    <t xml:space="preserve">      Устройство временной дороги</t>
  </si>
  <si>
    <t>08-02-ОДСК-ПОС</t>
  </si>
  <si>
    <t>05.06..2023</t>
  </si>
  <si>
    <t xml:space="preserve">      Устройство котлована </t>
  </si>
  <si>
    <t>08-22-ОДСК-АС.1</t>
  </si>
  <si>
    <t>Стадия П</t>
  </si>
  <si>
    <t xml:space="preserve">      Домофоны и кодовые замки (СКУД)</t>
  </si>
  <si>
    <t xml:space="preserve">      Охранная сигнализация (СОТ)</t>
  </si>
  <si>
    <t>в том числе объемы по офисам</t>
  </si>
  <si>
    <t>По аналогу п.59</t>
  </si>
  <si>
    <t>5.3.1.4</t>
  </si>
  <si>
    <t>5.3.1.5</t>
  </si>
  <si>
    <t>5.3.1.6</t>
  </si>
  <si>
    <t xml:space="preserve">      Устройство свайного основания (набивные сваи в раскатных скважинах)</t>
  </si>
  <si>
    <t>КП стадия П</t>
  </si>
  <si>
    <t>6.1.5.2</t>
  </si>
  <si>
    <t>6.2.1.4</t>
  </si>
  <si>
    <t>Б_25</t>
  </si>
  <si>
    <t>Б_26-Б_25</t>
  </si>
  <si>
    <t xml:space="preserve"> + рост Б_26</t>
  </si>
  <si>
    <t>5.3.1.7</t>
  </si>
  <si>
    <t xml:space="preserve">      Монтаж конструкций здания выше 0.000.Прогнозируемая разница 3% между нормативным и фактическим весом арматуры </t>
  </si>
  <si>
    <t xml:space="preserve">      Монтаж конструкций здания ниже 0.000 Монолитный каркас, кладка, полы, разные работы  с изм.2</t>
  </si>
  <si>
    <t>изм.2</t>
  </si>
  <si>
    <t>5.1.1.2</t>
  </si>
  <si>
    <t xml:space="preserve">      Устройство котлована (кор.по изм.5)</t>
  </si>
  <si>
    <t>5.1.2.1</t>
  </si>
  <si>
    <t>5.1.2.2</t>
  </si>
  <si>
    <t>5.1.2.3</t>
  </si>
  <si>
    <t xml:space="preserve">      Обратная засыпка котлована (кор. по изм.5)</t>
  </si>
  <si>
    <t>5.1.1.3</t>
  </si>
  <si>
    <t xml:space="preserve">      Устройство временного дренажа</t>
  </si>
  <si>
    <t>Р (с изм.6)</t>
  </si>
  <si>
    <t>5.2.2.2</t>
  </si>
  <si>
    <t xml:space="preserve">      Устройство фундаментов в т.ч. гидроизоляция (ФП) на изменение стоимости материалов ООО"ОСИ" с 01.10.2023 г.</t>
  </si>
  <si>
    <t>Р</t>
  </si>
  <si>
    <t>Р, прайсы ОСИ от 01.10.2023г.</t>
  </si>
  <si>
    <t>4.3.1.2</t>
  </si>
  <si>
    <t xml:space="preserve">      Устройство временной дороги (на изменение стоимости материалов ООО "ОСИ" с 01.10.23 г.)</t>
  </si>
  <si>
    <t>Р, прайсы ОСИ с 1.10.23г.</t>
  </si>
  <si>
    <t>4.4.2.1</t>
  </si>
  <si>
    <t>4.4.2.2</t>
  </si>
  <si>
    <t xml:space="preserve">      Устройство и разборка  (кроме плит)подкрановых путей башенного крана (на изменение стоимости материалов ООО "ОСИ" с 01.10.23 г.)</t>
  </si>
  <si>
    <t xml:space="preserve">      Монтаж конструкций здания ниже 0.000 Монолитный каркас, кладка, полы, разные работы  на изменение стоимости материалов ООО"ОСИ" с 01.10.2023 г.</t>
  </si>
  <si>
    <t>5.2.4.2</t>
  </si>
  <si>
    <t>стоимость работ в текущих ценах+оборуд</t>
  </si>
  <si>
    <t>Оборудование в текущих ценах</t>
  </si>
  <si>
    <t xml:space="preserve"> в т ч</t>
  </si>
  <si>
    <t xml:space="preserve">      Отделка квартир типа </t>
  </si>
  <si>
    <t>5.1.1.4</t>
  </si>
  <si>
    <t xml:space="preserve">      Устройство временного дренажа (корректировка по письму №265 от 14.02.2024г.)</t>
  </si>
  <si>
    <t>письмо №265 от 14.02.2024г.</t>
  </si>
  <si>
    <t>5.2.4.3</t>
  </si>
  <si>
    <t xml:space="preserve">      Монтаж конструкций здания ниже 0.000 Монолитный каркас, кладка, полы, разные работы. Замена альбома, изм.9</t>
  </si>
  <si>
    <t>5.2.2.3</t>
  </si>
  <si>
    <t xml:space="preserve">      Устройство фундаментов в т.ч. гидроизоляция (ФП) на изменение стоимости каркасов с изм.1,3,7</t>
  </si>
  <si>
    <t>Р, пересчет стоимости каркасов по факту, с изм.1,3,7</t>
  </si>
  <si>
    <t>5.1.1.5</t>
  </si>
  <si>
    <t xml:space="preserve">      Устройство временного дренажа (корректировка по акту №1 от 20.03.2024г.)</t>
  </si>
  <si>
    <t>акт №1 от 20.03.2024г.</t>
  </si>
  <si>
    <t>Р, пересчет по Протоколу №78 от 19.04.2024</t>
  </si>
  <si>
    <t>стадия П, пересчет по Протоколу №78 от 19.04.2024</t>
  </si>
  <si>
    <t>5.2.2.1.1</t>
  </si>
  <si>
    <t>5.2.2.1.2</t>
  </si>
  <si>
    <t>5.2.2.1.3</t>
  </si>
  <si>
    <t xml:space="preserve">      Устройство фундаментов в т.ч. гидроизоляция (ФП) </t>
  </si>
  <si>
    <t xml:space="preserve">      Устройство фундаментов в т.ч. гидроизоляция (ФП) Р</t>
  </si>
  <si>
    <t xml:space="preserve">      Устройство фундаментов в т.ч. гидроизоляция (ФП) исключена Р</t>
  </si>
  <si>
    <t xml:space="preserve">исключена Р </t>
  </si>
  <si>
    <t>5.2.4.1.1</t>
  </si>
  <si>
    <t>5.2.4.1.2</t>
  </si>
  <si>
    <t>5.2.4.1.3</t>
  </si>
  <si>
    <t xml:space="preserve">      Монтаж конструкций здания ниже 0.000 Монолитный каркас, кладка, полы, разные работы  с изм.2 Исключить Р</t>
  </si>
  <si>
    <t xml:space="preserve">      Монтаж конструкций здания ниже 0.000 Монолитный каркас, кладка, полы, разные работы  с изм.2 Р</t>
  </si>
  <si>
    <t>Р, исключить</t>
  </si>
  <si>
    <t xml:space="preserve">      Монтаж конструкций здания ниже 0.000 Монолитный каркас, кладка, полы, разные работы  с изм.2 Р Пересчет по Протоколу №78 от 19.04.24г</t>
  </si>
  <si>
    <t xml:space="preserve">      Монтаж ограждающих конструкций здания 1-21 этажи, тех.этаж, надстройки, маш.пом. Пересчет по Протоколу №78 от 19.04.24г</t>
  </si>
  <si>
    <t xml:space="preserve">      Устройство перегородок из кирпича и гипсовых пазогребневых плит Пересчет по Протоколу №78 от 19.04.24г</t>
  </si>
  <si>
    <t>5.2.4.3.1</t>
  </si>
  <si>
    <t>5.2.4.3.2</t>
  </si>
  <si>
    <t>5.2.4.3.3</t>
  </si>
  <si>
    <t xml:space="preserve">      Монтаж конструкций здания ниже 0.000 Монолитный каркас, кладка, полы, разные работы. Замена альбома, изм.9 Исключить Р</t>
  </si>
  <si>
    <t xml:space="preserve">      Монтаж конструкций здания ниже 0.000 Монолитный каркас, кладка, полы, разные работы. Замена альбома, изм.9 Р Пересчет по Протоколу №78 от 19.04.24г</t>
  </si>
  <si>
    <t>Стадия П, пересчет по Протоколу №78 от 19.04.2024</t>
  </si>
  <si>
    <t xml:space="preserve">      Монтаж конструкций входов в подвал пересчет по Протоколу №78 от 19.04.2024</t>
  </si>
  <si>
    <t xml:space="preserve">      Монтаж конструкций здания выше 0.000. Монолитный каркас 1эт.Пересчет по Протоколу №78 от 19.04.2024</t>
  </si>
  <si>
    <t xml:space="preserve">      Монтаж конструкций здания выше 0.000. Монолитный каркас 2-4эт. Пересчет по Протоколу №78 от 19.04.2024</t>
  </si>
  <si>
    <t xml:space="preserve">    Монтаж конструкций здания выше 0.000. Сборный железобетон (Без мусоропровода) .Пересчет по Протоколу №78 от 19.04.2024</t>
  </si>
  <si>
    <t xml:space="preserve">      Монтаж конструкций здания выше 0.000.Монолитный каркас крышной котельной. Пересчет по Протоколу №78 от 19.04.2024 </t>
  </si>
  <si>
    <t xml:space="preserve">      Монтаж конструкций  крышной котельной. Пересчет по Протоколу №78 от 19.04.2024 </t>
  </si>
  <si>
    <t xml:space="preserve">      Монтаж несущих конструкций террасы. Пересчет по Протоколу №78 от 19.04.2024</t>
  </si>
  <si>
    <t xml:space="preserve">      Монтаж несущих конструкций входных групп. Пересчет по Протоколу №78 от 19.04.2024</t>
  </si>
  <si>
    <t xml:space="preserve">      Отделка уличной части входных групп . Пересчет по Протоколу №78 от 19.04.2024</t>
  </si>
  <si>
    <t xml:space="preserve">      Отделка уличной части входов в подвал. Пересчет по Протоколу №78 от 19.04.2024</t>
  </si>
  <si>
    <t xml:space="preserve">      Устройство фундаментов в т.ч. гидроизоляция (ФП) . Пересчет по Протоколу №78 от 19.04.2024</t>
  </si>
  <si>
    <t>08-22-ИОС3,пересчет на 1.03.2024</t>
  </si>
  <si>
    <t>5.1.1.2.1</t>
  </si>
  <si>
    <t>5.1.1.2.2</t>
  </si>
  <si>
    <t>Р (остатки), пересчет по Протоколу №78 от 19.04.2024</t>
  </si>
  <si>
    <t>5.1.1.2.3</t>
  </si>
  <si>
    <t xml:space="preserve">      Устройство котлована. Остаток на 01.03.2024</t>
  </si>
  <si>
    <t xml:space="preserve">      Устройство котлована. Пересчет по Протоколу №78 от 19.04.2024</t>
  </si>
  <si>
    <t>Р (остатки на 01.03.2024)</t>
  </si>
  <si>
    <t>5.1.2.3.1</t>
  </si>
  <si>
    <t>5.1.2.3.2</t>
  </si>
  <si>
    <t>5.1.2.3.3</t>
  </si>
  <si>
    <t xml:space="preserve">      Обратная засыпка котлована (кор. по изм.5) Р</t>
  </si>
  <si>
    <t xml:space="preserve">      Обратная засыпка котлована (кор. по изм.5) исключена Р</t>
  </si>
  <si>
    <t xml:space="preserve">      Обратная засыпка котлована (кор. по изм.5). Пересчет по Протоколу №78 от 19.04.2024</t>
  </si>
  <si>
    <t xml:space="preserve">      Демонтаж временной дороги. Пересчет по Протоколу №78 от 19.04.2024 </t>
  </si>
  <si>
    <t>4.3.1.1.1</t>
  </si>
  <si>
    <t>4.3.1.1.2</t>
  </si>
  <si>
    <t xml:space="preserve">      Устройство временной дороги. Пересчет по Протоколу №78 от 19.04.2024 </t>
  </si>
  <si>
    <t>Стадия Р, пересчет по Протоколу №78 от 19.04.2024</t>
  </si>
  <si>
    <t>4.3.1.1.3</t>
  </si>
  <si>
    <t>исключена Р</t>
  </si>
  <si>
    <t>4.3.1.2.1</t>
  </si>
  <si>
    <t>4.3.1.2.2</t>
  </si>
  <si>
    <t xml:space="preserve">      Устройство временной дороги Р</t>
  </si>
  <si>
    <t xml:space="preserve">      Устройство временной дороги исключена Р</t>
  </si>
  <si>
    <t xml:space="preserve">      Устройство временной дороги (на изменение стоимости материалов ООО "ОСИ" с 01.10.23 г.) Р</t>
  </si>
  <si>
    <t>4.4.2.1.1</t>
  </si>
  <si>
    <t>4.4.2.1.2</t>
  </si>
  <si>
    <t>4.4.2.1.3</t>
  </si>
  <si>
    <t xml:space="preserve">      Устройство и разборка  (кроме плит)подкрановых путей башенного крана Р</t>
  </si>
  <si>
    <t xml:space="preserve">      Устройство и разборка  (кроме плит)подкрановых путей башенного крана исключена Р</t>
  </si>
  <si>
    <t xml:space="preserve">      Устройство и разборка  (кроме плит)подкрановых путей башенного крана</t>
  </si>
  <si>
    <t xml:space="preserve">      Устройство и разборка  (кроме плит)подкрановых путей башенного крана Пересчет по Протоколу №78 от 19.04.2024 </t>
  </si>
  <si>
    <t>4.4.2.2.1</t>
  </si>
  <si>
    <t>4.4.2.2.2</t>
  </si>
  <si>
    <t>Р аннулирована</t>
  </si>
  <si>
    <t xml:space="preserve">      Устройство временной дороги (на изменение стоимости материалов ООО "ОСИ" с 01.10.23 г.) аннулирована Р</t>
  </si>
  <si>
    <t xml:space="preserve">      Устройство и разборка  (кроме плит)подкрановых путей башенного крана (на изменение стоимости материалов ООО "ОСИ" с 01.10.23 г.) Р</t>
  </si>
  <si>
    <t xml:space="preserve">      Устройство и разборка  (кроме плит)подкрановых путей башенного крана (на изменение стоимости материалов ООО "ОСИ" с 01.10.23 г.) Р аннулирована</t>
  </si>
  <si>
    <t xml:space="preserve">      Резервная строка</t>
  </si>
  <si>
    <t>5.2.1.2.1</t>
  </si>
  <si>
    <t>5.2.1.2.2</t>
  </si>
  <si>
    <t xml:space="preserve">      Устройство свайного основания (набивные сваи в раскатных скважинах) исключены </t>
  </si>
  <si>
    <t>исключены, в выданной РД не предусмотрены</t>
  </si>
  <si>
    <t>5.4.2.1</t>
  </si>
  <si>
    <t>5.4.2.2</t>
  </si>
  <si>
    <t xml:space="preserve">      Монтаж окон</t>
  </si>
  <si>
    <t>5.8.2.1</t>
  </si>
  <si>
    <t>5.8.2.2</t>
  </si>
  <si>
    <t xml:space="preserve">      Монтаж дверей в МОП, входных в квартиры</t>
  </si>
  <si>
    <t xml:space="preserve">      Устройство полов, полы ниже 0,000, котельная</t>
  </si>
  <si>
    <t>5.9.1.2</t>
  </si>
  <si>
    <t>5.9.1.3</t>
  </si>
  <si>
    <t>5.9.3.2</t>
  </si>
  <si>
    <t>6.2.1.4.1</t>
  </si>
  <si>
    <t>6.2.1.4.2</t>
  </si>
  <si>
    <t>6.2.1.4.3</t>
  </si>
  <si>
    <t xml:space="preserve">      Подъездные дороги</t>
  </si>
  <si>
    <t xml:space="preserve">      Подъездные дороги.  Пересчет по Протоколу №78 от 19.04.2024 П</t>
  </si>
  <si>
    <t xml:space="preserve">      Подъездные дороги.  Пересчет по Протоколу №78 от 19.04.2024 исключена П</t>
  </si>
  <si>
    <t xml:space="preserve">      Подъездные дороги Р</t>
  </si>
  <si>
    <t>искл. П</t>
  </si>
  <si>
    <t>5.3.1.1.1</t>
  </si>
  <si>
    <t>5.3.1.1.2</t>
  </si>
  <si>
    <t>5.3.1.1.3</t>
  </si>
  <si>
    <t xml:space="preserve">      Монтаж конструкций здания выше 0.000. Монолитный каркас 1эт.Пересчет по Протоколу №78 от 19.04.2024 П</t>
  </si>
  <si>
    <t xml:space="preserve">      Монтаж конструкций здания выше 0.000. Монолитный каркас 1эт.Пересчет по Протоколу №78 от 19.04.2024 Исключить П</t>
  </si>
  <si>
    <t xml:space="preserve">      Монтаж конструкций здания выше 0.000. Монолитный каркас 1эт Р</t>
  </si>
  <si>
    <t>исключить П</t>
  </si>
  <si>
    <t>5.3.1.2.1</t>
  </si>
  <si>
    <t>5.3.1.2.2</t>
  </si>
  <si>
    <t>5.3.1.2.3</t>
  </si>
  <si>
    <t xml:space="preserve">      Монтаж конструкций здания выше 0.000. Монолитный каркас 2-4эт. Пересчет по Протоколу №78 от 19.04.2024 П</t>
  </si>
  <si>
    <t xml:space="preserve">      Монтаж конструкций здания выше 0.000. Монолитный каркас 2-4эт. Пересчет по Протоколу №78 от 19.04.2024 исключена П</t>
  </si>
  <si>
    <t xml:space="preserve">      Монтаж конструкций здания выше 0.000. Монолитный каркас 2-4эт. Р</t>
  </si>
  <si>
    <t>5.1.1.6</t>
  </si>
  <si>
    <t xml:space="preserve">      Устройство котлована под БК</t>
  </si>
  <si>
    <t>01-24-296-КЖ</t>
  </si>
  <si>
    <t>5.2.2.4</t>
  </si>
  <si>
    <t xml:space="preserve">      Устройство фундаментов в т.ч. гидроизоляция (ФП) под БК</t>
  </si>
  <si>
    <t>Р, фундамент под БК</t>
  </si>
  <si>
    <t xml:space="preserve">      Монтаж ограждающих конструкций здания 1-21 этажи, тех.этаж, надстройки, маш.пом, парапет Р</t>
  </si>
  <si>
    <t>5.4.1.1.1</t>
  </si>
  <si>
    <t>5.4.1.1.2</t>
  </si>
  <si>
    <t>5.4.1.1.3</t>
  </si>
  <si>
    <t xml:space="preserve">      Монтаж ограждающих конструкций здания 1-21 этажи, тех.этаж, надстройки, маш.пом, парапет  Исключить П</t>
  </si>
  <si>
    <t xml:space="preserve">      Монтаж ограждающих конструкций здания 1-21 этажи, тех.этаж, надстройки, маш.пом. П</t>
  </si>
  <si>
    <t>6.3.5.1</t>
  </si>
  <si>
    <t>6.3.5.2</t>
  </si>
  <si>
    <t>6.3.5.3</t>
  </si>
  <si>
    <t xml:space="preserve">      Устройство внутриплощ. наружных сетей ливневой канализации П</t>
  </si>
  <si>
    <t xml:space="preserve">      Устройство внутриплощ. наружных сетей ливневой канализации П исключена</t>
  </si>
  <si>
    <t xml:space="preserve">      Устройство внутриплощ. наружных сетей ливневой канализации Р</t>
  </si>
  <si>
    <t>Р, заявка №2977</t>
  </si>
  <si>
    <t>5.2.4.4</t>
  </si>
  <si>
    <t>Р, изм.12,13</t>
  </si>
  <si>
    <t xml:space="preserve">      Монтаж конструкций здания ниже 0.000 Р Изм.12,13</t>
  </si>
  <si>
    <t>5.3.1.1.4</t>
  </si>
  <si>
    <t>Р изм.12</t>
  </si>
  <si>
    <t xml:space="preserve">      Монтаж конструкций здания выше 0.000. Монолитный каркас 1эт Р изм.12</t>
  </si>
  <si>
    <t>5.3.1.6.1</t>
  </si>
  <si>
    <t>5.3.1.6.2</t>
  </si>
  <si>
    <t>5.3.1.6.3</t>
  </si>
  <si>
    <t xml:space="preserve">    Монтаж конструкций здания выше 0.000. Сборный железобетон (Без мусоропровода) .Пересчет по Протоколу №78 от 19.04.2024 исключена П</t>
  </si>
  <si>
    <t xml:space="preserve">    Монтаж конструкций здания выше 0.000. Сборный железобетон 1-21, покрытие (Без мусоропровода) Р</t>
  </si>
  <si>
    <t>5.3.1.3.1</t>
  </si>
  <si>
    <t>5.3.1.3.2</t>
  </si>
  <si>
    <t>5.3.1.3.3</t>
  </si>
  <si>
    <t xml:space="preserve">      Монтаж конструкций здания выше 0.000. Монолитный каркас 5-10эт. Пересчет по Протоколу №78 от 19.04.2024 П</t>
  </si>
  <si>
    <t xml:space="preserve">      Монтаж конструкций здания выше 0.000. Монолитный каркас 5-10эт. Пересчет по Протоколу №78 от 19.04.2024 исключена П</t>
  </si>
  <si>
    <t xml:space="preserve">      Монтаж конструкций здания выше 0.000. Монолитный каркас 5-10эт.</t>
  </si>
  <si>
    <t xml:space="preserve">      Монтаж конструкций здания выше 0.000. Монолитный каркас 5-10эт. Р</t>
  </si>
  <si>
    <t>5.2.2.5</t>
  </si>
  <si>
    <t xml:space="preserve">      Устройство фундаментов в т.ч. гидроизоляция (ФП) под БК изм.проекта по заявке № 3500 от 24.09.2024</t>
  </si>
  <si>
    <t>Р,  изм.проекта</t>
  </si>
  <si>
    <t>5.2.4.5</t>
  </si>
  <si>
    <t xml:space="preserve">      Монтаж конструкций здания ниже 0.000. пересчет арматурных каркасов, АН от 22.10.2024, АС.2-АН от 08.10.2024</t>
  </si>
  <si>
    <t>Р,пересчет арматурных каркасов, АН от 22.10.2024, АС.2-АН от 08.10.2024</t>
  </si>
  <si>
    <t>6.2.2.1.1</t>
  </si>
  <si>
    <t>6.2.2.1.3</t>
  </si>
  <si>
    <t xml:space="preserve">Устройство придомовых тротуаров и площадок (вн. благ. Бп/в №20) заявка № 3787 </t>
  </si>
  <si>
    <t>Р, внепл. Тротуар Бп/вн №20,заявка №3787</t>
  </si>
  <si>
    <t>5.2.4.1.4</t>
  </si>
  <si>
    <t>5.2.4.1.5</t>
  </si>
  <si>
    <t>Р, Пересчет по прайсам с 01.11.2024</t>
  </si>
  <si>
    <t xml:space="preserve">Р, исключить </t>
  </si>
  <si>
    <t>5.3.1.1.5</t>
  </si>
  <si>
    <t>5.3.1.1.6</t>
  </si>
  <si>
    <t>5.3.1.1.7</t>
  </si>
  <si>
    <t>5.3.1.1.8</t>
  </si>
  <si>
    <t xml:space="preserve">      Монтаж конструкций здания выше 0.000. Монолитный каркас 1эт Р искл 5.3.1.1.3</t>
  </si>
  <si>
    <t xml:space="preserve">      Монтаж конструкций здания выше 0.000. Монолитный каркас 1эт Р изм.12 исключить 5.3.1.1.4</t>
  </si>
  <si>
    <t xml:space="preserve">      Монтаж конструкций здания выше 0.000. Монолитный каркас 1эт Р пересчет с 1.11.24 (5.3.1.1.3)</t>
  </si>
  <si>
    <t xml:space="preserve">      Монтаж конструкций здания выше 0.000. Монолитный каркас 1эт Р изм.12 пересчет с 1.11.24 (5.3.1.1.4)</t>
  </si>
  <si>
    <t xml:space="preserve">      Монтаж конструкций здания ниже 0.000 Монолитный каркас, кладка, полы, разные работы  с изм.2 Р Пересчет по Протоколу №78 от 19.04.24 Пересчет остатков по прайсам с 01.11.2024 (5.2.4.1.3)</t>
  </si>
  <si>
    <t xml:space="preserve">      Монтаж конструкций здания ниже 0.000 Монолитный каркас, кладка, полы, разные работы  с изм.2 Р Пересчет по Протоколу №78 от 19.04.24г исключить остатки на 1.11.2024 (5.2.4.1.3)</t>
  </si>
  <si>
    <t>Р пересчет с 1.11.2024</t>
  </si>
  <si>
    <t xml:space="preserve"> исключить Р</t>
  </si>
  <si>
    <t xml:space="preserve"> исключить Р изм.12</t>
  </si>
  <si>
    <t>5.3.1.2.4</t>
  </si>
  <si>
    <t>5.3.1.2.5</t>
  </si>
  <si>
    <t>5.2.4.3.4</t>
  </si>
  <si>
    <t>5.2.4.3.5</t>
  </si>
  <si>
    <t>Р, пересчет с 1.11.2024</t>
  </si>
  <si>
    <t xml:space="preserve">      Монтаж конструкций здания выше 0.000. Монолитный каркас 5-10эт. Р исключить</t>
  </si>
  <si>
    <t>5.3.1.3.4</t>
  </si>
  <si>
    <t>5.3.1.3.5</t>
  </si>
  <si>
    <t xml:space="preserve">      Монтаж конструкций здания выше 0.000. Монолитный каркас 5-10эт. Р пересчет с 1.11.24</t>
  </si>
  <si>
    <t xml:space="preserve"> исключить Р </t>
  </si>
  <si>
    <t>5.3.1.6.4</t>
  </si>
  <si>
    <t>5.3.1.6.5</t>
  </si>
  <si>
    <t xml:space="preserve">    Монтаж конструкций здания выше 0.000. Сборный железобетон 1-21, покрытие (Без мусоропровода) Р исключить</t>
  </si>
  <si>
    <t xml:space="preserve">    Монтаж конструкций здания выше 0.000. Сборный железобетон 1-21, покрытие (Без мусоропровода) Р пересчет с 1.11.2024</t>
  </si>
  <si>
    <t>5.4.1.1.4</t>
  </si>
  <si>
    <t>5.4.1.1.5</t>
  </si>
  <si>
    <t xml:space="preserve">      Монтаж ограждающих конструкций здания 1-21 этажи, тех.этаж, надстройки, маш.пом, парапет Р исключить</t>
  </si>
  <si>
    <t xml:space="preserve">      Монтаж ограждающих конструкций здания 1-21 этажи, тех.этаж, надстройки, маш.пом, парапет Р пересчет с 1.11.24</t>
  </si>
  <si>
    <t>5.2.4.2.1</t>
  </si>
  <si>
    <t>5.2.4.2.2</t>
  </si>
  <si>
    <t>5.2.4.2.3</t>
  </si>
  <si>
    <t xml:space="preserve">      Монтаж конструкций здания ниже 0.000 Монолитный каркас, кладка, полы, разные работы  на изменение стоимости материалов ООО"ОСИ" с 01.10.2023 г. Исключить</t>
  </si>
  <si>
    <t xml:space="preserve">      Монтаж конструкций здания ниже 0.000 Монолитный каркас, кладка, полы, разные работы  на изменение стоимости материалов ООО"ОСИ" с 01.10.2023 г., пересчет с 1.11.24</t>
  </si>
  <si>
    <t xml:space="preserve">      Монтаж конструкций здания ниже 0.000 Монолитный каркас, кладка, полы, разные работы. Замена альбома, изм.9 Р Пересчет по Протоколу №78 от 19.04.24г исключить 5.2.4.3.3</t>
  </si>
  <si>
    <t xml:space="preserve">      Монтаж конструкций здания ниже 0.000 Монолитный каркас, кладка, полы, разные работы. Замена альбома, изм.9 Р Пересчет по Протоколу №78 от 19.04.24г Пересче с 1.11.24(5.2.4.3.3)</t>
  </si>
  <si>
    <t xml:space="preserve">      Монтаж конструкций здания выше 0.000. Монолитный каркас 2-4эт. Исключить Р (5.3.1.2.3)</t>
  </si>
  <si>
    <t xml:space="preserve">      Монтаж конструкций здания выше 0.000. Монолитный каркас 2-4эт. Р (5.3.1.2.3)</t>
  </si>
  <si>
    <t>4.4.2.1.4</t>
  </si>
  <si>
    <t>4.4.2.1.5</t>
  </si>
  <si>
    <t xml:space="preserve">      Устройство и разборка  (кроме плит)подкрановых путей башенного крана Пересчет материалов на 1.11.2024</t>
  </si>
  <si>
    <t xml:space="preserve">      Устройство и разборка  (кроме плит)подкрановых путей башенного крана Пересчет по Протоколу №78 от 19.04.2024  исключена</t>
  </si>
  <si>
    <t>Р исключена</t>
  </si>
  <si>
    <t>Р с пересчетом мат. на 1.11.2024</t>
  </si>
  <si>
    <t>5.1.1.6.1</t>
  </si>
  <si>
    <t>5.1.1.6.2</t>
  </si>
  <si>
    <t>5.1.1.6.3</t>
  </si>
  <si>
    <t xml:space="preserve">      Устройство котлована под БК Р</t>
  </si>
  <si>
    <t xml:space="preserve">      Устройство котлована под БК Р искл.</t>
  </si>
  <si>
    <t>01-24-296-КЖ Р искл.</t>
  </si>
  <si>
    <t>01-24-296-КЖ Р с пересчетом материалов на 1.11.2024</t>
  </si>
  <si>
    <t xml:space="preserve">      Устройство котлована под БК Р с пересчетом материалов на 1.11.2024</t>
  </si>
  <si>
    <t>6.2.1.4.4</t>
  </si>
  <si>
    <t>6.2.1.4.5</t>
  </si>
  <si>
    <t xml:space="preserve">      Подъездные дороги Р искл.</t>
  </si>
  <si>
    <t xml:space="preserve">      Подъездные дороги Р с пересчетом материалов на 1.11.2024</t>
  </si>
  <si>
    <t>Р искл.</t>
  </si>
  <si>
    <t>Р пересчет материалов с 1.11.2024</t>
  </si>
  <si>
    <t>6.3.5.4</t>
  </si>
  <si>
    <t>6.3.5.5</t>
  </si>
  <si>
    <t xml:space="preserve">      Устройство внутриплощ. наружных сетей ливневой канализации Р искл.</t>
  </si>
  <si>
    <t xml:space="preserve">      Устройство внутриплощ. наружных сетей ливневой канализации Р с пересчетом материалов на 1.11.2024</t>
  </si>
  <si>
    <t>Р, заявка №2977 искл.</t>
  </si>
  <si>
    <t>Р, заявка №2977, пересчет материалов на 1.11.2024</t>
  </si>
  <si>
    <t>5.3.1.1.9</t>
  </si>
  <si>
    <t>Р пересчет арм.каркасов по факту</t>
  </si>
  <si>
    <t xml:space="preserve">      Монтаж конструкций здания выше 0.000. Монолитный каркас 1эт Р пересчет арм.каркасов по факту (5.3.1.1.6 и 5.3.1.1.8)</t>
  </si>
  <si>
    <t>6.1.6.2.1</t>
  </si>
  <si>
    <t>6.1.6.2.2</t>
  </si>
  <si>
    <t>6.1.6.2.3</t>
  </si>
  <si>
    <t xml:space="preserve">      Освещение дорог</t>
  </si>
  <si>
    <t>Исключение стадии П</t>
  </si>
  <si>
    <t>стадия П, пересчет с 1.04.2025</t>
  </si>
  <si>
    <t xml:space="preserve">      Монтаж окон c 01.04.2025 г.</t>
  </si>
  <si>
    <t>пересчет с 01.04.2025, 01.09.2025</t>
  </si>
  <si>
    <t xml:space="preserve">      Монтаж витражей и остекление балконов (усиленный профиль) с 01.04.2025г.</t>
  </si>
  <si>
    <t>Стадия П, пересчет с 1.04.2025</t>
  </si>
  <si>
    <t>стадия П, пересчет индексов с 01.04.2025, прайсов с 01.09.2025</t>
  </si>
  <si>
    <t xml:space="preserve">      Устройство кровли</t>
  </si>
  <si>
    <t xml:space="preserve">      Отделка помещений квартир типа "Теплый White Box"Пересчет ОЗП на 01.04.2025, прайсы на 01.09.2025</t>
  </si>
  <si>
    <t xml:space="preserve">      Устройство полов в квартирах типа "Теплый White Box" Пересчет ОЗП на 01.04.2025, прайсы на 01.09.2025</t>
  </si>
  <si>
    <t xml:space="preserve">      Монтаж дверей входных в квартиры типа "Теплый White Box" Пересчет ОЗП на 01.04.2025, прайсы на 01.09.2025</t>
  </si>
  <si>
    <t xml:space="preserve">      Монтаж окон в квартирах типа "Теплый White Box" Пересчет ОЗП на 01.04.2025, прайсы на 01.09.2025</t>
  </si>
  <si>
    <t>Аналог поз.25 Пересчет ОЗП на 01.04.2025, прайсы на 01.09.2025</t>
  </si>
  <si>
    <t xml:space="preserve">      Отделка фасада . Пересчет с 1.04.2025 г.</t>
  </si>
  <si>
    <t xml:space="preserve">      Устройство перегородок из листовых материалов на каркасе. Пересчет с 1.04.2025 г.</t>
  </si>
  <si>
    <t xml:space="preserve">      Монтаж наружных дверей здания. Пересчет с 1.04.2025</t>
  </si>
  <si>
    <t xml:space="preserve">      Монтаж дверей в МОП, входных в квартиры.Пересчет с 1.04.2025</t>
  </si>
  <si>
    <t xml:space="preserve">      Монтаж металлических дверей. Пересчет с 1.04.2025</t>
  </si>
  <si>
    <t xml:space="preserve">      Монтаж противопожарных дверей. Пересчет с 1.04.2025</t>
  </si>
  <si>
    <t xml:space="preserve">      Отделка МОП общестроительные работы. Пересчет с 1.04.2025</t>
  </si>
  <si>
    <t xml:space="preserve">      Отделка помещений (квартир). Пересчет ОЗП на 01.04.2025, прайсы на 01.09.2025</t>
  </si>
  <si>
    <t xml:space="preserve">      Отделка технических помещений, в том числе техэтаж (чердак).Пересчет ОЗП на 01.04.2025, прайсы на 01.09.2025</t>
  </si>
  <si>
    <t xml:space="preserve">      Устройство полов, полы ниже 0,000, котельная. Пересчет ОЗП на 01.04.2025, прайсы на 01.09.2025</t>
  </si>
  <si>
    <t>4.3.1.1.4</t>
  </si>
  <si>
    <t>4.3.1.1.5</t>
  </si>
  <si>
    <t xml:space="preserve">      Устройство временной дороги. Пересчет по Протоколу №78 от 19.04.2024 искл. остатка на 1.04.2025</t>
  </si>
  <si>
    <t xml:space="preserve">      Устройство временной дороги. Пересчет остатка на 1.04.2025, 1.09.2025</t>
  </si>
  <si>
    <t>искл. Остатка на 1.04.25,1.09.2025</t>
  </si>
  <si>
    <t>пересчет остатка на 1.04.2025,1.09.2025</t>
  </si>
  <si>
    <t>4.3.3.2</t>
  </si>
  <si>
    <t>4.3.3.3</t>
  </si>
  <si>
    <t xml:space="preserve">      Ограждение стройплощадки искл. Остатка на 1.04.2025</t>
  </si>
  <si>
    <t xml:space="preserve">      Ограждение стройплощадки пересчет остатка на 1.04.2025</t>
  </si>
  <si>
    <t>4.3.8.1.1</t>
  </si>
  <si>
    <t>4.3.8.1.2</t>
  </si>
  <si>
    <t>4.3.8.1.3</t>
  </si>
  <si>
    <t xml:space="preserve">      Демонтаж временной дороги</t>
  </si>
  <si>
    <t xml:space="preserve">      Демонтаж временной дороги. Искл. Остаток на 1.04.2025</t>
  </si>
  <si>
    <t xml:space="preserve">      Демонтаж временной дороги. пересчет Остатка на 1.04.2025</t>
  </si>
  <si>
    <t>5.1.1.6.4</t>
  </si>
  <si>
    <t>5.1.1.6.5</t>
  </si>
  <si>
    <t xml:space="preserve">      Устройство котлована под БК Р пересчет остатка на 1.04.2025</t>
  </si>
  <si>
    <t xml:space="preserve">      Устройство котлована под БК Р искл. остатка на 1.04.2025</t>
  </si>
  <si>
    <t>искл. остатка на 1.04.2025,1.09.2025</t>
  </si>
  <si>
    <t>5.1.2.3.4</t>
  </si>
  <si>
    <t>5.1.2.3.5</t>
  </si>
  <si>
    <t xml:space="preserve">      Обратная засыпка котлована (кор. по изм.5). Искл. Остатка на 1.04.2025</t>
  </si>
  <si>
    <t xml:space="preserve">      Обратная засыпка котлована (кор. по изм.5). пересчет остатка на 1.04.2025</t>
  </si>
  <si>
    <t>6.3.5.6</t>
  </si>
  <si>
    <t>6.3.5.7</t>
  </si>
  <si>
    <t xml:space="preserve">      Устройство внутриплощ. наружных сетей ливневой канализации Р искл. Остатка на 1.04.2025,1.09.2025</t>
  </si>
  <si>
    <t xml:space="preserve">      Устройство внутриплощ. наружных сетей ливневой канализации Р пересчет Остатка на 1.04.2025,1.09.2025</t>
  </si>
  <si>
    <t>08-22-ОДСК-ПЗУ,пересчет на 01.04.2025.,01.09.2025</t>
  </si>
  <si>
    <t>стадия П,пересчет на 01.04.2025.,01.09.2025</t>
  </si>
  <si>
    <t xml:space="preserve">      Малые архитектурные формы.  Пересчет на 01.04.2025,01.09.2025</t>
  </si>
  <si>
    <t xml:space="preserve">      Вертикальная планировка. Пересчет на 01.04.2025,01.09.2025</t>
  </si>
  <si>
    <t xml:space="preserve">      Устройство озеленения .Пересчет на 01.04.2025,01.09.2025</t>
  </si>
  <si>
    <t>Ограждение территории. Пересчет на 01.04.2025,01.09.2025</t>
  </si>
  <si>
    <t>Ограждение спортивной площадки. Пересчет на 01.04.2025,01.09.2025</t>
  </si>
  <si>
    <t xml:space="preserve">      Освещение внутридомовой территории. Пересчет на 01.04.2025,01.09.2025</t>
  </si>
  <si>
    <t xml:space="preserve">      Проезды и площадки. Пересчет на 01.04.2025,01.09.2025</t>
  </si>
  <si>
    <t xml:space="preserve">      Разметка стоянок и установка знаков.  Пересчет на 01.04.2025,01.09.2025</t>
  </si>
  <si>
    <t xml:space="preserve">      Внеплощадочное благоустройство.Пересчет на 01.04.2025,01.09.2025</t>
  </si>
  <si>
    <t xml:space="preserve">  Устройство придомовых тротуаров и площадок.  Пересчет на 01.04.2025,01.09.2025</t>
  </si>
  <si>
    <t xml:space="preserve">      Устройство водоотводных лотков.  Пересчет на 01.04.2025,01.09.2025</t>
  </si>
  <si>
    <t xml:space="preserve">      Устройство  наружных сетей  среднего давления газоснабжения.   Пересчет на 01.04.2025,01.09.2025</t>
  </si>
  <si>
    <t xml:space="preserve">      Обвязка и ограждение ГРПШ.   Пересчет на 01.04.2025,01.09.2025</t>
  </si>
  <si>
    <t xml:space="preserve">      Подъем трубы в котельную.  Пересчет на 01.04.2025,01.09.2025</t>
  </si>
  <si>
    <t xml:space="preserve">      Продувочный газопровод.   Пересчет на 01.04.2025,01.09.2025</t>
  </si>
  <si>
    <t>Стадия П, пересчет на 01.04.2025,01.09.2025</t>
  </si>
  <si>
    <t>08-02-ОДСК-ПЗУ, пересчет на 01.04.2025,01.09.2025</t>
  </si>
  <si>
    <t>Аналог, пересчет на 01.04.2025,01.09.2025</t>
  </si>
  <si>
    <t>08-02-ОДСК-ПОС, пересчет на 01.04.2025,01.09.2025</t>
  </si>
  <si>
    <t>Стадия П, , пересчет на 01.04.2025,01.09.2025</t>
  </si>
  <si>
    <t xml:space="preserve">      Монтаж, перебазировка башенного крана. Пересчет на 01.04.2025,01.09.2025</t>
  </si>
  <si>
    <t xml:space="preserve">      Монтаж грузоподъёмных механизмов (вертикальный транспорт). Пересчет на 01.04.2025,01.09.2025</t>
  </si>
  <si>
    <t xml:space="preserve">      Демонтаж башенного крана.. Пересчет на 01.04.2025,01.09.2025</t>
  </si>
  <si>
    <t xml:space="preserve">      Демонтаж плит подкрановых путей.. Пересчет на 01.04.2025,01.09.2025</t>
  </si>
  <si>
    <t xml:space="preserve">      Демонтаж пункта мойки колес. Пересчет на 01.04.2025,01.09.2025</t>
  </si>
  <si>
    <t xml:space="preserve">      Демонтаж бортового камня. Пересчет на 01.04.2025,01.09.2025</t>
  </si>
  <si>
    <t xml:space="preserve">      Демонтаж ограждение стройплощадки. Пересчет на 01.04.2025,01.09.2025</t>
  </si>
  <si>
    <t xml:space="preserve">      Пункт мойки колес. Пересчет на 01.04.2025,01.09.2025</t>
  </si>
  <si>
    <t xml:space="preserve">     Снятие растительного грунта. Пересчет на 01.04.2025,01.09.2025</t>
  </si>
  <si>
    <t xml:space="preserve">      Вырубка деревьев. Пересчет на 01.04.2025,01.09.2025</t>
  </si>
  <si>
    <t>Стадия П, пересчет на 1.04.2025</t>
  </si>
  <si>
    <t>5.2.4.1.6</t>
  </si>
  <si>
    <t>5.2.4.1.7</t>
  </si>
  <si>
    <t>5.2.4.1.8</t>
  </si>
  <si>
    <t>5.2.4.1.9</t>
  </si>
  <si>
    <t>искл.остатки с 1.09.2025</t>
  </si>
  <si>
    <t>пересчет остатков с 1.09.2025</t>
  </si>
  <si>
    <t>5.3.1.1.10</t>
  </si>
  <si>
    <t>5.3.1.1.11</t>
  </si>
  <si>
    <t xml:space="preserve">      Монтаж конструкций здания выше 0.000. Монолитный каркас 1эт Р искл остат с 1.09.25 (5.3.1.1.6)</t>
  </si>
  <si>
    <t xml:space="preserve">      Монтаж конструкций здания выше 0.000. Монолитный каркас 1эт Р пересчет остат с 1.09.25 (5.3.1.1.6)</t>
  </si>
  <si>
    <t>5.3.1.1.12</t>
  </si>
  <si>
    <t>5.3.1.1.13</t>
  </si>
  <si>
    <t xml:space="preserve">      Монтаж конструкций здания выше 0.000. Монолитный каркас 1эт Р изм.12  искл остат с 1.09.25 (5.3.1.1.8)</t>
  </si>
  <si>
    <t xml:space="preserve">      Монтаж конструкций здания выше 0.000. Монолитный каркас 1эт Р изм.12  пересчет остат с 1.09.25 (5.3.1.1.8)</t>
  </si>
  <si>
    <t>5.3.1.2.6</t>
  </si>
  <si>
    <t>5.3.1.2.7</t>
  </si>
  <si>
    <t xml:space="preserve">      Монтаж конструкций здания выше 0.000. Монолитный каркас 2-4эт. Р искл. С 1.09.2025 (5.3.1.2.5)</t>
  </si>
  <si>
    <t xml:space="preserve">      Монтаж конструкций здания выше 0.000. Монолитный каркас 2-4эт. Р пересчет с 1.09.2025 (5.3.1.2.5)</t>
  </si>
  <si>
    <t>искл. с 1.09.2025</t>
  </si>
  <si>
    <t>пересчет с 1.09.2025</t>
  </si>
  <si>
    <t xml:space="preserve">      Монтаж конструкций здания выше 0.000. Монолитный каркас 5-10эт. Р пересчет с 1.09.2025 (5.3.1.3.5)</t>
  </si>
  <si>
    <t xml:space="preserve">      Монтаж конструкций здания выше 0.000. Монолитный каркас 5-10эт. Р  искл. С 1.09.2025 (5.3.1.3.5)</t>
  </si>
  <si>
    <t>5.3.1.3.6</t>
  </si>
  <si>
    <t>5.3.1.3.7</t>
  </si>
  <si>
    <t>5.3.1.6.6</t>
  </si>
  <si>
    <t>5.3.1.6.7</t>
  </si>
  <si>
    <t xml:space="preserve">    Монтаж конструкций здания выше 0.000. Сборный железобетон 1-21, покрытие (Без мусоропровода) Р   искл. С 1.09.2025 (5.3.1.6.5)</t>
  </si>
  <si>
    <t xml:space="preserve">    Монтаж конструкций здания выше 0.000. Сборный железобетон 1-21, покрытие (Без мусоропровода) Р пересчет с 1.09.2025 (5.3.1.6.5)</t>
  </si>
  <si>
    <t>5.4.1.1.6</t>
  </si>
  <si>
    <t>5.4.1.1.7</t>
  </si>
  <si>
    <t xml:space="preserve">      Монтаж ограждающих конструкций здания 1-21 этажи, тех.этаж, надстройки, маш.пом, парапет Р   искл. С 1.09.2025 (5.4.1.1.5)</t>
  </si>
  <si>
    <t xml:space="preserve">      Монтаж ограждающих конструкций здания 1-21 этажи, тех.этаж, надстройки, маш.пом, парапет Р пересчет с 1.09.2025 (5.4.1.1.5)</t>
  </si>
  <si>
    <t xml:space="preserve">      Монтаж конструкций здания ниже 0.000 Монолитный каркас, кладка, полы, разные работы  с изм.2 Р . Искл.остатки с 1.09.25 (5.2.4.1.3)</t>
  </si>
  <si>
    <t xml:space="preserve">      Монтаж конструкций здания ниже 0.000 Монолитный каркас, кладка, полы, разные работы  с изм.2 Р Пересчет остатков с 01.09.2025 (5.2.4.1.5)</t>
  </si>
  <si>
    <t xml:space="preserve">      Монтаж конструкций здания ниже 0.000 Монолитный каркас, кладка, полы, разные работы  с изм.2 Р Пересчет остатков с 01.09.2025 (5.2.4.1.3)</t>
  </si>
  <si>
    <t>5.2.4.2.4</t>
  </si>
  <si>
    <t>5.2.4.2.5</t>
  </si>
  <si>
    <t xml:space="preserve">      Монтаж конструкций здания ниже 0.000 Монолитный каркас, кладка, полы, разные работы  с изм.2 Р . Искл.остатки с 1.09.25 (5.2.4.1.5)</t>
  </si>
  <si>
    <t xml:space="preserve">      Монтаж конструкций здания ниже 0.000 Монолитный каркас, кладка, полы, разные работы  на изменение стоимости материалов ООО"ОСИ" с 01.10.2023 г., искл остат с 1.09.25</t>
  </si>
  <si>
    <t xml:space="preserve">      Монтаж конструкций здания ниже 0.000 Монолитный каркас, кладка, полы, разные работы   пересчет остат с 1.09.25</t>
  </si>
  <si>
    <t xml:space="preserve">      Монтаж конструкций здания выше 0.000. Монолитный каркас тех.эт. Пересчет по Протоколу №78 от 19.04.2024, пересч. с 1.04.25, с 1.09.25</t>
  </si>
  <si>
    <t xml:space="preserve">      Монтаж конструкций здания выше 0.000. Монолитный каркас 11-21эт. Пересчет по Протоколу №78 от 19.04.2024, пересч. с 1.04.25, с 1.09.25</t>
  </si>
  <si>
    <t>Стадия П, пересчет с 1.04.2025, с 1.09.25</t>
  </si>
  <si>
    <t>6.1.6.2.4</t>
  </si>
  <si>
    <t>6.1.6.2.5</t>
  </si>
  <si>
    <t xml:space="preserve">      Освещение дорог исключ Р</t>
  </si>
  <si>
    <t xml:space="preserve">      Освещение дорог/пересчет на 01.09.2025г</t>
  </si>
  <si>
    <t>Исключение Р</t>
  </si>
  <si>
    <t>НДС 20% на 01.01.26 г</t>
  </si>
  <si>
    <t>НДС 22%</t>
  </si>
  <si>
    <t xml:space="preserve">Всего </t>
  </si>
  <si>
    <t xml:space="preserve">const </t>
  </si>
  <si>
    <t>заполняют сметчики (контроль формул)</t>
  </si>
  <si>
    <r>
      <t>сметчики см. столбик "</t>
    </r>
    <r>
      <rPr>
        <sz val="11"/>
        <color rgb="FFFF0000"/>
        <rFont val="Calibri"/>
        <family val="2"/>
        <charset val="204"/>
        <scheme val="minor"/>
      </rPr>
      <t>R</t>
    </r>
    <r>
      <rPr>
        <sz val="11"/>
        <color theme="4" tint="-0.249977111117893"/>
        <rFont val="Calibri"/>
        <family val="2"/>
        <charset val="204"/>
        <scheme val="minor"/>
      </rPr>
      <t>"</t>
    </r>
  </si>
  <si>
    <t>заполняют сметчики</t>
  </si>
  <si>
    <t>№ ЛС</t>
  </si>
  <si>
    <t xml:space="preserve">стоимость работ текущая с зимними </t>
  </si>
  <si>
    <t>изменение  стоимости (+) рост (-) снижение</t>
  </si>
  <si>
    <t>cтоимость м2 текущая</t>
  </si>
  <si>
    <t>дата изменения</t>
  </si>
  <si>
    <r>
      <t>Обоснование изменений (</t>
    </r>
    <r>
      <rPr>
        <sz val="11"/>
        <color rgb="FFFF0000"/>
        <rFont val="Times New Roman"/>
        <family val="1"/>
        <charset val="204"/>
      </rPr>
      <t>Классификатор изменений см. внизу таблицы</t>
    </r>
    <r>
      <rPr>
        <sz val="11"/>
        <rFont val="Times New Roman"/>
        <family val="1"/>
        <charset val="204"/>
      </rPr>
      <t>)</t>
    </r>
  </si>
  <si>
    <t>стоимость работ в текущих ценах по рабочим ЛС</t>
  </si>
  <si>
    <t xml:space="preserve">всего </t>
  </si>
  <si>
    <t xml:space="preserve">в т. ч. оборудование </t>
  </si>
  <si>
    <r>
      <t xml:space="preserve">стоимость работ </t>
    </r>
    <r>
      <rPr>
        <sz val="11"/>
        <color theme="1"/>
        <rFont val="Times New Roman"/>
        <family val="1"/>
        <charset val="204"/>
      </rPr>
      <t>от 15.09.26 к БДР</t>
    </r>
  </si>
  <si>
    <r>
      <t xml:space="preserve">стоимость работ </t>
    </r>
    <r>
      <rPr>
        <sz val="11"/>
        <color theme="1"/>
        <rFont val="Times New Roman"/>
        <family val="1"/>
        <charset val="204"/>
      </rPr>
      <t>от 15.09.26 к БДР_2027</t>
    </r>
  </si>
  <si>
    <t xml:space="preserve">      Демонтаж ограждение стройплощадки</t>
  </si>
  <si>
    <t xml:space="preserve">      Монтаж, перебазировка башенного крана</t>
  </si>
  <si>
    <t xml:space="preserve">      Демонтаж башенного крана </t>
  </si>
  <si>
    <t xml:space="preserve">      Монтаж конструкций входов в подвал </t>
  </si>
  <si>
    <t xml:space="preserve">      Монтаж конструкций здания выше 0.000. Монолитный каркас 2-4эт. </t>
  </si>
  <si>
    <t xml:space="preserve">      Монтаж конструкций здания выше 0.000. Монолитный каркас 11-21эт. </t>
  </si>
  <si>
    <t xml:space="preserve">      Монтаж конструкций здания выше 0.000. Монолитный каркас тех.эт. </t>
  </si>
  <si>
    <t xml:space="preserve">      Монтаж ограждающих конструкций здания 1-21 этажи, тех.этаж, надстройки, маш.пом. </t>
  </si>
  <si>
    <t xml:space="preserve">      Монтаж витражей и остекление балконов </t>
  </si>
  <si>
    <t xml:space="preserve">      Отделка уличной части входных групп . </t>
  </si>
  <si>
    <t xml:space="preserve">      Отделка уличной части входов в подвал. </t>
  </si>
  <si>
    <t xml:space="preserve">      Монтаж наружных дверей здания. </t>
  </si>
  <si>
    <t xml:space="preserve">      Монтаж металлических дверей. </t>
  </si>
  <si>
    <t xml:space="preserve">      Монтаж противопожарных дверей.</t>
  </si>
  <si>
    <t xml:space="preserve">      Устройство полов, полы ниже 0,000, котельная.</t>
  </si>
  <si>
    <t xml:space="preserve">      Отделка технических помещений, в том числе техэтаж (чердак).</t>
  </si>
  <si>
    <t xml:space="preserve">стоимость работ </t>
  </si>
  <si>
    <t>заказчик</t>
  </si>
  <si>
    <t xml:space="preserve">      Монтаж несущих конструкций террасы</t>
  </si>
  <si>
    <t xml:space="preserve">      Вертикальная планировка</t>
  </si>
  <si>
    <t xml:space="preserve">      Устройство озеленения </t>
  </si>
  <si>
    <t xml:space="preserve">      Малые архитектурные формы</t>
  </si>
  <si>
    <t>Ограждение территории</t>
  </si>
  <si>
    <t>Ограждение спортивной площадки</t>
  </si>
  <si>
    <t xml:space="preserve">      Освещение внутридомовой территории</t>
  </si>
  <si>
    <t xml:space="preserve">      Проезды и площадки</t>
  </si>
  <si>
    <t xml:space="preserve">      Разметка стоянок и установка знаков </t>
  </si>
  <si>
    <t xml:space="preserve">      Устройство водоотводных лотков</t>
  </si>
  <si>
    <t xml:space="preserve">      Устройство  наружных сетей  среднего давления газоснабжения</t>
  </si>
  <si>
    <t xml:space="preserve">      Обвязка и ограждение ГРПШ  </t>
  </si>
  <si>
    <t xml:space="preserve">      Подъем трубы в котельную</t>
  </si>
  <si>
    <t xml:space="preserve">      Продувочный газопровод   </t>
  </si>
  <si>
    <t>Подготовка территории строительства</t>
  </si>
  <si>
    <t xml:space="preserve">      Отделка фасада </t>
  </si>
  <si>
    <t>Техзаказчик:</t>
  </si>
  <si>
    <t>ООО "ОДСК-ИНЖИНИРИНГ"</t>
  </si>
  <si>
    <t xml:space="preserve">Директор </t>
  </si>
  <si>
    <t>[должность]                                                 [подпись]</t>
  </si>
  <si>
    <t>М.П.</t>
  </si>
  <si>
    <t>Генподрядчик:</t>
  </si>
  <si>
    <t>Директор</t>
  </si>
  <si>
    <t xml:space="preserve">      Монтаж конструкций здания ниже 0.000 ( работы выполнены частично , остаток по ВОР№1)</t>
  </si>
  <si>
    <t>"Утверждаю"</t>
  </si>
  <si>
    <t>Бец Г.А.</t>
  </si>
  <si>
    <t>ООО "ОДСК-Инжиниринг"</t>
  </si>
  <si>
    <t>Форма коммерческого предложения</t>
  </si>
  <si>
    <t xml:space="preserve">      Устройство внутриплощ. наружных сетей ливневой канализации ( работы выполнены частично, остаток по ВОР№2)</t>
  </si>
  <si>
    <t>Отделка типа  "Теплый White Box" по рабочей документации " Типовое решение интерьера типа  "Теплый White Box" производится по итогу факта продаж, необходимо указать стоимость за м2</t>
  </si>
  <si>
    <t xml:space="preserve">    Монтаж конструкций здания выше 0.000. Сборный железобетон, покрытие </t>
  </si>
  <si>
    <t xml:space="preserve">      Устройство перегородок из листовых материалов на каркасе. </t>
  </si>
  <si>
    <t>стоимость работ за м2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</si>
</sst>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-* #,##0.0000_-;\-* #,##0.0000_-;_-* &quot;-&quot;??_-;_-@_-"/>
    <numFmt numFmtId="165" formatCode="0.000"/>
    <numFmt numFmtId="166" formatCode="#,##0.000"/>
  </numFmts>
  <fonts count="44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3"/>
      <name val="Arial Narrow"/>
      <family val="2"/>
      <charset val="204"/>
    </font>
    <font>
      <sz val="14"/>
      <name val="Arial Narrow"/>
      <family val="2"/>
      <charset val="204"/>
    </font>
    <font>
      <sz val="12"/>
      <name val="Arial Narrow"/>
      <family val="2"/>
      <charset val="204"/>
    </font>
    <font>
      <sz val="10"/>
      <name val="Arial"/>
      <family val="2"/>
      <charset val="204"/>
    </font>
    <font>
      <b/>
      <sz val="14"/>
      <color rgb="FF000000"/>
      <name val="Arial Narrow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rgb="FF000000"/>
      <name val="Arial Narrow"/>
      <family val="2"/>
      <charset val="204"/>
    </font>
    <font>
      <sz val="13"/>
      <color theme="1"/>
      <name val="Arial Narrow"/>
      <family val="2"/>
      <charset val="204"/>
    </font>
    <font>
      <b/>
      <sz val="13"/>
      <name val="Arial Narrow"/>
      <family val="2"/>
      <charset val="204"/>
    </font>
    <font>
      <b/>
      <sz val="14"/>
      <name val="Arial Narrow"/>
      <family val="2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8"/>
      <name val="Times New Roman"/>
      <family val="1"/>
      <charset val="204"/>
    </font>
    <font>
      <i/>
      <sz val="1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color theme="4" tint="-0.249977111117893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E2EF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7" fillId="0" borderId="0"/>
    <xf numFmtId="0" fontId="1" fillId="0" borderId="0"/>
    <xf numFmtId="0" fontId="8" fillId="0" borderId="0"/>
    <xf numFmtId="0" fontId="9" fillId="0" borderId="0"/>
    <xf numFmtId="0" fontId="13" fillId="0" borderId="0"/>
    <xf numFmtId="0" fontId="22" fillId="0" borderId="0"/>
    <xf numFmtId="9" fontId="1" fillId="0" borderId="0" applyFont="0" applyFill="0" applyBorder="0" applyAlignment="0" applyProtection="0"/>
    <xf numFmtId="0" fontId="29" fillId="0" borderId="0"/>
    <xf numFmtId="43" fontId="35" fillId="0" borderId="0" applyFont="0" applyFill="0" applyBorder="0" applyAlignment="0" applyProtection="0"/>
  </cellStyleXfs>
  <cellXfs count="206">
    <xf numFmtId="0" fontId="0" fillId="0" borderId="0" xfId="0"/>
    <xf numFmtId="3" fontId="0" fillId="0" borderId="1" xfId="0" applyNumberFormat="1" applyFont="1" applyFill="1" applyBorder="1"/>
    <xf numFmtId="3" fontId="3" fillId="0" borderId="2" xfId="0" applyNumberFormat="1" applyFont="1" applyFill="1" applyBorder="1"/>
    <xf numFmtId="3" fontId="2" fillId="5" borderId="1" xfId="0" applyNumberFormat="1" applyFont="1" applyFill="1" applyBorder="1"/>
    <xf numFmtId="3" fontId="6" fillId="9" borderId="1" xfId="0" applyNumberFormat="1" applyFont="1" applyFill="1" applyBorder="1"/>
    <xf numFmtId="3" fontId="3" fillId="0" borderId="3" xfId="0" applyNumberFormat="1" applyFont="1" applyFill="1" applyBorder="1" applyAlignment="1">
      <alignment horizontal="right"/>
    </xf>
    <xf numFmtId="3" fontId="6" fillId="0" borderId="1" xfId="0" applyNumberFormat="1" applyFont="1" applyFill="1" applyBorder="1"/>
    <xf numFmtId="3" fontId="0" fillId="9" borderId="1" xfId="0" applyNumberFormat="1" applyFont="1" applyFill="1" applyBorder="1"/>
    <xf numFmtId="0" fontId="10" fillId="6" borderId="1" xfId="5" applyFont="1" applyFill="1" applyBorder="1" applyAlignment="1">
      <alignment horizontal="center" vertical="justify"/>
    </xf>
    <xf numFmtId="0" fontId="11" fillId="6" borderId="1" xfId="5" applyFont="1" applyFill="1" applyBorder="1" applyAlignment="1">
      <alignment horizontal="center" vertical="justify"/>
    </xf>
    <xf numFmtId="0" fontId="14" fillId="10" borderId="1" xfId="6" applyFont="1" applyFill="1" applyBorder="1" applyAlignment="1">
      <alignment vertical="justify" wrapText="1"/>
    </xf>
    <xf numFmtId="3" fontId="15" fillId="10" borderId="1" xfId="6" applyNumberFormat="1" applyFont="1" applyFill="1" applyBorder="1" applyAlignment="1">
      <alignment horizontal="center" vertical="justify" wrapText="1"/>
    </xf>
    <xf numFmtId="0" fontId="14" fillId="5" borderId="1" xfId="6" applyFont="1" applyFill="1" applyBorder="1" applyAlignment="1">
      <alignment vertical="justify" wrapText="1"/>
    </xf>
    <xf numFmtId="3" fontId="16" fillId="5" borderId="1" xfId="6" applyNumberFormat="1" applyFont="1" applyFill="1" applyBorder="1" applyAlignment="1">
      <alignment horizontal="center" vertical="justify" wrapText="1"/>
    </xf>
    <xf numFmtId="3" fontId="17" fillId="5" borderId="1" xfId="0" applyNumberFormat="1" applyFont="1" applyFill="1" applyBorder="1" applyAlignment="1">
      <alignment vertical="justify"/>
    </xf>
    <xf numFmtId="0" fontId="18" fillId="3" borderId="1" xfId="6" applyFont="1" applyFill="1" applyBorder="1" applyAlignment="1">
      <alignment vertical="justify" wrapText="1"/>
    </xf>
    <xf numFmtId="3" fontId="17" fillId="0" borderId="1" xfId="0" applyNumberFormat="1" applyFont="1" applyBorder="1" applyAlignment="1">
      <alignment vertical="justify"/>
    </xf>
    <xf numFmtId="0" fontId="18" fillId="0" borderId="1" xfId="6" applyFont="1" applyFill="1" applyBorder="1" applyAlignment="1">
      <alignment vertical="justify" wrapText="1"/>
    </xf>
    <xf numFmtId="49" fontId="19" fillId="0" borderId="1" xfId="6" applyNumberFormat="1" applyFont="1" applyBorder="1" applyAlignment="1">
      <alignment vertical="justify"/>
    </xf>
    <xf numFmtId="3" fontId="16" fillId="10" borderId="1" xfId="6" applyNumberFormat="1" applyFont="1" applyFill="1" applyBorder="1" applyAlignment="1">
      <alignment horizontal="center" vertical="justify" wrapText="1"/>
    </xf>
    <xf numFmtId="0" fontId="14" fillId="2" borderId="1" xfId="6" applyFont="1" applyFill="1" applyBorder="1" applyAlignment="1">
      <alignment vertical="justify" wrapText="1"/>
    </xf>
    <xf numFmtId="0" fontId="20" fillId="11" borderId="1" xfId="5" applyFont="1" applyFill="1" applyBorder="1" applyAlignment="1">
      <alignment vertical="justify"/>
    </xf>
    <xf numFmtId="0" fontId="21" fillId="11" borderId="1" xfId="5" applyFont="1" applyFill="1" applyBorder="1" applyAlignment="1">
      <alignment vertical="justify"/>
    </xf>
    <xf numFmtId="3" fontId="17" fillId="10" borderId="1" xfId="0" applyNumberFormat="1" applyFont="1" applyFill="1" applyBorder="1" applyAlignment="1">
      <alignment vertical="justify"/>
    </xf>
    <xf numFmtId="0" fontId="0" fillId="0" borderId="0" xfId="0" applyAlignment="1">
      <alignment vertical="justify"/>
    </xf>
    <xf numFmtId="0" fontId="0" fillId="0" borderId="0" xfId="0" applyFont="1"/>
    <xf numFmtId="0" fontId="0" fillId="0" borderId="0" xfId="0" applyFont="1" applyFill="1"/>
    <xf numFmtId="0" fontId="4" fillId="0" borderId="0" xfId="0" applyFont="1" applyFill="1" applyAlignment="1"/>
    <xf numFmtId="0" fontId="4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/>
    </xf>
    <xf numFmtId="0" fontId="23" fillId="0" borderId="0" xfId="0" applyFont="1" applyFill="1" applyBorder="1" applyAlignment="1">
      <alignment horizontal="right"/>
    </xf>
    <xf numFmtId="0" fontId="0" fillId="0" borderId="0" xfId="0" applyFont="1" applyBorder="1"/>
    <xf numFmtId="0" fontId="4" fillId="0" borderId="0" xfId="0" applyFont="1" applyFill="1" applyBorder="1" applyAlignment="1">
      <alignment horizontal="left" vertical="center"/>
    </xf>
    <xf numFmtId="0" fontId="0" fillId="0" borderId="0" xfId="0" applyFont="1" applyFill="1" applyBorder="1"/>
    <xf numFmtId="0" fontId="23" fillId="0" borderId="1" xfId="0" applyFont="1" applyFill="1" applyBorder="1" applyAlignment="1">
      <alignment horizontal="center" vertical="center"/>
    </xf>
    <xf numFmtId="0" fontId="23" fillId="4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right"/>
    </xf>
    <xf numFmtId="0" fontId="4" fillId="7" borderId="1" xfId="0" applyFont="1" applyFill="1" applyBorder="1" applyAlignment="1">
      <alignment horizontal="left" vertical="center"/>
    </xf>
    <xf numFmtId="0" fontId="23" fillId="7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26" fillId="2" borderId="1" xfId="0" applyFont="1" applyFill="1" applyBorder="1" applyAlignment="1">
      <alignment vertical="center" wrapText="1"/>
    </xf>
    <xf numFmtId="0" fontId="27" fillId="3" borderId="1" xfId="0" applyFont="1" applyFill="1" applyBorder="1" applyAlignment="1">
      <alignment vertical="center" wrapText="1"/>
    </xf>
    <xf numFmtId="3" fontId="0" fillId="0" borderId="1" xfId="0" applyNumberFormat="1" applyFont="1" applyBorder="1"/>
    <xf numFmtId="0" fontId="27" fillId="8" borderId="1" xfId="0" applyFont="1" applyFill="1" applyBorder="1" applyAlignment="1">
      <alignment vertical="center" wrapText="1"/>
    </xf>
    <xf numFmtId="0" fontId="27" fillId="4" borderId="1" xfId="0" applyFont="1" applyFill="1" applyBorder="1" applyAlignment="1">
      <alignment vertical="center" wrapText="1"/>
    </xf>
    <xf numFmtId="0" fontId="27" fillId="0" borderId="1" xfId="0" applyFont="1" applyFill="1" applyBorder="1" applyAlignment="1">
      <alignment vertical="center" wrapText="1"/>
    </xf>
    <xf numFmtId="0" fontId="27" fillId="6" borderId="1" xfId="0" applyFont="1" applyFill="1" applyBorder="1" applyAlignment="1">
      <alignment vertical="center" wrapText="1"/>
    </xf>
    <xf numFmtId="3" fontId="0" fillId="0" borderId="0" xfId="0" applyNumberFormat="1" applyFont="1" applyFill="1"/>
    <xf numFmtId="49" fontId="25" fillId="6" borderId="1" xfId="0" applyNumberFormat="1" applyFont="1" applyFill="1" applyBorder="1"/>
    <xf numFmtId="0" fontId="27" fillId="0" borderId="1" xfId="0" applyFont="1" applyFill="1" applyBorder="1" applyAlignment="1">
      <alignment horizontal="left" vertical="center" wrapText="1" indent="3"/>
    </xf>
    <xf numFmtId="49" fontId="25" fillId="0" borderId="1" xfId="0" applyNumberFormat="1" applyFont="1" applyFill="1" applyBorder="1"/>
    <xf numFmtId="49" fontId="25" fillId="8" borderId="1" xfId="0" applyNumberFormat="1" applyFont="1" applyFill="1" applyBorder="1"/>
    <xf numFmtId="3" fontId="0" fillId="4" borderId="1" xfId="0" applyNumberFormat="1" applyFont="1" applyFill="1" applyBorder="1"/>
    <xf numFmtId="49" fontId="25" fillId="0" borderId="1" xfId="0" applyNumberFormat="1" applyFont="1" applyBorder="1"/>
    <xf numFmtId="0" fontId="26" fillId="7" borderId="1" xfId="0" applyFont="1" applyFill="1" applyBorder="1" applyAlignment="1">
      <alignment vertical="center" wrapText="1"/>
    </xf>
    <xf numFmtId="3" fontId="0" fillId="7" borderId="1" xfId="0" applyNumberFormat="1" applyFont="1" applyFill="1" applyBorder="1"/>
    <xf numFmtId="0" fontId="27" fillId="0" borderId="1" xfId="0" applyFont="1" applyFill="1" applyBorder="1" applyAlignment="1">
      <alignment horizontal="left" wrapText="1"/>
    </xf>
    <xf numFmtId="14" fontId="0" fillId="0" borderId="1" xfId="0" applyNumberFormat="1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left" vertical="center"/>
    </xf>
    <xf numFmtId="0" fontId="28" fillId="3" borderId="1" xfId="0" applyFont="1" applyFill="1" applyBorder="1" applyAlignment="1">
      <alignment vertical="center" wrapText="1"/>
    </xf>
    <xf numFmtId="0" fontId="27" fillId="0" borderId="1" xfId="1" applyFont="1" applyFill="1" applyBorder="1" applyAlignment="1">
      <alignment vertical="center" wrapText="1"/>
    </xf>
    <xf numFmtId="0" fontId="28" fillId="0" borderId="1" xfId="1" applyFont="1" applyFill="1" applyBorder="1" applyAlignment="1">
      <alignment vertical="center" wrapText="1"/>
    </xf>
    <xf numFmtId="0" fontId="23" fillId="0" borderId="1" xfId="1" applyFont="1" applyFill="1" applyBorder="1" applyAlignment="1">
      <alignment vertical="center" wrapText="1"/>
    </xf>
    <xf numFmtId="0" fontId="27" fillId="0" borderId="1" xfId="0" applyFont="1" applyFill="1" applyBorder="1" applyAlignment="1">
      <alignment horizontal="left" vertical="center" wrapText="1"/>
    </xf>
    <xf numFmtId="3" fontId="0" fillId="5" borderId="1" xfId="0" applyNumberFormat="1" applyFont="1" applyFill="1" applyBorder="1"/>
    <xf numFmtId="0" fontId="23" fillId="5" borderId="1" xfId="1" applyFont="1" applyFill="1" applyBorder="1" applyAlignment="1">
      <alignment vertical="center" wrapText="1"/>
    </xf>
    <xf numFmtId="0" fontId="27" fillId="3" borderId="1" xfId="1" applyFont="1" applyFill="1" applyBorder="1" applyAlignment="1">
      <alignment vertical="center" wrapText="1"/>
    </xf>
    <xf numFmtId="0" fontId="0" fillId="5" borderId="0" xfId="0" applyFont="1" applyFill="1"/>
    <xf numFmtId="3" fontId="2" fillId="0" borderId="1" xfId="0" applyNumberFormat="1" applyFont="1" applyFill="1" applyBorder="1"/>
    <xf numFmtId="0" fontId="0" fillId="4" borderId="0" xfId="0" applyFont="1" applyFill="1"/>
    <xf numFmtId="0" fontId="0" fillId="0" borderId="1" xfId="0" applyFont="1" applyFill="1" applyBorder="1" applyAlignment="1">
      <alignment horizontal="left"/>
    </xf>
    <xf numFmtId="14" fontId="0" fillId="0" borderId="1" xfId="0" applyNumberFormat="1" applyFont="1" applyFill="1" applyBorder="1" applyAlignment="1">
      <alignment horizontal="left" vertical="center"/>
    </xf>
    <xf numFmtId="0" fontId="0" fillId="12" borderId="0" xfId="0" applyFont="1" applyFill="1"/>
    <xf numFmtId="0" fontId="27" fillId="6" borderId="1" xfId="1" applyFont="1" applyFill="1" applyBorder="1" applyAlignment="1">
      <alignment vertical="center" wrapText="1"/>
    </xf>
    <xf numFmtId="0" fontId="0" fillId="9" borderId="0" xfId="0" applyFont="1" applyFill="1"/>
    <xf numFmtId="0" fontId="0" fillId="0" borderId="0" xfId="0" applyFill="1"/>
    <xf numFmtId="3" fontId="0" fillId="0" borderId="0" xfId="0" applyNumberFormat="1" applyFill="1"/>
    <xf numFmtId="49" fontId="30" fillId="6" borderId="1" xfId="0" applyNumberFormat="1" applyFont="1" applyFill="1" applyBorder="1"/>
    <xf numFmtId="49" fontId="30" fillId="13" borderId="1" xfId="1" applyNumberFormat="1" applyFont="1" applyFill="1" applyBorder="1"/>
    <xf numFmtId="0" fontId="23" fillId="4" borderId="0" xfId="0" applyFont="1" applyFill="1" applyBorder="1" applyAlignment="1">
      <alignment horizontal="center" vertical="center"/>
    </xf>
    <xf numFmtId="0" fontId="10" fillId="6" borderId="1" xfId="5" applyFont="1" applyFill="1" applyBorder="1" applyAlignment="1">
      <alignment horizontal="right" vertical="justify"/>
    </xf>
    <xf numFmtId="3" fontId="15" fillId="10" borderId="1" xfId="6" applyNumberFormat="1" applyFont="1" applyFill="1" applyBorder="1" applyAlignment="1">
      <alignment horizontal="right" vertical="justify" wrapText="1"/>
    </xf>
    <xf numFmtId="3" fontId="16" fillId="5" borderId="1" xfId="6" applyNumberFormat="1" applyFont="1" applyFill="1" applyBorder="1" applyAlignment="1">
      <alignment horizontal="right" vertical="justify" wrapText="1"/>
    </xf>
    <xf numFmtId="3" fontId="16" fillId="10" borderId="1" xfId="6" applyNumberFormat="1" applyFont="1" applyFill="1" applyBorder="1" applyAlignment="1">
      <alignment horizontal="right" vertical="justify" wrapText="1"/>
    </xf>
    <xf numFmtId="3" fontId="16" fillId="14" borderId="1" xfId="6" applyNumberFormat="1" applyFont="1" applyFill="1" applyBorder="1" applyAlignment="1">
      <alignment horizontal="right" vertical="justify" wrapText="1"/>
    </xf>
    <xf numFmtId="0" fontId="0" fillId="0" borderId="0" xfId="0" applyAlignment="1">
      <alignment horizontal="right" vertical="justify"/>
    </xf>
    <xf numFmtId="3" fontId="0" fillId="0" borderId="0" xfId="0" applyNumberFormat="1" applyAlignment="1">
      <alignment horizontal="right" vertical="justify"/>
    </xf>
    <xf numFmtId="3" fontId="5" fillId="0" borderId="1" xfId="0" applyNumberFormat="1" applyFont="1" applyFill="1" applyBorder="1"/>
    <xf numFmtId="14" fontId="0" fillId="0" borderId="0" xfId="0" applyNumberFormat="1"/>
    <xf numFmtId="0" fontId="0" fillId="0" borderId="0" xfId="0" applyAlignment="1">
      <alignment horizontal="right"/>
    </xf>
    <xf numFmtId="3" fontId="0" fillId="0" borderId="0" xfId="0" applyNumberFormat="1"/>
    <xf numFmtId="0" fontId="31" fillId="0" borderId="1" xfId="0" applyFont="1" applyFill="1" applyBorder="1" applyAlignment="1">
      <alignment horizontal="center" vertical="center" wrapText="1"/>
    </xf>
    <xf numFmtId="49" fontId="25" fillId="7" borderId="1" xfId="0" applyNumberFormat="1" applyFont="1" applyFill="1" applyBorder="1"/>
    <xf numFmtId="49" fontId="25" fillId="4" borderId="1" xfId="0" applyNumberFormat="1" applyFont="1" applyFill="1" applyBorder="1"/>
    <xf numFmtId="49" fontId="25" fillId="6" borderId="1" xfId="1" applyNumberFormat="1" applyFont="1" applyFill="1" applyBorder="1"/>
    <xf numFmtId="3" fontId="5" fillId="9" borderId="1" xfId="0" applyNumberFormat="1" applyFont="1" applyFill="1" applyBorder="1" applyAlignment="1">
      <alignment horizontal="right"/>
    </xf>
    <xf numFmtId="49" fontId="25" fillId="5" borderId="1" xfId="1" applyNumberFormat="1" applyFont="1" applyFill="1" applyBorder="1"/>
    <xf numFmtId="49" fontId="25" fillId="4" borderId="1" xfId="1" applyNumberFormat="1" applyFont="1" applyFill="1" applyBorder="1"/>
    <xf numFmtId="49" fontId="25" fillId="0" borderId="1" xfId="1" applyNumberFormat="1" applyFont="1" applyFill="1" applyBorder="1"/>
    <xf numFmtId="0" fontId="3" fillId="0" borderId="1" xfId="0" applyFont="1" applyBorder="1" applyAlignment="1">
      <alignment horizontal="right"/>
    </xf>
    <xf numFmtId="0" fontId="0" fillId="0" borderId="1" xfId="0" applyFont="1" applyBorder="1"/>
    <xf numFmtId="0" fontId="0" fillId="0" borderId="1" xfId="0" applyFont="1" applyFill="1" applyBorder="1" applyAlignment="1">
      <alignment horizontal="right"/>
    </xf>
    <xf numFmtId="0" fontId="4" fillId="0" borderId="1" xfId="0" applyFont="1" applyFill="1" applyBorder="1" applyAlignment="1">
      <alignment horizontal="right"/>
    </xf>
    <xf numFmtId="0" fontId="0" fillId="0" borderId="1" xfId="0" applyBorder="1"/>
    <xf numFmtId="0" fontId="0" fillId="0" borderId="1" xfId="0" applyFill="1" applyBorder="1"/>
    <xf numFmtId="3" fontId="0" fillId="0" borderId="1" xfId="0" applyNumberFormat="1" applyFill="1" applyBorder="1"/>
    <xf numFmtId="0" fontId="0" fillId="0" borderId="0" xfId="0" applyFont="1" applyFill="1" applyAlignment="1">
      <alignment horizontal="center"/>
    </xf>
    <xf numFmtId="0" fontId="23" fillId="7" borderId="1" xfId="0" applyFont="1" applyFill="1" applyBorder="1" applyAlignment="1">
      <alignment horizontal="right"/>
    </xf>
    <xf numFmtId="3" fontId="5" fillId="0" borderId="1" xfId="0" applyNumberFormat="1" applyFont="1" applyFill="1" applyBorder="1" applyAlignment="1">
      <alignment horizontal="right"/>
    </xf>
    <xf numFmtId="3" fontId="5" fillId="4" borderId="1" xfId="0" applyNumberFormat="1" applyFont="1" applyFill="1" applyBorder="1" applyAlignment="1">
      <alignment horizontal="right"/>
    </xf>
    <xf numFmtId="3" fontId="32" fillId="9" borderId="1" xfId="0" applyNumberFormat="1" applyFont="1" applyFill="1" applyBorder="1" applyAlignment="1">
      <alignment horizontal="right"/>
    </xf>
    <xf numFmtId="3" fontId="33" fillId="0" borderId="1" xfId="0" applyNumberFormat="1" applyFont="1" applyBorder="1" applyAlignment="1">
      <alignment horizontal="right"/>
    </xf>
    <xf numFmtId="3" fontId="33" fillId="0" borderId="1" xfId="0" applyNumberFormat="1" applyFont="1" applyFill="1" applyBorder="1" applyAlignment="1">
      <alignment horizontal="right"/>
    </xf>
    <xf numFmtId="3" fontId="34" fillId="0" borderId="1" xfId="0" applyNumberFormat="1" applyFont="1" applyFill="1" applyBorder="1" applyAlignment="1">
      <alignment horizontal="right"/>
    </xf>
    <xf numFmtId="3" fontId="33" fillId="0" borderId="1" xfId="0" applyNumberFormat="1" applyFont="1" applyFill="1" applyBorder="1"/>
    <xf numFmtId="0" fontId="27" fillId="10" borderId="1" xfId="0" applyFont="1" applyFill="1" applyBorder="1" applyAlignment="1">
      <alignment vertical="center" wrapText="1"/>
    </xf>
    <xf numFmtId="49" fontId="25" fillId="10" borderId="1" xfId="0" applyNumberFormat="1" applyFont="1" applyFill="1" applyBorder="1"/>
    <xf numFmtId="0" fontId="27" fillId="10" borderId="1" xfId="0" applyFont="1" applyFill="1" applyBorder="1" applyAlignment="1">
      <alignment horizontal="left" wrapText="1"/>
    </xf>
    <xf numFmtId="49" fontId="25" fillId="15" borderId="1" xfId="0" applyNumberFormat="1" applyFont="1" applyFill="1" applyBorder="1"/>
    <xf numFmtId="0" fontId="27" fillId="15" borderId="1" xfId="0" applyFont="1" applyFill="1" applyBorder="1" applyAlignment="1">
      <alignment vertical="center" wrapText="1"/>
    </xf>
    <xf numFmtId="3" fontId="23" fillId="9" borderId="1" xfId="0" applyNumberFormat="1" applyFont="1" applyFill="1" applyBorder="1" applyAlignment="1">
      <alignment horizontal="right"/>
    </xf>
    <xf numFmtId="0" fontId="27" fillId="10" borderId="1" xfId="1" applyFont="1" applyFill="1" applyBorder="1" applyAlignment="1">
      <alignment vertical="center" wrapText="1"/>
    </xf>
    <xf numFmtId="49" fontId="25" fillId="10" borderId="1" xfId="1" applyNumberFormat="1" applyFont="1" applyFill="1" applyBorder="1"/>
    <xf numFmtId="0" fontId="0" fillId="0" borderId="1" xfId="0" applyFont="1" applyFill="1" applyBorder="1" applyAlignment="1">
      <alignment horizontal="left" vertical="center" wrapText="1"/>
    </xf>
    <xf numFmtId="0" fontId="27" fillId="0" borderId="1" xfId="0" applyFont="1" applyFill="1" applyBorder="1" applyAlignment="1">
      <alignment horizontal="left" vertical="center" wrapText="1" indent="2"/>
    </xf>
    <xf numFmtId="3" fontId="23" fillId="0" borderId="0" xfId="0" applyNumberFormat="1" applyFont="1" applyFill="1" applyBorder="1" applyAlignment="1">
      <alignment vertical="center"/>
    </xf>
    <xf numFmtId="0" fontId="2" fillId="0" borderId="1" xfId="0" applyFont="1" applyFill="1" applyBorder="1"/>
    <xf numFmtId="3" fontId="3" fillId="0" borderId="1" xfId="0" applyNumberFormat="1" applyFont="1" applyFill="1" applyBorder="1"/>
    <xf numFmtId="0" fontId="4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right"/>
    </xf>
    <xf numFmtId="3" fontId="2" fillId="0" borderId="0" xfId="0" applyNumberFormat="1" applyFont="1" applyFill="1"/>
    <xf numFmtId="164" fontId="0" fillId="0" borderId="0" xfId="10" applyNumberFormat="1" applyFont="1" applyFill="1"/>
    <xf numFmtId="165" fontId="0" fillId="0" borderId="0" xfId="0" applyNumberFormat="1" applyFill="1"/>
    <xf numFmtId="1" fontId="0" fillId="0" borderId="0" xfId="0" applyNumberFormat="1" applyFill="1"/>
    <xf numFmtId="0" fontId="23" fillId="0" borderId="0" xfId="0" applyFont="1" applyFill="1" applyAlignment="1">
      <alignment horizontal="right"/>
    </xf>
    <xf numFmtId="3" fontId="0" fillId="0" borderId="0" xfId="0" applyNumberFormat="1" applyFont="1"/>
    <xf numFmtId="1" fontId="37" fillId="0" borderId="0" xfId="0" applyNumberFormat="1" applyFont="1" applyFill="1" applyAlignment="1"/>
    <xf numFmtId="0" fontId="0" fillId="0" borderId="0" xfId="0" applyFill="1" applyBorder="1"/>
    <xf numFmtId="0" fontId="2" fillId="0" borderId="0" xfId="0" applyFont="1" applyFill="1" applyBorder="1"/>
    <xf numFmtId="3" fontId="0" fillId="0" borderId="0" xfId="0" applyNumberFormat="1" applyFont="1" applyFill="1" applyBorder="1"/>
    <xf numFmtId="3" fontId="0" fillId="0" borderId="0" xfId="0" applyNumberFormat="1" applyFill="1" applyBorder="1"/>
    <xf numFmtId="0" fontId="0" fillId="0" borderId="0" xfId="0" applyBorder="1"/>
    <xf numFmtId="0" fontId="37" fillId="0" borderId="0" xfId="0" applyFont="1" applyFill="1" applyBorder="1" applyAlignment="1">
      <alignment horizontal="center" vertical="center"/>
    </xf>
    <xf numFmtId="0" fontId="38" fillId="0" borderId="0" xfId="0" applyFont="1" applyFill="1" applyBorder="1" applyAlignment="1">
      <alignment horizontal="center" vertical="center"/>
    </xf>
    <xf numFmtId="0" fontId="39" fillId="0" borderId="0" xfId="0" applyFont="1" applyFill="1" applyBorder="1" applyAlignment="1">
      <alignment horizontal="right"/>
    </xf>
    <xf numFmtId="3" fontId="37" fillId="0" borderId="0" xfId="0" applyNumberFormat="1" applyFont="1" applyFill="1" applyBorder="1" applyAlignment="1">
      <alignment horizontal="center" vertical="center"/>
    </xf>
    <xf numFmtId="0" fontId="39" fillId="0" borderId="0" xfId="0" applyFont="1" applyFill="1" applyBorder="1" applyAlignment="1">
      <alignment horizontal="left"/>
    </xf>
    <xf numFmtId="0" fontId="39" fillId="0" borderId="0" xfId="0" applyFont="1" applyFill="1" applyBorder="1" applyAlignment="1">
      <alignment horizontal="center"/>
    </xf>
    <xf numFmtId="0" fontId="23" fillId="4" borderId="1" xfId="0" applyFont="1" applyFill="1" applyBorder="1" applyAlignment="1">
      <alignment horizontal="center" vertical="center" wrapText="1"/>
    </xf>
    <xf numFmtId="0" fontId="37" fillId="0" borderId="1" xfId="0" applyFont="1" applyFill="1" applyBorder="1" applyAlignment="1">
      <alignment horizontal="center" vertical="center"/>
    </xf>
    <xf numFmtId="49" fontId="17" fillId="0" borderId="1" xfId="0" applyNumberFormat="1" applyFont="1" applyBorder="1"/>
    <xf numFmtId="3" fontId="41" fillId="0" borderId="0" xfId="6" applyNumberFormat="1" applyFont="1" applyFill="1" applyBorder="1" applyAlignment="1">
      <alignment horizontal="right" vertical="justify" wrapText="1"/>
    </xf>
    <xf numFmtId="3" fontId="3" fillId="4" borderId="1" xfId="0" applyNumberFormat="1" applyFont="1" applyFill="1" applyBorder="1" applyAlignment="1">
      <alignment horizontal="right"/>
    </xf>
    <xf numFmtId="3" fontId="3" fillId="0" borderId="1" xfId="0" applyNumberFormat="1" applyFont="1" applyBorder="1" applyAlignment="1">
      <alignment horizontal="right"/>
    </xf>
    <xf numFmtId="3" fontId="2" fillId="4" borderId="1" xfId="0" applyNumberFormat="1" applyFont="1" applyFill="1" applyBorder="1"/>
    <xf numFmtId="3" fontId="3" fillId="0" borderId="1" xfId="0" applyNumberFormat="1" applyFont="1" applyFill="1" applyBorder="1" applyAlignment="1">
      <alignment horizontal="right"/>
    </xf>
    <xf numFmtId="166" fontId="2" fillId="0" borderId="0" xfId="0" applyNumberFormat="1" applyFont="1" applyFill="1" applyBorder="1"/>
    <xf numFmtId="0" fontId="0" fillId="4" borderId="1" xfId="0" applyFill="1" applyBorder="1" applyAlignment="1">
      <alignment horizontal="center"/>
    </xf>
    <xf numFmtId="0" fontId="0" fillId="4" borderId="1" xfId="0" applyFill="1" applyBorder="1" applyAlignment="1">
      <alignment horizontal="left"/>
    </xf>
    <xf numFmtId="0" fontId="4" fillId="0" borderId="0" xfId="0" applyFont="1" applyFill="1" applyAlignment="1">
      <alignment horizontal="center"/>
    </xf>
    <xf numFmtId="0" fontId="27" fillId="12" borderId="1" xfId="0" applyFont="1" applyFill="1" applyBorder="1" applyAlignment="1">
      <alignment vertical="center" wrapText="1"/>
    </xf>
    <xf numFmtId="3" fontId="0" fillId="12" borderId="1" xfId="0" applyNumberFormat="1" applyFont="1" applyFill="1" applyBorder="1"/>
    <xf numFmtId="3" fontId="0" fillId="0" borderId="1" xfId="0" applyNumberFormat="1" applyFont="1" applyFill="1" applyBorder="1" applyAlignment="1">
      <alignment horizontal="center"/>
    </xf>
    <xf numFmtId="0" fontId="42" fillId="0" borderId="0" xfId="0" applyFont="1" applyFill="1"/>
    <xf numFmtId="0" fontId="43" fillId="0" borderId="0" xfId="0" applyFont="1" applyFill="1"/>
    <xf numFmtId="0" fontId="17" fillId="0" borderId="0" xfId="0" applyFont="1" applyFill="1"/>
    <xf numFmtId="0" fontId="42" fillId="0" borderId="8" xfId="0" applyFont="1" applyFill="1" applyBorder="1" applyAlignment="1">
      <alignment horizontal="left"/>
    </xf>
    <xf numFmtId="0" fontId="42" fillId="0" borderId="0" xfId="0" applyFont="1" applyFill="1" applyAlignment="1">
      <alignment horizontal="left"/>
    </xf>
    <xf numFmtId="0" fontId="42" fillId="0" borderId="0" xfId="0" applyFont="1" applyFill="1" applyAlignment="1">
      <alignment horizontal="right"/>
    </xf>
    <xf numFmtId="0" fontId="42" fillId="0" borderId="0" xfId="0" applyFont="1" applyFill="1" applyAlignment="1">
      <alignment horizontal="center"/>
    </xf>
    <xf numFmtId="0" fontId="42" fillId="0" borderId="8" xfId="0" applyFont="1" applyFill="1" applyBorder="1"/>
    <xf numFmtId="0" fontId="17" fillId="0" borderId="0" xfId="0" applyFont="1" applyFill="1" applyBorder="1"/>
    <xf numFmtId="0" fontId="17" fillId="0" borderId="0" xfId="0" applyFont="1" applyFill="1" applyAlignment="1">
      <alignment vertical="center" wrapText="1"/>
    </xf>
    <xf numFmtId="0" fontId="0" fillId="0" borderId="0" xfId="0" applyFont="1" applyAlignment="1"/>
    <xf numFmtId="3" fontId="0" fillId="0" borderId="1" xfId="0" applyNumberFormat="1" applyFont="1" applyFill="1" applyBorder="1" applyAlignment="1">
      <alignment horizontal="right"/>
    </xf>
    <xf numFmtId="3" fontId="0" fillId="0" borderId="1" xfId="0" applyNumberFormat="1" applyBorder="1"/>
    <xf numFmtId="0" fontId="2" fillId="0" borderId="1" xfId="0" applyFont="1" applyBorder="1" applyAlignment="1">
      <alignment wrapText="1"/>
    </xf>
    <xf numFmtId="3" fontId="3" fillId="0" borderId="0" xfId="0" applyNumberFormat="1" applyFont="1" applyFill="1" applyBorder="1"/>
    <xf numFmtId="3" fontId="34" fillId="0" borderId="0" xfId="0" applyNumberFormat="1" applyFont="1" applyFill="1" applyBorder="1" applyAlignment="1">
      <alignment horizontal="right"/>
    </xf>
    <xf numFmtId="3" fontId="33" fillId="0" borderId="0" xfId="0" applyNumberFormat="1" applyFont="1" applyFill="1" applyBorder="1"/>
    <xf numFmtId="0" fontId="4" fillId="0" borderId="0" xfId="0" applyFont="1" applyFill="1" applyBorder="1" applyAlignment="1">
      <alignment horizontal="right"/>
    </xf>
    <xf numFmtId="0" fontId="23" fillId="0" borderId="1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 wrapText="1"/>
    </xf>
    <xf numFmtId="0" fontId="23" fillId="0" borderId="9" xfId="0" applyFont="1" applyFill="1" applyBorder="1" applyAlignment="1">
      <alignment horizontal="center" vertical="center"/>
    </xf>
    <xf numFmtId="0" fontId="23" fillId="0" borderId="10" xfId="0" applyFont="1" applyFill="1" applyBorder="1" applyAlignment="1">
      <alignment horizontal="center" vertical="center" wrapText="1"/>
    </xf>
    <xf numFmtId="0" fontId="23" fillId="9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right"/>
    </xf>
    <xf numFmtId="0" fontId="17" fillId="0" borderId="0" xfId="0" applyFont="1" applyFill="1" applyAlignment="1">
      <alignment horizontal="right" vertical="center" wrapText="1"/>
    </xf>
    <xf numFmtId="0" fontId="42" fillId="0" borderId="0" xfId="0" applyFont="1" applyFill="1" applyAlignment="1">
      <alignment horizontal="left" wrapText="1"/>
    </xf>
    <xf numFmtId="0" fontId="17" fillId="0" borderId="0" xfId="0" applyFont="1" applyFill="1" applyAlignment="1">
      <alignment horizontal="right" wrapText="1"/>
    </xf>
    <xf numFmtId="0" fontId="4" fillId="0" borderId="0" xfId="0" applyFont="1" applyFill="1" applyAlignment="1">
      <alignment horizontal="center"/>
    </xf>
    <xf numFmtId="0" fontId="23" fillId="0" borderId="1" xfId="0" applyFont="1" applyFill="1" applyBorder="1" applyAlignment="1">
      <alignment horizontal="center" vertical="center"/>
    </xf>
    <xf numFmtId="0" fontId="10" fillId="6" borderId="1" xfId="5" applyFont="1" applyFill="1" applyBorder="1" applyAlignment="1">
      <alignment horizontal="center" vertical="justify" wrapText="1"/>
    </xf>
    <xf numFmtId="0" fontId="11" fillId="6" borderId="1" xfId="5" applyFont="1" applyFill="1" applyBorder="1" applyAlignment="1">
      <alignment horizontal="center" vertical="justify" wrapText="1"/>
    </xf>
    <xf numFmtId="3" fontId="12" fillId="6" borderId="1" xfId="5" applyNumberFormat="1" applyFont="1" applyFill="1" applyBorder="1" applyAlignment="1">
      <alignment horizontal="center" vertical="justify" wrapText="1"/>
    </xf>
    <xf numFmtId="3" fontId="12" fillId="6" borderId="5" xfId="5" applyNumberFormat="1" applyFont="1" applyFill="1" applyBorder="1" applyAlignment="1">
      <alignment horizontal="center" vertical="justify" wrapText="1"/>
    </xf>
    <xf numFmtId="3" fontId="12" fillId="6" borderId="6" xfId="5" applyNumberFormat="1" applyFont="1" applyFill="1" applyBorder="1" applyAlignment="1">
      <alignment horizontal="center" vertical="center" wrapText="1"/>
    </xf>
    <xf numFmtId="3" fontId="12" fillId="6" borderId="7" xfId="5" applyNumberFormat="1" applyFont="1" applyFill="1" applyBorder="1" applyAlignment="1">
      <alignment horizontal="center" vertical="center" wrapText="1"/>
    </xf>
    <xf numFmtId="3" fontId="12" fillId="6" borderId="4" xfId="5" applyNumberFormat="1" applyFont="1" applyFill="1" applyBorder="1" applyAlignment="1">
      <alignment horizontal="center" vertical="center" wrapText="1"/>
    </xf>
    <xf numFmtId="3" fontId="12" fillId="6" borderId="3" xfId="5" applyNumberFormat="1" applyFont="1" applyFill="1" applyBorder="1" applyAlignment="1">
      <alignment horizontal="center" vertical="center" wrapText="1"/>
    </xf>
  </cellXfs>
  <cellStyles count="11">
    <cellStyle name="Обычный" xfId="0" builtinId="0"/>
    <cellStyle name="Обычный 2" xfId="1"/>
    <cellStyle name="Обычный 2 2" xfId="5"/>
    <cellStyle name="Обычный 3" xfId="2"/>
    <cellStyle name="Обычный 4" xfId="3"/>
    <cellStyle name="Обычный 5" xfId="4"/>
    <cellStyle name="Обычный 5 2" xfId="6"/>
    <cellStyle name="Обычный 6" xfId="7"/>
    <cellStyle name="Обычный 7" xfId="9"/>
    <cellStyle name="Процентный 2" xfId="8"/>
    <cellStyle name="Финансовый" xfId="10" builtinId="3"/>
  </cellStyles>
  <dxfs count="14">
    <dxf>
      <font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colors>
    <mruColors>
      <color rgb="FFD8E9CD"/>
      <color rgb="FFBFDB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</xdr:row>
      <xdr:rowOff>0</xdr:rowOff>
    </xdr:from>
    <xdr:to>
      <xdr:col>18</xdr:col>
      <xdr:colOff>277647</xdr:colOff>
      <xdr:row>41</xdr:row>
      <xdr:rowOff>170476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29130" y="190500"/>
          <a:ext cx="5180952" cy="7790476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1</xdr:row>
      <xdr:rowOff>0</xdr:rowOff>
    </xdr:from>
    <xdr:to>
      <xdr:col>27</xdr:col>
      <xdr:colOff>334791</xdr:colOff>
      <xdr:row>40</xdr:row>
      <xdr:rowOff>8595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645348" y="190500"/>
          <a:ext cx="5238095" cy="743809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yulia.artamonova\Desktop\1.%20&#1057;&#1074;&#1086;&#1076;&#1085;&#1072;&#1103;%20&#1089;&#1084;&#1077;&#1090;&#1072;%20&#1055;&#1088;&#1086;&#1078;&#1077;&#1082;&#1090;&#1086;&#1088;&#1085;&#1072;&#1103;%20,%202%20%20(&#1087;&#1086;&#1079;.1)%20-&#1090;&#1077;&#1082;&#1091;&#1097;&#1072;&#1103;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СР "/>
      <sheetName val="Лист1"/>
      <sheetName val="Лист2"/>
    </sheetNames>
    <sheetDataSet>
      <sheetData sheetId="0">
        <row r="3">
          <cell r="B3" t="str">
            <v>С В О Д Н А Я   С М Е Т А</v>
          </cell>
        </row>
        <row r="5">
          <cell r="A5" t="str">
            <v>Объект:   Многоквартирный дом  расположенный по адресу :г. Орел ул. Прожекторная,2</v>
          </cell>
        </row>
        <row r="6">
          <cell r="E6" t="str">
            <v>Общая площадь, м2</v>
          </cell>
          <cell r="G6">
            <v>13589</v>
          </cell>
        </row>
        <row r="7">
          <cell r="D7" t="str">
            <v>Кол-во квартир 240 (112-66-62)</v>
          </cell>
        </row>
        <row r="13">
          <cell r="D13" t="str">
            <v>Лимитированные затраты</v>
          </cell>
          <cell r="F13">
            <v>1.02</v>
          </cell>
        </row>
        <row r="14">
          <cell r="A14" t="str">
            <v xml:space="preserve">№ </v>
          </cell>
          <cell r="B14" t="str">
            <v>Наименование работ и затрат</v>
          </cell>
          <cell r="C14" t="str">
            <v>стоимость работ в базисных ценах ТЕР2001+оборуд.</v>
          </cell>
          <cell r="D14" t="str">
            <v>стоимость работ в текущих ценах+оборуд</v>
          </cell>
          <cell r="E14" t="str">
            <v>стоимость работ в базисных ценах ТЕР2001</v>
          </cell>
          <cell r="F14" t="str">
            <v>стоимость работ в текущих ценах с зимн</v>
          </cell>
          <cell r="G14" t="str">
            <v>Стоимость м2, руб.</v>
          </cell>
          <cell r="H14" t="str">
            <v>Затраты труда</v>
          </cell>
          <cell r="I14" t="str">
            <v>ОЗП</v>
          </cell>
          <cell r="J14" t="str">
            <v>ЭММ</v>
          </cell>
          <cell r="K14" t="str">
            <v>НР</v>
          </cell>
          <cell r="L14" t="str">
            <v>СП</v>
          </cell>
          <cell r="M14" t="str">
            <v>материалы</v>
          </cell>
          <cell r="N14" t="str">
            <v>Оборудование в базисных ценах</v>
          </cell>
          <cell r="O14" t="str">
            <v>Оборудование в текущих ценах</v>
          </cell>
          <cell r="P14" t="str">
            <v>ИТОГО</v>
          </cell>
        </row>
        <row r="15">
          <cell r="A15">
            <v>1</v>
          </cell>
          <cell r="B15">
            <v>2</v>
          </cell>
          <cell r="C15">
            <v>3</v>
          </cell>
          <cell r="D15">
            <v>4</v>
          </cell>
          <cell r="E15">
            <v>5</v>
          </cell>
          <cell r="F15">
            <v>6</v>
          </cell>
          <cell r="G15">
            <v>7</v>
          </cell>
          <cell r="H15">
            <v>8</v>
          </cell>
          <cell r="I15">
            <v>9</v>
          </cell>
          <cell r="J15">
            <v>10</v>
          </cell>
          <cell r="K15">
            <v>11</v>
          </cell>
          <cell r="L15">
            <v>12</v>
          </cell>
          <cell r="M15">
            <v>13</v>
          </cell>
          <cell r="N15">
            <v>14</v>
          </cell>
          <cell r="O15">
            <v>15</v>
          </cell>
          <cell r="P15">
            <v>16</v>
          </cell>
        </row>
        <row r="16">
          <cell r="A16" t="str">
            <v>4</v>
          </cell>
          <cell r="B16" t="str">
            <v>4.Подготовка территории строительства</v>
          </cell>
        </row>
        <row r="17">
          <cell r="A17" t="str">
            <v>4.1</v>
          </cell>
          <cell r="B17" t="str">
            <v xml:space="preserve">   Снос зданий, вырубка деревьев и планировка площадки</v>
          </cell>
          <cell r="C17">
            <v>106503</v>
          </cell>
          <cell r="D17">
            <v>626757</v>
          </cell>
          <cell r="E17">
            <v>749855.3461290322</v>
          </cell>
          <cell r="F17">
            <v>4614870.5166666666</v>
          </cell>
          <cell r="G17">
            <v>340</v>
          </cell>
          <cell r="H17">
            <v>162.5</v>
          </cell>
          <cell r="I17">
            <v>19410</v>
          </cell>
          <cell r="J17">
            <v>537837</v>
          </cell>
          <cell r="K17">
            <v>42326</v>
          </cell>
          <cell r="L17">
            <v>23029</v>
          </cell>
          <cell r="M17">
            <v>4155</v>
          </cell>
          <cell r="N17">
            <v>0</v>
          </cell>
          <cell r="O17">
            <v>0</v>
          </cell>
          <cell r="P17">
            <v>626757</v>
          </cell>
        </row>
        <row r="18">
          <cell r="A18" t="str">
            <v>4.1.1</v>
          </cell>
          <cell r="B18" t="str">
            <v xml:space="preserve">      Снос зданий и строений (вывоз мусора)</v>
          </cell>
          <cell r="C18">
            <v>0</v>
          </cell>
          <cell r="D18">
            <v>0</v>
          </cell>
          <cell r="E18">
            <v>641222.3461290322</v>
          </cell>
          <cell r="F18">
            <v>3975578.5166666666</v>
          </cell>
          <cell r="G18">
            <v>293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A19" t="str">
            <v>4.1.1.1</v>
          </cell>
          <cell r="B19" t="str">
            <v xml:space="preserve">      Снос зданий и строений</v>
          </cell>
          <cell r="E19">
            <v>633157.82999999996</v>
          </cell>
          <cell r="F19">
            <v>3925578.5166666666</v>
          </cell>
          <cell r="G19">
            <v>289</v>
          </cell>
          <cell r="P19">
            <v>0</v>
          </cell>
        </row>
        <row r="20">
          <cell r="A20" t="str">
            <v>4.1.1.2</v>
          </cell>
          <cell r="B20" t="str">
            <v xml:space="preserve">      Вывоз покрышек в соответствии с договором на оказание транспортных услуг от 04.09.2020г. с ИП Малышко В.В</v>
          </cell>
          <cell r="E20">
            <v>8064.5161290322576</v>
          </cell>
          <cell r="F20">
            <v>50000</v>
          </cell>
          <cell r="G20">
            <v>4</v>
          </cell>
          <cell r="P20">
            <v>0</v>
          </cell>
        </row>
        <row r="21">
          <cell r="A21" t="str">
            <v>4.1.2</v>
          </cell>
          <cell r="B21" t="str">
            <v xml:space="preserve">      Вырубка деревьев </v>
          </cell>
          <cell r="C21">
            <v>3040</v>
          </cell>
          <cell r="D21">
            <v>26737</v>
          </cell>
          <cell r="E21">
            <v>3101</v>
          </cell>
          <cell r="F21">
            <v>27272</v>
          </cell>
          <cell r="G21">
            <v>2</v>
          </cell>
          <cell r="H21">
            <v>85.92</v>
          </cell>
          <cell r="I21">
            <v>9593</v>
          </cell>
          <cell r="J21">
            <v>2806</v>
          </cell>
          <cell r="K21">
            <v>7016</v>
          </cell>
          <cell r="L21">
            <v>3167</v>
          </cell>
          <cell r="M21">
            <v>4155</v>
          </cell>
          <cell r="P21">
            <v>26737</v>
          </cell>
        </row>
        <row r="22">
          <cell r="A22" t="str">
            <v>4.1.3</v>
          </cell>
          <cell r="B22" t="str">
            <v xml:space="preserve">      Планировка стройплощадки (снятие/перемещение для хранения грунта)</v>
          </cell>
          <cell r="C22">
            <v>103463</v>
          </cell>
          <cell r="D22">
            <v>600020</v>
          </cell>
          <cell r="E22">
            <v>105532</v>
          </cell>
          <cell r="F22">
            <v>612020</v>
          </cell>
          <cell r="G22">
            <v>45</v>
          </cell>
          <cell r="H22">
            <v>76.58</v>
          </cell>
          <cell r="I22">
            <v>9817</v>
          </cell>
          <cell r="J22">
            <v>535031</v>
          </cell>
          <cell r="K22">
            <v>35310</v>
          </cell>
          <cell r="L22">
            <v>19862</v>
          </cell>
          <cell r="M22">
            <v>0</v>
          </cell>
          <cell r="N22">
            <v>0</v>
          </cell>
          <cell r="O22">
            <v>0</v>
          </cell>
          <cell r="P22">
            <v>600020</v>
          </cell>
        </row>
        <row r="23">
          <cell r="A23" t="str">
            <v>4.1.3.1</v>
          </cell>
          <cell r="B23" t="str">
            <v xml:space="preserve">      Снятие растительного грунта</v>
          </cell>
        </row>
        <row r="24">
          <cell r="A24" t="str">
            <v>4.1.3.2</v>
          </cell>
          <cell r="B24" t="str">
            <v xml:space="preserve">      Удаление непригодного грунта</v>
          </cell>
          <cell r="C24">
            <v>103463</v>
          </cell>
          <cell r="D24">
            <v>600020</v>
          </cell>
          <cell r="E24">
            <v>105532</v>
          </cell>
          <cell r="F24">
            <v>612020</v>
          </cell>
          <cell r="G24">
            <v>45</v>
          </cell>
          <cell r="H24">
            <v>76.58</v>
          </cell>
          <cell r="I24">
            <v>9817</v>
          </cell>
          <cell r="J24">
            <v>535031</v>
          </cell>
          <cell r="K24">
            <v>35310</v>
          </cell>
          <cell r="L24">
            <v>19862</v>
          </cell>
          <cell r="P24">
            <v>600020</v>
          </cell>
        </row>
        <row r="25">
          <cell r="A25" t="str">
            <v>4.2</v>
          </cell>
          <cell r="B25" t="str">
            <v xml:space="preserve">   Вынос инженерных сетей из пятна застройки</v>
          </cell>
          <cell r="C25">
            <v>192438</v>
          </cell>
          <cell r="D25">
            <v>1175014</v>
          </cell>
          <cell r="E25">
            <v>196287</v>
          </cell>
          <cell r="F25">
            <v>1198514</v>
          </cell>
          <cell r="G25">
            <v>88</v>
          </cell>
          <cell r="H25">
            <v>634.79</v>
          </cell>
          <cell r="I25">
            <v>74508</v>
          </cell>
          <cell r="J25">
            <v>57454</v>
          </cell>
          <cell r="K25">
            <v>73472</v>
          </cell>
          <cell r="L25">
            <v>36959</v>
          </cell>
          <cell r="M25">
            <v>932621</v>
          </cell>
          <cell r="N25">
            <v>0</v>
          </cell>
          <cell r="O25">
            <v>0</v>
          </cell>
          <cell r="P25">
            <v>1175014</v>
          </cell>
        </row>
        <row r="26">
          <cell r="A26" t="str">
            <v>4.2.1</v>
          </cell>
          <cell r="B26" t="str">
            <v xml:space="preserve">      Вынос из пятна застройки сетей водоснабжения</v>
          </cell>
          <cell r="E26">
            <v>0</v>
          </cell>
          <cell r="F26">
            <v>0</v>
          </cell>
          <cell r="G26">
            <v>0</v>
          </cell>
          <cell r="P26">
            <v>0</v>
          </cell>
        </row>
        <row r="27">
          <cell r="A27" t="str">
            <v>4.2.2</v>
          </cell>
          <cell r="B27" t="str">
            <v xml:space="preserve">      Вынос из пятна застройки сети водоотведения</v>
          </cell>
          <cell r="E27">
            <v>0</v>
          </cell>
          <cell r="F27">
            <v>0</v>
          </cell>
          <cell r="G27">
            <v>0</v>
          </cell>
        </row>
        <row r="28">
          <cell r="A28" t="str">
            <v>4.2.3</v>
          </cell>
          <cell r="B28" t="str">
            <v xml:space="preserve">      Вынос из пятна застройки сети ливневой канализации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</row>
        <row r="29">
          <cell r="A29" t="str">
            <v>4.2.3.1</v>
          </cell>
          <cell r="B29" t="str">
            <v xml:space="preserve">      Вынос из пятна застройки сети ливневой канализации</v>
          </cell>
          <cell r="E29">
            <v>0</v>
          </cell>
          <cell r="F29">
            <v>0</v>
          </cell>
          <cell r="G29">
            <v>0</v>
          </cell>
          <cell r="P29">
            <v>0</v>
          </cell>
        </row>
        <row r="30">
          <cell r="A30" t="str">
            <v>4.2.4</v>
          </cell>
          <cell r="B30" t="str">
            <v xml:space="preserve">      Вынос из пятна застройки сети теплоснабжения</v>
          </cell>
          <cell r="C30">
            <v>192438</v>
          </cell>
          <cell r="D30">
            <v>1175014</v>
          </cell>
          <cell r="E30">
            <v>196287</v>
          </cell>
          <cell r="F30">
            <v>1198514</v>
          </cell>
          <cell r="G30">
            <v>89</v>
          </cell>
          <cell r="H30">
            <v>634.79</v>
          </cell>
          <cell r="I30">
            <v>74508</v>
          </cell>
          <cell r="J30">
            <v>57454</v>
          </cell>
          <cell r="K30">
            <v>73472</v>
          </cell>
          <cell r="L30">
            <v>36959</v>
          </cell>
          <cell r="M30">
            <v>932621</v>
          </cell>
          <cell r="N30">
            <v>0</v>
          </cell>
          <cell r="O30">
            <v>0</v>
          </cell>
          <cell r="P30">
            <v>1175014</v>
          </cell>
        </row>
        <row r="31">
          <cell r="A31" t="str">
            <v>4.2.4.1</v>
          </cell>
          <cell r="B31" t="str">
            <v xml:space="preserve">      Вынос из пятна застройки сети теплоснабжения</v>
          </cell>
          <cell r="C31">
            <v>189334</v>
          </cell>
          <cell r="D31">
            <v>1154264</v>
          </cell>
          <cell r="E31">
            <v>193121</v>
          </cell>
          <cell r="F31">
            <v>1177349</v>
          </cell>
          <cell r="G31">
            <v>87</v>
          </cell>
          <cell r="H31">
            <v>608.76</v>
          </cell>
          <cell r="I31">
            <v>71245</v>
          </cell>
          <cell r="J31">
            <v>55177</v>
          </cell>
          <cell r="K31">
            <v>70023</v>
          </cell>
          <cell r="L31">
            <v>35182</v>
          </cell>
          <cell r="M31">
            <v>922637</v>
          </cell>
          <cell r="P31">
            <v>1154264</v>
          </cell>
        </row>
        <row r="32">
          <cell r="A32" t="str">
            <v>4.2.4.2</v>
          </cell>
          <cell r="B32" t="str">
            <v xml:space="preserve">      Дополнительные  работы на восстановление колодца</v>
          </cell>
          <cell r="C32">
            <v>3104</v>
          </cell>
          <cell r="D32">
            <v>20750</v>
          </cell>
          <cell r="E32">
            <v>3166</v>
          </cell>
          <cell r="F32">
            <v>21165</v>
          </cell>
          <cell r="G32">
            <v>2</v>
          </cell>
          <cell r="H32">
            <v>26.03</v>
          </cell>
          <cell r="I32">
            <v>3263</v>
          </cell>
          <cell r="J32">
            <v>2277</v>
          </cell>
          <cell r="K32">
            <v>3449</v>
          </cell>
          <cell r="L32">
            <v>1777</v>
          </cell>
          <cell r="M32">
            <v>9984</v>
          </cell>
          <cell r="P32">
            <v>20750</v>
          </cell>
        </row>
        <row r="33">
          <cell r="A33" t="str">
            <v>4.2.5</v>
          </cell>
          <cell r="B33" t="str">
            <v xml:space="preserve">      Вынос из пятна застройки сети газоснабжения</v>
          </cell>
          <cell r="E33">
            <v>0</v>
          </cell>
          <cell r="F33">
            <v>0</v>
          </cell>
          <cell r="G33">
            <v>0</v>
          </cell>
          <cell r="P33">
            <v>0</v>
          </cell>
        </row>
        <row r="34">
          <cell r="A34" t="str">
            <v>4.2.6</v>
          </cell>
          <cell r="B34" t="str">
            <v xml:space="preserve">      Вынос из пятна застройки сети электроснабжения</v>
          </cell>
          <cell r="E34">
            <v>0</v>
          </cell>
          <cell r="F34">
            <v>0</v>
          </cell>
          <cell r="G34">
            <v>0</v>
          </cell>
          <cell r="P34">
            <v>0</v>
          </cell>
        </row>
        <row r="35">
          <cell r="A35" t="str">
            <v>4.2.7</v>
          </cell>
          <cell r="B35" t="str">
            <v xml:space="preserve">      Вынос из пятна застройки сетей связи</v>
          </cell>
          <cell r="E35">
            <v>0</v>
          </cell>
          <cell r="F35">
            <v>0</v>
          </cell>
          <cell r="G35">
            <v>0</v>
          </cell>
          <cell r="P35">
            <v>0</v>
          </cell>
        </row>
        <row r="36">
          <cell r="A36" t="str">
            <v>4.3</v>
          </cell>
          <cell r="B36" t="str">
            <v xml:space="preserve">   Временные здания и сооружения</v>
          </cell>
          <cell r="C36">
            <v>670598</v>
          </cell>
          <cell r="D36">
            <v>1929658</v>
          </cell>
          <cell r="E36">
            <v>737554.00656833325</v>
          </cell>
          <cell r="F36">
            <v>2235971.0328416661</v>
          </cell>
          <cell r="G36">
            <v>164</v>
          </cell>
          <cell r="H36">
            <v>1764.4499999999998</v>
          </cell>
          <cell r="I36">
            <v>239879</v>
          </cell>
          <cell r="J36">
            <v>163071</v>
          </cell>
          <cell r="K36">
            <v>294178</v>
          </cell>
          <cell r="L36">
            <v>187647</v>
          </cell>
          <cell r="M36">
            <v>1044883</v>
          </cell>
          <cell r="N36">
            <v>0</v>
          </cell>
          <cell r="O36">
            <v>0</v>
          </cell>
          <cell r="P36">
            <v>1929658</v>
          </cell>
        </row>
        <row r="37">
          <cell r="A37" t="str">
            <v>4.3.1</v>
          </cell>
          <cell r="B37" t="str">
            <v xml:space="preserve">      Временная дорога</v>
          </cell>
          <cell r="C37">
            <v>599172</v>
          </cell>
          <cell r="D37">
            <v>1165306</v>
          </cell>
          <cell r="E37">
            <v>611155</v>
          </cell>
          <cell r="F37">
            <v>1188612</v>
          </cell>
          <cell r="G37">
            <v>87</v>
          </cell>
          <cell r="H37">
            <v>558.30999999999995</v>
          </cell>
          <cell r="I37">
            <v>62724</v>
          </cell>
          <cell r="J37">
            <v>92886</v>
          </cell>
          <cell r="K37">
            <v>93116</v>
          </cell>
          <cell r="L37">
            <v>47808</v>
          </cell>
          <cell r="M37">
            <v>868772</v>
          </cell>
          <cell r="P37">
            <v>1165306</v>
          </cell>
        </row>
        <row r="38">
          <cell r="A38" t="str">
            <v>4.3.2</v>
          </cell>
          <cell r="B38" t="str">
            <v xml:space="preserve">      Бытовой городок</v>
          </cell>
          <cell r="E38">
            <v>53544.006568333229</v>
          </cell>
          <cell r="F38">
            <v>267720.03284166614</v>
          </cell>
          <cell r="G38">
            <v>20</v>
          </cell>
          <cell r="P38">
            <v>0</v>
          </cell>
        </row>
        <row r="39">
          <cell r="A39" t="str">
            <v>4.3.3</v>
          </cell>
          <cell r="B39" t="str">
            <v xml:space="preserve">      Ограждение стройплощадки</v>
          </cell>
          <cell r="C39">
            <v>34810</v>
          </cell>
          <cell r="D39">
            <v>401958</v>
          </cell>
          <cell r="E39">
            <v>35506</v>
          </cell>
          <cell r="F39">
            <v>409997</v>
          </cell>
          <cell r="G39">
            <v>30</v>
          </cell>
          <cell r="H39">
            <v>630.96</v>
          </cell>
          <cell r="I39">
            <v>94243</v>
          </cell>
          <cell r="J39">
            <v>23260</v>
          </cell>
          <cell r="K39">
            <v>100415</v>
          </cell>
          <cell r="L39">
            <v>70897</v>
          </cell>
          <cell r="M39">
            <v>113143</v>
          </cell>
          <cell r="P39">
            <v>401958</v>
          </cell>
        </row>
        <row r="40">
          <cell r="A40" t="str">
            <v>4.3.4</v>
          </cell>
          <cell r="B40" t="str">
            <v xml:space="preserve">      Пункт мойки колес</v>
          </cell>
          <cell r="C40">
            <v>4415</v>
          </cell>
          <cell r="D40">
            <v>37180</v>
          </cell>
          <cell r="E40">
            <v>4503</v>
          </cell>
          <cell r="F40">
            <v>37924</v>
          </cell>
          <cell r="G40">
            <v>3</v>
          </cell>
          <cell r="H40">
            <v>29.33</v>
          </cell>
          <cell r="I40">
            <v>4918</v>
          </cell>
          <cell r="J40">
            <v>1466</v>
          </cell>
          <cell r="K40">
            <v>5496</v>
          </cell>
          <cell r="L40">
            <v>4047</v>
          </cell>
          <cell r="M40">
            <v>21253</v>
          </cell>
          <cell r="P40">
            <v>37180</v>
          </cell>
        </row>
        <row r="41">
          <cell r="A41" t="str">
            <v>4.3.5</v>
          </cell>
          <cell r="B41" t="str">
            <v xml:space="preserve">      Временные сети электроснабжения стройплощадки</v>
          </cell>
          <cell r="C41">
            <v>13983</v>
          </cell>
          <cell r="D41">
            <v>96970</v>
          </cell>
          <cell r="E41">
            <v>14263</v>
          </cell>
          <cell r="F41">
            <v>98909</v>
          </cell>
          <cell r="G41">
            <v>7</v>
          </cell>
          <cell r="H41">
            <v>109.3</v>
          </cell>
          <cell r="I41">
            <v>14945</v>
          </cell>
          <cell r="J41">
            <v>11104</v>
          </cell>
          <cell r="K41">
            <v>17870</v>
          </cell>
          <cell r="L41">
            <v>11336</v>
          </cell>
          <cell r="M41">
            <v>41715</v>
          </cell>
          <cell r="P41">
            <v>96970</v>
          </cell>
        </row>
        <row r="42">
          <cell r="A42" t="str">
            <v>4.3.6</v>
          </cell>
          <cell r="B42" t="str">
            <v xml:space="preserve">      Временные сети водоснабжения стройплощадки</v>
          </cell>
          <cell r="E42">
            <v>0</v>
          </cell>
          <cell r="F42">
            <v>0</v>
          </cell>
          <cell r="G42">
            <v>0</v>
          </cell>
          <cell r="P42">
            <v>0</v>
          </cell>
        </row>
        <row r="43">
          <cell r="A43" t="str">
            <v>4.3.7</v>
          </cell>
          <cell r="B43" t="str">
            <v xml:space="preserve">      Временные сети водоотведения стройплощадки</v>
          </cell>
          <cell r="E43">
            <v>0</v>
          </cell>
          <cell r="F43">
            <v>0</v>
          </cell>
          <cell r="G43">
            <v>0</v>
          </cell>
          <cell r="P43">
            <v>0</v>
          </cell>
        </row>
        <row r="44">
          <cell r="A44" t="str">
            <v>4.3.8</v>
          </cell>
          <cell r="B44" t="str">
            <v xml:space="preserve">      Демонтаж врем. зданий и сооружений, ограждения стройплощадки</v>
          </cell>
          <cell r="C44">
            <v>18218</v>
          </cell>
          <cell r="D44">
            <v>228244</v>
          </cell>
          <cell r="E44">
            <v>18583</v>
          </cell>
          <cell r="F44">
            <v>232809</v>
          </cell>
          <cell r="G44">
            <v>17</v>
          </cell>
          <cell r="H44">
            <v>436.54999999999995</v>
          </cell>
          <cell r="I44">
            <v>63049</v>
          </cell>
          <cell r="J44">
            <v>34355</v>
          </cell>
          <cell r="K44">
            <v>77281</v>
          </cell>
          <cell r="L44">
            <v>53559</v>
          </cell>
          <cell r="M44">
            <v>0</v>
          </cell>
          <cell r="N44">
            <v>0</v>
          </cell>
          <cell r="O44">
            <v>0</v>
          </cell>
          <cell r="P44">
            <v>228244</v>
          </cell>
        </row>
        <row r="45">
          <cell r="A45" t="str">
            <v>4.3.8.1</v>
          </cell>
          <cell r="B45" t="str">
            <v xml:space="preserve">      Демонтаж врем.дороги</v>
          </cell>
          <cell r="C45">
            <v>8391</v>
          </cell>
          <cell r="D45">
            <v>70228</v>
          </cell>
          <cell r="E45">
            <v>8559</v>
          </cell>
          <cell r="F45">
            <v>71633</v>
          </cell>
          <cell r="G45">
            <v>5</v>
          </cell>
          <cell r="H45">
            <v>69.03</v>
          </cell>
          <cell r="I45">
            <v>8100</v>
          </cell>
          <cell r="J45">
            <v>29955</v>
          </cell>
          <cell r="K45">
            <v>19277</v>
          </cell>
          <cell r="L45">
            <v>12896</v>
          </cell>
          <cell r="P45">
            <v>70228</v>
          </cell>
        </row>
        <row r="46">
          <cell r="A46" t="str">
            <v>4.3.8.2</v>
          </cell>
          <cell r="B46" t="str">
            <v xml:space="preserve">      Демонтаж врем.  ограждения стройплощадки</v>
          </cell>
          <cell r="C46">
            <v>9827</v>
          </cell>
          <cell r="D46">
            <v>158016</v>
          </cell>
          <cell r="E46">
            <v>10024</v>
          </cell>
          <cell r="F46">
            <v>161176</v>
          </cell>
          <cell r="G46">
            <v>12</v>
          </cell>
          <cell r="H46">
            <v>367.52</v>
          </cell>
          <cell r="I46">
            <v>54949</v>
          </cell>
          <cell r="J46">
            <v>4400</v>
          </cell>
          <cell r="K46">
            <v>58004</v>
          </cell>
          <cell r="L46">
            <v>40663</v>
          </cell>
          <cell r="P46">
            <v>158016</v>
          </cell>
        </row>
        <row r="47">
          <cell r="A47" t="str">
            <v>4.3.9</v>
          </cell>
          <cell r="B47" t="str">
            <v xml:space="preserve">      Демонтаж временных инженерных сетей стройплощадки</v>
          </cell>
          <cell r="E47">
            <v>0</v>
          </cell>
          <cell r="F47">
            <v>0</v>
          </cell>
          <cell r="G47">
            <v>0</v>
          </cell>
          <cell r="P47">
            <v>0</v>
          </cell>
        </row>
        <row r="48">
          <cell r="A48" t="str">
            <v>4.4</v>
          </cell>
          <cell r="B48" t="str">
            <v xml:space="preserve">   Механизация стройплощадки</v>
          </cell>
          <cell r="C48">
            <v>309707</v>
          </cell>
          <cell r="D48">
            <v>2108107</v>
          </cell>
          <cell r="E48">
            <v>315901</v>
          </cell>
          <cell r="F48">
            <v>2150270</v>
          </cell>
          <cell r="G48">
            <v>158</v>
          </cell>
          <cell r="H48">
            <v>410.2</v>
          </cell>
          <cell r="I48">
            <v>157992</v>
          </cell>
          <cell r="J48">
            <v>1165474</v>
          </cell>
          <cell r="K48">
            <v>238735</v>
          </cell>
          <cell r="L48">
            <v>161834</v>
          </cell>
          <cell r="M48">
            <v>384072</v>
          </cell>
          <cell r="N48">
            <v>0</v>
          </cell>
          <cell r="O48">
            <v>0</v>
          </cell>
          <cell r="P48">
            <v>2108107</v>
          </cell>
        </row>
        <row r="49">
          <cell r="A49" t="str">
            <v>4.4.1</v>
          </cell>
          <cell r="B49" t="str">
            <v xml:space="preserve">      Монтаж, демонтаж, перебазировка гусеничного крана РДК</v>
          </cell>
          <cell r="C49">
            <v>10413</v>
          </cell>
          <cell r="D49">
            <v>94688</v>
          </cell>
          <cell r="E49">
            <v>10621</v>
          </cell>
          <cell r="F49">
            <v>96582</v>
          </cell>
          <cell r="G49">
            <v>7</v>
          </cell>
          <cell r="H49">
            <v>0</v>
          </cell>
          <cell r="I49">
            <v>0</v>
          </cell>
          <cell r="J49">
            <v>32178</v>
          </cell>
          <cell r="K49">
            <v>37193</v>
          </cell>
          <cell r="L49">
            <v>25317</v>
          </cell>
          <cell r="P49">
            <v>94688</v>
          </cell>
        </row>
        <row r="50">
          <cell r="A50" t="str">
            <v>4.4.2</v>
          </cell>
          <cell r="B50" t="str">
            <v xml:space="preserve">      Устройство и разборка  (кроме плит)подкрановых путей башенного крана </v>
          </cell>
          <cell r="C50">
            <v>79468</v>
          </cell>
          <cell r="D50">
            <v>618539</v>
          </cell>
          <cell r="E50">
            <v>81057</v>
          </cell>
          <cell r="F50">
            <v>630910</v>
          </cell>
          <cell r="G50">
            <v>46</v>
          </cell>
          <cell r="H50">
            <v>367.15</v>
          </cell>
          <cell r="I50">
            <v>44517</v>
          </cell>
          <cell r="J50">
            <v>69837</v>
          </cell>
          <cell r="K50">
            <v>75358</v>
          </cell>
          <cell r="L50">
            <v>44755</v>
          </cell>
          <cell r="M50">
            <v>384072</v>
          </cell>
          <cell r="P50">
            <v>618539</v>
          </cell>
        </row>
        <row r="51">
          <cell r="A51" t="str">
            <v>4.4.3</v>
          </cell>
          <cell r="B51" t="str">
            <v xml:space="preserve">      Монтаж,  перебазировка башенного крана</v>
          </cell>
          <cell r="C51">
            <v>36862</v>
          </cell>
          <cell r="D51">
            <v>301128</v>
          </cell>
          <cell r="E51">
            <v>37599</v>
          </cell>
          <cell r="F51">
            <v>307151</v>
          </cell>
          <cell r="G51">
            <v>23</v>
          </cell>
          <cell r="I51">
            <v>57681</v>
          </cell>
          <cell r="J51">
            <v>138184</v>
          </cell>
          <cell r="K51">
            <v>60729</v>
          </cell>
          <cell r="L51">
            <v>44534</v>
          </cell>
          <cell r="P51">
            <v>301128</v>
          </cell>
        </row>
        <row r="52">
          <cell r="A52" t="str">
            <v>4.4.4</v>
          </cell>
          <cell r="B52" t="str">
            <v xml:space="preserve">      Монтаж грузоподъёмных механизмов (вертикальный транспорт)</v>
          </cell>
          <cell r="C52">
            <v>146980</v>
          </cell>
          <cell r="D52">
            <v>795160</v>
          </cell>
          <cell r="E52">
            <v>149920</v>
          </cell>
          <cell r="F52">
            <v>811063</v>
          </cell>
          <cell r="G52">
            <v>60</v>
          </cell>
          <cell r="J52">
            <v>795160</v>
          </cell>
          <cell r="P52">
            <v>795160</v>
          </cell>
        </row>
        <row r="53">
          <cell r="A53" t="str">
            <v>4.4.5</v>
          </cell>
          <cell r="B53" t="str">
            <v xml:space="preserve">      Аренда гусеничного крана РДК</v>
          </cell>
          <cell r="E53">
            <v>0</v>
          </cell>
          <cell r="F53">
            <v>0</v>
          </cell>
          <cell r="G53">
            <v>0</v>
          </cell>
          <cell r="P53">
            <v>0</v>
          </cell>
        </row>
        <row r="54">
          <cell r="A54" t="str">
            <v>4.4.6</v>
          </cell>
          <cell r="B54" t="str">
            <v xml:space="preserve">      Аренда башенного крана</v>
          </cell>
          <cell r="E54">
            <v>0</v>
          </cell>
          <cell r="F54">
            <v>0</v>
          </cell>
          <cell r="G54">
            <v>0</v>
          </cell>
          <cell r="P54">
            <v>0</v>
          </cell>
        </row>
        <row r="55">
          <cell r="A55" t="str">
            <v>4.4.7</v>
          </cell>
          <cell r="B55" t="str">
            <v xml:space="preserve">      Аренда грузоподъёмных механизмов (вертикальный транспорт)</v>
          </cell>
          <cell r="E55">
            <v>0</v>
          </cell>
          <cell r="F55">
            <v>0</v>
          </cell>
          <cell r="G55">
            <v>0</v>
          </cell>
          <cell r="P55">
            <v>0</v>
          </cell>
        </row>
        <row r="56">
          <cell r="A56" t="str">
            <v>4.4.8</v>
          </cell>
          <cell r="B56" t="str">
            <v xml:space="preserve">      Демонтаж башенного крана и подкрановых путей</v>
          </cell>
          <cell r="C56">
            <v>35984</v>
          </cell>
          <cell r="D56">
            <v>298592</v>
          </cell>
          <cell r="E56">
            <v>36704</v>
          </cell>
          <cell r="F56">
            <v>304564</v>
          </cell>
          <cell r="G56">
            <v>22</v>
          </cell>
          <cell r="H56">
            <v>43.05</v>
          </cell>
          <cell r="I56">
            <v>55794</v>
          </cell>
          <cell r="J56">
            <v>130115</v>
          </cell>
          <cell r="K56">
            <v>65455</v>
          </cell>
          <cell r="L56">
            <v>47228</v>
          </cell>
          <cell r="M56">
            <v>0</v>
          </cell>
          <cell r="N56">
            <v>0</v>
          </cell>
          <cell r="O56">
            <v>0</v>
          </cell>
          <cell r="P56">
            <v>298592</v>
          </cell>
        </row>
        <row r="57">
          <cell r="A57" t="str">
            <v>4.4.8.1</v>
          </cell>
          <cell r="B57" t="str">
            <v xml:space="preserve">      Демонтаж башенного крана</v>
          </cell>
          <cell r="C57">
            <v>30751</v>
          </cell>
          <cell r="D57">
            <v>254794</v>
          </cell>
          <cell r="E57">
            <v>31366</v>
          </cell>
          <cell r="F57">
            <v>259890</v>
          </cell>
          <cell r="G57">
            <v>19</v>
          </cell>
          <cell r="I57">
            <v>50743</v>
          </cell>
          <cell r="J57">
            <v>111433</v>
          </cell>
          <cell r="K57">
            <v>53433</v>
          </cell>
          <cell r="L57">
            <v>39185</v>
          </cell>
          <cell r="P57">
            <v>254794</v>
          </cell>
        </row>
        <row r="58">
          <cell r="A58" t="str">
            <v>4.4.8.2</v>
          </cell>
          <cell r="B58" t="str">
            <v xml:space="preserve">      Демонтаж плит подкрановых путей</v>
          </cell>
          <cell r="C58">
            <v>5233</v>
          </cell>
          <cell r="D58">
            <v>43798</v>
          </cell>
          <cell r="E58">
            <v>5338</v>
          </cell>
          <cell r="F58">
            <v>44674</v>
          </cell>
          <cell r="G58">
            <v>3</v>
          </cell>
          <cell r="H58">
            <v>43.05</v>
          </cell>
          <cell r="I58">
            <v>5051</v>
          </cell>
          <cell r="J58">
            <v>18682</v>
          </cell>
          <cell r="K58">
            <v>12022</v>
          </cell>
          <cell r="L58">
            <v>8043</v>
          </cell>
          <cell r="P58">
            <v>43798</v>
          </cell>
        </row>
        <row r="59">
          <cell r="A59" t="str">
            <v>4.4.9</v>
          </cell>
          <cell r="B59" t="str">
            <v xml:space="preserve">      Демонтаж грузоподъёмных механизмов (вертикальный транспорт)</v>
          </cell>
          <cell r="E59">
            <v>0</v>
          </cell>
          <cell r="F59">
            <v>0</v>
          </cell>
          <cell r="G59">
            <v>0</v>
          </cell>
          <cell r="P59">
            <v>0</v>
          </cell>
        </row>
        <row r="60">
          <cell r="A60" t="str">
            <v>4.5</v>
          </cell>
          <cell r="B60" t="str">
            <v xml:space="preserve">   Обслуживание стройплощадки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</row>
        <row r="61">
          <cell r="A61" t="str">
            <v>4.5.1</v>
          </cell>
          <cell r="B61" t="str">
            <v xml:space="preserve">      Водоснабжение на период строительства</v>
          </cell>
          <cell r="E61">
            <v>0</v>
          </cell>
          <cell r="F61">
            <v>0</v>
          </cell>
          <cell r="G61">
            <v>0</v>
          </cell>
          <cell r="P61">
            <v>0</v>
          </cell>
        </row>
        <row r="62">
          <cell r="A62" t="str">
            <v>4.5.2</v>
          </cell>
          <cell r="B62" t="str">
            <v xml:space="preserve">      Водоотведение на период строительства</v>
          </cell>
          <cell r="E62">
            <v>0</v>
          </cell>
          <cell r="F62">
            <v>0</v>
          </cell>
          <cell r="G62">
            <v>0</v>
          </cell>
          <cell r="P62">
            <v>0</v>
          </cell>
        </row>
        <row r="63">
          <cell r="A63" t="str">
            <v>4.5.3</v>
          </cell>
          <cell r="B63" t="str">
            <v xml:space="preserve">      Электроснабжение на период строительства</v>
          </cell>
          <cell r="E63">
            <v>0</v>
          </cell>
          <cell r="F63">
            <v>0</v>
          </cell>
          <cell r="G63">
            <v>0</v>
          </cell>
          <cell r="P63">
            <v>0</v>
          </cell>
        </row>
        <row r="64">
          <cell r="A64" t="str">
            <v>4.5.4</v>
          </cell>
          <cell r="B64" t="str">
            <v xml:space="preserve">      Отопление строящегося здания на период строительства</v>
          </cell>
          <cell r="E64">
            <v>0</v>
          </cell>
          <cell r="F64">
            <v>0</v>
          </cell>
          <cell r="G64">
            <v>0</v>
          </cell>
          <cell r="P64">
            <v>0</v>
          </cell>
        </row>
        <row r="65">
          <cell r="A65" t="str">
            <v>4.5.5</v>
          </cell>
          <cell r="B65" t="str">
            <v xml:space="preserve">      Обслуживание сантехкабин</v>
          </cell>
          <cell r="E65">
            <v>0</v>
          </cell>
          <cell r="F65">
            <v>0</v>
          </cell>
          <cell r="G65">
            <v>0</v>
          </cell>
          <cell r="P65">
            <v>0</v>
          </cell>
        </row>
        <row r="66">
          <cell r="A66" t="str">
            <v>4.5.6</v>
          </cell>
          <cell r="B66" t="str">
            <v xml:space="preserve">      Вывоз строительного мусора и ТБО</v>
          </cell>
          <cell r="E66">
            <v>0</v>
          </cell>
          <cell r="F66">
            <v>0</v>
          </cell>
          <cell r="G66">
            <v>0</v>
          </cell>
          <cell r="P66">
            <v>0</v>
          </cell>
        </row>
        <row r="67">
          <cell r="A67" t="str">
            <v>4.5.7</v>
          </cell>
          <cell r="B67" t="str">
            <v xml:space="preserve">      Обслуживание стройплощадки</v>
          </cell>
          <cell r="E67">
            <v>0</v>
          </cell>
          <cell r="F67">
            <v>0</v>
          </cell>
          <cell r="G67">
            <v>0</v>
          </cell>
          <cell r="P67">
            <v>0</v>
          </cell>
        </row>
        <row r="68">
          <cell r="A68" t="str">
            <v>4.5.8</v>
          </cell>
          <cell r="B68" t="str">
            <v xml:space="preserve">      Охрана стройплощадки</v>
          </cell>
          <cell r="E68">
            <v>0</v>
          </cell>
          <cell r="F68">
            <v>0</v>
          </cell>
          <cell r="G68">
            <v>0</v>
          </cell>
          <cell r="P68">
            <v>0</v>
          </cell>
        </row>
        <row r="69">
          <cell r="A69" t="str">
            <v>4.6</v>
          </cell>
          <cell r="B69" t="str">
            <v xml:space="preserve">   Геодезические работы для строительства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</row>
        <row r="70">
          <cell r="A70" t="str">
            <v>4.6.1</v>
          </cell>
          <cell r="B70" t="str">
            <v xml:space="preserve">      Получение опорных пунктов геодезической сети</v>
          </cell>
          <cell r="E70">
            <v>0</v>
          </cell>
          <cell r="F70">
            <v>0</v>
          </cell>
          <cell r="G70">
            <v>0</v>
          </cell>
          <cell r="P70">
            <v>0</v>
          </cell>
        </row>
        <row r="71">
          <cell r="A71" t="str">
            <v>4.6.2</v>
          </cell>
          <cell r="B71" t="str">
            <v xml:space="preserve">      Геодезическая разбивочная сеть для строительства</v>
          </cell>
          <cell r="E71">
            <v>0</v>
          </cell>
          <cell r="F71">
            <v>0</v>
          </cell>
          <cell r="G71">
            <v>0</v>
          </cell>
          <cell r="P71">
            <v>0</v>
          </cell>
        </row>
        <row r="72">
          <cell r="A72" t="str">
            <v>5</v>
          </cell>
          <cell r="B72" t="str">
            <v>5. Строительство</v>
          </cell>
          <cell r="G72">
            <v>0</v>
          </cell>
        </row>
        <row r="73">
          <cell r="A73" t="str">
            <v>5.1</v>
          </cell>
          <cell r="B73" t="str">
            <v xml:space="preserve">   Устройство котлована (шпунтовое ограждение, земляные работы)</v>
          </cell>
          <cell r="C73">
            <v>123615</v>
          </cell>
          <cell r="D73">
            <v>761179</v>
          </cell>
          <cell r="E73">
            <v>126087</v>
          </cell>
          <cell r="F73">
            <v>776403</v>
          </cell>
          <cell r="G73">
            <v>57</v>
          </cell>
          <cell r="H73">
            <v>247.85000000000002</v>
          </cell>
          <cell r="I73">
            <v>32429</v>
          </cell>
          <cell r="J73">
            <v>611660</v>
          </cell>
          <cell r="K73">
            <v>74938</v>
          </cell>
          <cell r="L73">
            <v>42152</v>
          </cell>
          <cell r="M73">
            <v>0</v>
          </cell>
          <cell r="N73">
            <v>0</v>
          </cell>
          <cell r="O73">
            <v>0</v>
          </cell>
          <cell r="P73">
            <v>761179</v>
          </cell>
        </row>
        <row r="74">
          <cell r="A74" t="str">
            <v>5.1.1</v>
          </cell>
          <cell r="B74" t="str">
            <v xml:space="preserve">      Устройство котлована в т.ч. шпунтовые ограждения</v>
          </cell>
          <cell r="C74">
            <v>92757</v>
          </cell>
          <cell r="D74">
            <v>544926</v>
          </cell>
          <cell r="E74">
            <v>94612</v>
          </cell>
          <cell r="F74">
            <v>555825</v>
          </cell>
          <cell r="G74">
            <v>41</v>
          </cell>
          <cell r="H74">
            <v>87.98</v>
          </cell>
          <cell r="I74">
            <v>11280</v>
          </cell>
          <cell r="J74">
            <v>475695</v>
          </cell>
          <cell r="K74">
            <v>37089</v>
          </cell>
          <cell r="L74">
            <v>20862</v>
          </cell>
          <cell r="M74">
            <v>0</v>
          </cell>
          <cell r="N74">
            <v>0</v>
          </cell>
          <cell r="O74">
            <v>0</v>
          </cell>
          <cell r="P74">
            <v>544926</v>
          </cell>
        </row>
        <row r="75">
          <cell r="A75" t="str">
            <v>5.1.1.1</v>
          </cell>
          <cell r="B75" t="str">
            <v xml:space="preserve">      Устройство котлована</v>
          </cell>
          <cell r="C75">
            <v>92757</v>
          </cell>
          <cell r="D75">
            <v>544926</v>
          </cell>
          <cell r="E75">
            <v>94612</v>
          </cell>
          <cell r="F75">
            <v>555825</v>
          </cell>
          <cell r="G75">
            <v>41</v>
          </cell>
          <cell r="H75">
            <v>87.98</v>
          </cell>
          <cell r="I75">
            <v>11280</v>
          </cell>
          <cell r="J75">
            <v>475695</v>
          </cell>
          <cell r="K75">
            <v>37089</v>
          </cell>
          <cell r="L75">
            <v>20862</v>
          </cell>
          <cell r="M75">
            <v>0</v>
          </cell>
          <cell r="P75">
            <v>544926</v>
          </cell>
        </row>
        <row r="76">
          <cell r="A76" t="str">
            <v>5.1.1.2</v>
          </cell>
          <cell r="B76" t="str">
            <v xml:space="preserve">       Работы по замене грунта</v>
          </cell>
        </row>
        <row r="77">
          <cell r="A77" t="str">
            <v>5.1.1.3</v>
          </cell>
          <cell r="B77" t="str">
            <v xml:space="preserve">      Вывоз грунта</v>
          </cell>
          <cell r="E77">
            <v>0</v>
          </cell>
          <cell r="F77">
            <v>0</v>
          </cell>
          <cell r="G77">
            <v>0</v>
          </cell>
          <cell r="P77">
            <v>0</v>
          </cell>
        </row>
        <row r="78">
          <cell r="A78" t="str">
            <v>5.1.1.4</v>
          </cell>
          <cell r="B78" t="str">
            <v xml:space="preserve">      Вывоз непригодного грунта.</v>
          </cell>
          <cell r="E78">
            <v>0</v>
          </cell>
          <cell r="F78">
            <v>0</v>
          </cell>
          <cell r="G78">
            <v>0</v>
          </cell>
          <cell r="P78">
            <v>0</v>
          </cell>
        </row>
        <row r="79">
          <cell r="A79" t="str">
            <v>5.1.2</v>
          </cell>
          <cell r="B79" t="str">
            <v xml:space="preserve">      Обратная засыпка котлована</v>
          </cell>
          <cell r="C79">
            <v>30858</v>
          </cell>
          <cell r="D79">
            <v>216253</v>
          </cell>
          <cell r="E79">
            <v>31475</v>
          </cell>
          <cell r="F79">
            <v>220578</v>
          </cell>
          <cell r="G79">
            <v>16</v>
          </cell>
          <cell r="H79">
            <v>159.87</v>
          </cell>
          <cell r="I79">
            <v>21149</v>
          </cell>
          <cell r="J79">
            <v>135965</v>
          </cell>
          <cell r="K79">
            <v>37849</v>
          </cell>
          <cell r="L79">
            <v>21290</v>
          </cell>
          <cell r="P79">
            <v>216253</v>
          </cell>
        </row>
        <row r="80">
          <cell r="A80" t="str">
            <v>5.2</v>
          </cell>
          <cell r="B80" t="str">
            <v xml:space="preserve">   Конструкции нулевого цикла в т.ч. фундаменты</v>
          </cell>
          <cell r="C80">
            <v>3900306</v>
          </cell>
          <cell r="D80">
            <v>28476401</v>
          </cell>
          <cell r="E80">
            <v>3978312</v>
          </cell>
          <cell r="F80">
            <v>29045930</v>
          </cell>
          <cell r="G80">
            <v>2138</v>
          </cell>
          <cell r="H80">
            <v>11354.33</v>
          </cell>
          <cell r="I80">
            <v>1744075</v>
          </cell>
          <cell r="J80">
            <v>1828071</v>
          </cell>
          <cell r="K80">
            <v>2049504</v>
          </cell>
          <cell r="L80">
            <v>1113635</v>
          </cell>
          <cell r="M80">
            <v>21741116</v>
          </cell>
          <cell r="N80">
            <v>0</v>
          </cell>
          <cell r="O80">
            <v>0</v>
          </cell>
          <cell r="P80">
            <v>28476401</v>
          </cell>
        </row>
        <row r="81">
          <cell r="A81" t="str">
            <v>5.2.1</v>
          </cell>
          <cell r="B81" t="str">
            <v xml:space="preserve">      Устройство свайного основания</v>
          </cell>
          <cell r="C81">
            <v>2152722</v>
          </cell>
          <cell r="D81">
            <v>14216386</v>
          </cell>
          <cell r="E81">
            <v>2195776</v>
          </cell>
          <cell r="F81">
            <v>14500714</v>
          </cell>
          <cell r="G81">
            <v>1067</v>
          </cell>
          <cell r="H81">
            <v>6222.67</v>
          </cell>
          <cell r="I81">
            <v>937991</v>
          </cell>
          <cell r="J81">
            <v>1578358</v>
          </cell>
          <cell r="K81">
            <v>970604</v>
          </cell>
          <cell r="L81">
            <v>418048</v>
          </cell>
          <cell r="M81">
            <v>10311385</v>
          </cell>
          <cell r="N81">
            <v>0</v>
          </cell>
          <cell r="O81">
            <v>0</v>
          </cell>
          <cell r="P81">
            <v>14216386</v>
          </cell>
        </row>
        <row r="82">
          <cell r="A82" t="str">
            <v>5.2.1.1</v>
          </cell>
          <cell r="B82" t="str">
            <v xml:space="preserve">      Подготовка к статическому испытанию свай</v>
          </cell>
          <cell r="E82">
            <v>0</v>
          </cell>
          <cell r="F82">
            <v>0</v>
          </cell>
          <cell r="G82">
            <v>0</v>
          </cell>
          <cell r="H82">
            <v>565.48</v>
          </cell>
          <cell r="P82">
            <v>0</v>
          </cell>
        </row>
        <row r="83">
          <cell r="A83" t="str">
            <v>5.2.1.2</v>
          </cell>
          <cell r="B83" t="str">
            <v xml:space="preserve">      Устройство свайного основания</v>
          </cell>
          <cell r="C83">
            <v>2152722</v>
          </cell>
          <cell r="D83">
            <v>14216386</v>
          </cell>
          <cell r="E83">
            <v>2195776</v>
          </cell>
          <cell r="F83">
            <v>14500714</v>
          </cell>
          <cell r="G83">
            <v>1067</v>
          </cell>
          <cell r="H83">
            <v>5657.1900000000005</v>
          </cell>
          <cell r="I83">
            <v>937991</v>
          </cell>
          <cell r="J83">
            <v>1578358</v>
          </cell>
          <cell r="K83">
            <v>970604</v>
          </cell>
          <cell r="L83">
            <v>418048</v>
          </cell>
          <cell r="M83">
            <v>10311385</v>
          </cell>
          <cell r="P83">
            <v>14216386</v>
          </cell>
        </row>
        <row r="84">
          <cell r="A84" t="str">
            <v>5.2.2</v>
          </cell>
          <cell r="B84" t="str">
            <v xml:space="preserve">      Устройство фундаментов в т.ч. гидроизоляция </v>
          </cell>
          <cell r="C84">
            <v>423431</v>
          </cell>
          <cell r="D84">
            <v>3539234</v>
          </cell>
          <cell r="E84">
            <v>431900</v>
          </cell>
          <cell r="F84">
            <v>3610019</v>
          </cell>
          <cell r="G84">
            <v>266</v>
          </cell>
          <cell r="H84">
            <v>1561.46</v>
          </cell>
          <cell r="I84">
            <v>296774</v>
          </cell>
          <cell r="J84">
            <v>62635</v>
          </cell>
          <cell r="K84">
            <v>333784</v>
          </cell>
          <cell r="L84">
            <v>207995</v>
          </cell>
          <cell r="M84">
            <v>2638046</v>
          </cell>
          <cell r="P84">
            <v>3539234</v>
          </cell>
        </row>
        <row r="85">
          <cell r="A85" t="str">
            <v>5.2.3</v>
          </cell>
          <cell r="B85" t="str">
            <v xml:space="preserve">      Монтаж конструкций входов в подвал </v>
          </cell>
          <cell r="C85">
            <v>32469</v>
          </cell>
          <cell r="D85">
            <v>222690</v>
          </cell>
          <cell r="E85">
            <v>33118</v>
          </cell>
          <cell r="F85">
            <v>227144</v>
          </cell>
          <cell r="G85">
            <v>17</v>
          </cell>
          <cell r="H85">
            <v>126.50999999999999</v>
          </cell>
          <cell r="I85">
            <v>15608</v>
          </cell>
          <cell r="J85">
            <v>9213</v>
          </cell>
          <cell r="K85">
            <v>20878</v>
          </cell>
          <cell r="L85">
            <v>15443</v>
          </cell>
          <cell r="M85">
            <v>161548</v>
          </cell>
          <cell r="P85">
            <v>222690</v>
          </cell>
        </row>
        <row r="86">
          <cell r="A86" t="str">
            <v>5.2.4</v>
          </cell>
          <cell r="B86" t="str">
            <v xml:space="preserve">      Монтаж конструкций здания ниже 0.000 </v>
          </cell>
          <cell r="C86">
            <v>1291684</v>
          </cell>
          <cell r="D86">
            <v>10498091</v>
          </cell>
          <cell r="E86">
            <v>1317518</v>
          </cell>
          <cell r="F86">
            <v>10708053</v>
          </cell>
          <cell r="G86">
            <v>788</v>
          </cell>
          <cell r="H86">
            <v>3443.6899999999996</v>
          </cell>
          <cell r="I86">
            <v>493702</v>
          </cell>
          <cell r="J86">
            <v>177865</v>
          </cell>
          <cell r="K86">
            <v>724238</v>
          </cell>
          <cell r="L86">
            <v>472149</v>
          </cell>
          <cell r="M86">
            <v>8630137</v>
          </cell>
          <cell r="N86">
            <v>0</v>
          </cell>
          <cell r="O86">
            <v>0</v>
          </cell>
          <cell r="P86">
            <v>10498091</v>
          </cell>
        </row>
        <row r="87">
          <cell r="A87" t="str">
            <v>5.3</v>
          </cell>
          <cell r="B87" t="str">
            <v xml:space="preserve">   Устройство конструкций надземной части здания</v>
          </cell>
          <cell r="C87">
            <v>21491285</v>
          </cell>
          <cell r="D87">
            <v>172992039</v>
          </cell>
          <cell r="E87">
            <v>21921111</v>
          </cell>
          <cell r="F87">
            <v>176451880</v>
          </cell>
          <cell r="G87">
            <v>12984</v>
          </cell>
          <cell r="H87">
            <v>43390.179999999993</v>
          </cell>
          <cell r="I87">
            <v>6527500</v>
          </cell>
          <cell r="J87">
            <v>3150290</v>
          </cell>
          <cell r="K87">
            <v>10391922</v>
          </cell>
          <cell r="L87">
            <v>6805654</v>
          </cell>
          <cell r="M87">
            <v>146116673</v>
          </cell>
          <cell r="N87">
            <v>0</v>
          </cell>
          <cell r="O87">
            <v>0</v>
          </cell>
          <cell r="P87">
            <v>172992039</v>
          </cell>
        </row>
        <row r="88">
          <cell r="A88" t="str">
            <v>5.3.1</v>
          </cell>
          <cell r="B88" t="str">
            <v xml:space="preserve">      Монтаж конструкций здания выше 0.000</v>
          </cell>
          <cell r="C88">
            <v>20909316</v>
          </cell>
          <cell r="D88">
            <v>168516241</v>
          </cell>
          <cell r="E88">
            <v>21327502</v>
          </cell>
          <cell r="F88">
            <v>171886566</v>
          </cell>
          <cell r="G88">
            <v>12649</v>
          </cell>
          <cell r="H88">
            <v>41295.819999999992</v>
          </cell>
          <cell r="I88">
            <v>6226164</v>
          </cell>
          <cell r="J88">
            <v>3031320</v>
          </cell>
          <cell r="K88">
            <v>10054082</v>
          </cell>
          <cell r="L88">
            <v>6541972</v>
          </cell>
          <cell r="M88">
            <v>142662703</v>
          </cell>
          <cell r="N88">
            <v>0</v>
          </cell>
          <cell r="O88">
            <v>0</v>
          </cell>
          <cell r="P88">
            <v>168516241</v>
          </cell>
        </row>
        <row r="89">
          <cell r="A89" t="str">
            <v>5.3.2</v>
          </cell>
          <cell r="B89" t="str">
            <v xml:space="preserve">      Монтаж конструкций крышной котельной</v>
          </cell>
          <cell r="C89">
            <v>294382</v>
          </cell>
          <cell r="D89">
            <v>1989023</v>
          </cell>
          <cell r="E89">
            <v>300270</v>
          </cell>
          <cell r="F89">
            <v>2028803</v>
          </cell>
          <cell r="G89">
            <v>149</v>
          </cell>
          <cell r="H89">
            <v>890.4799999999999</v>
          </cell>
          <cell r="I89">
            <v>130721</v>
          </cell>
          <cell r="J89">
            <v>56706</v>
          </cell>
          <cell r="K89">
            <v>136097</v>
          </cell>
          <cell r="L89">
            <v>116521</v>
          </cell>
          <cell r="M89">
            <v>1548978</v>
          </cell>
          <cell r="P89">
            <v>1989023</v>
          </cell>
        </row>
        <row r="90">
          <cell r="A90" t="str">
            <v>5.3.3</v>
          </cell>
          <cell r="B90" t="str">
            <v xml:space="preserve">      Монтаж несущих конструкции входных групп</v>
          </cell>
          <cell r="C90">
            <v>287587</v>
          </cell>
          <cell r="D90">
            <v>2486775</v>
          </cell>
          <cell r="E90">
            <v>293339</v>
          </cell>
          <cell r="F90">
            <v>2536511</v>
          </cell>
          <cell r="G90">
            <v>186</v>
          </cell>
          <cell r="H90">
            <v>1203.8799999999999</v>
          </cell>
          <cell r="I90">
            <v>170615</v>
          </cell>
          <cell r="J90">
            <v>62264</v>
          </cell>
          <cell r="K90">
            <v>201743</v>
          </cell>
          <cell r="L90">
            <v>147161</v>
          </cell>
          <cell r="M90">
            <v>1904992</v>
          </cell>
          <cell r="N90">
            <v>0</v>
          </cell>
          <cell r="O90">
            <v>0</v>
          </cell>
          <cell r="P90">
            <v>2486775</v>
          </cell>
        </row>
        <row r="91">
          <cell r="A91" t="str">
            <v>5.3.3.1</v>
          </cell>
          <cell r="B91" t="str">
            <v xml:space="preserve">      Монтаж несущих конструкции входных групп </v>
          </cell>
          <cell r="C91">
            <v>260089</v>
          </cell>
          <cell r="D91">
            <v>2310644</v>
          </cell>
          <cell r="E91">
            <v>265291</v>
          </cell>
          <cell r="F91">
            <v>2356857</v>
          </cell>
          <cell r="G91">
            <v>173</v>
          </cell>
          <cell r="H91">
            <v>1137.6399999999999</v>
          </cell>
          <cell r="I91">
            <v>161402</v>
          </cell>
          <cell r="J91">
            <v>57827</v>
          </cell>
          <cell r="K91">
            <v>190729</v>
          </cell>
          <cell r="L91">
            <v>138827</v>
          </cell>
          <cell r="M91">
            <v>1761859</v>
          </cell>
          <cell r="P91">
            <v>2310644</v>
          </cell>
        </row>
        <row r="92">
          <cell r="A92" t="str">
            <v>5.3.3.2</v>
          </cell>
          <cell r="B92" t="str">
            <v xml:space="preserve">      Монтаж несущих конструкций входных групп. Входы в электрощитовую  </v>
          </cell>
          <cell r="C92">
            <v>27498</v>
          </cell>
          <cell r="D92">
            <v>176131</v>
          </cell>
          <cell r="E92">
            <v>28048</v>
          </cell>
          <cell r="F92">
            <v>179654</v>
          </cell>
          <cell r="G92">
            <v>13</v>
          </cell>
          <cell r="H92">
            <v>66.239999999999995</v>
          </cell>
          <cell r="I92">
            <v>9213</v>
          </cell>
          <cell r="J92">
            <v>4437</v>
          </cell>
          <cell r="K92">
            <v>11014</v>
          </cell>
          <cell r="L92">
            <v>8334</v>
          </cell>
          <cell r="M92">
            <v>143133</v>
          </cell>
          <cell r="P92">
            <v>176131</v>
          </cell>
        </row>
        <row r="93">
          <cell r="A93" t="str">
            <v>5.4</v>
          </cell>
          <cell r="B93" t="str">
            <v xml:space="preserve">   Ограждающие конструкции, окна и витражи</v>
          </cell>
          <cell r="C93">
            <v>2972507</v>
          </cell>
          <cell r="D93">
            <v>20601899</v>
          </cell>
          <cell r="E93">
            <v>3031957</v>
          </cell>
          <cell r="F93">
            <v>21013937</v>
          </cell>
          <cell r="G93">
            <v>1547</v>
          </cell>
          <cell r="H93">
            <v>10761.61</v>
          </cell>
          <cell r="I93">
            <v>1648669</v>
          </cell>
          <cell r="J93">
            <v>140480</v>
          </cell>
          <cell r="K93">
            <v>1966610</v>
          </cell>
          <cell r="L93">
            <v>1078913</v>
          </cell>
          <cell r="M93">
            <v>15767227</v>
          </cell>
          <cell r="N93">
            <v>0</v>
          </cell>
          <cell r="O93">
            <v>0</v>
          </cell>
          <cell r="P93">
            <v>20601899</v>
          </cell>
        </row>
        <row r="94">
          <cell r="A94" t="str">
            <v>5.4.1</v>
          </cell>
          <cell r="B94" t="str">
            <v xml:space="preserve">      Монтаж ограждающих конструкций здания</v>
          </cell>
          <cell r="E94">
            <v>0</v>
          </cell>
          <cell r="F94">
            <v>0</v>
          </cell>
          <cell r="G94">
            <v>0</v>
          </cell>
          <cell r="P94">
            <v>0</v>
          </cell>
        </row>
        <row r="95">
          <cell r="A95" t="str">
            <v>5.4.2</v>
          </cell>
          <cell r="B95" t="str">
            <v xml:space="preserve">      Монтаж окон</v>
          </cell>
          <cell r="C95">
            <v>2005911</v>
          </cell>
          <cell r="D95">
            <v>13045011</v>
          </cell>
          <cell r="E95">
            <v>2046029</v>
          </cell>
          <cell r="F95">
            <v>13305911</v>
          </cell>
          <cell r="G95">
            <v>979</v>
          </cell>
          <cell r="H95">
            <v>7029.86</v>
          </cell>
          <cell r="I95">
            <v>1089222</v>
          </cell>
          <cell r="J95">
            <v>60448</v>
          </cell>
          <cell r="K95">
            <v>1287349</v>
          </cell>
          <cell r="L95">
            <v>706967</v>
          </cell>
          <cell r="M95">
            <v>9901025</v>
          </cell>
          <cell r="P95">
            <v>13045011</v>
          </cell>
        </row>
        <row r="96">
          <cell r="A96" t="str">
            <v>5.4.3</v>
          </cell>
          <cell r="B96" t="str">
            <v xml:space="preserve">      Монтаж витражей и остекление балконов</v>
          </cell>
          <cell r="C96">
            <v>922684</v>
          </cell>
          <cell r="D96">
            <v>7243693</v>
          </cell>
          <cell r="E96">
            <v>941138</v>
          </cell>
          <cell r="F96">
            <v>7388567</v>
          </cell>
          <cell r="G96">
            <v>544</v>
          </cell>
          <cell r="H96">
            <v>3649.3300000000004</v>
          </cell>
          <cell r="I96">
            <v>546147</v>
          </cell>
          <cell r="J96">
            <v>78716</v>
          </cell>
          <cell r="K96">
            <v>663845</v>
          </cell>
          <cell r="L96">
            <v>363266</v>
          </cell>
          <cell r="M96">
            <v>5591719</v>
          </cell>
          <cell r="P96">
            <v>7243693</v>
          </cell>
        </row>
        <row r="97">
          <cell r="A97" t="str">
            <v>5.4.4</v>
          </cell>
          <cell r="B97" t="str">
            <v xml:space="preserve">      Монтаж входных групп из ПВХ профилей</v>
          </cell>
          <cell r="C97">
            <v>43912</v>
          </cell>
          <cell r="D97">
            <v>313195</v>
          </cell>
          <cell r="E97">
            <v>44790</v>
          </cell>
          <cell r="F97">
            <v>319459</v>
          </cell>
          <cell r="G97">
            <v>24</v>
          </cell>
          <cell r="H97">
            <v>82.42</v>
          </cell>
          <cell r="I97">
            <v>13300</v>
          </cell>
          <cell r="J97">
            <v>1316</v>
          </cell>
          <cell r="K97">
            <v>15416</v>
          </cell>
          <cell r="L97">
            <v>8680</v>
          </cell>
          <cell r="M97">
            <v>274483</v>
          </cell>
          <cell r="P97">
            <v>313195</v>
          </cell>
        </row>
        <row r="98">
          <cell r="A98" t="str">
            <v>5.5</v>
          </cell>
          <cell r="B98" t="str">
            <v xml:space="preserve">   Фасад</v>
          </cell>
          <cell r="C98">
            <v>570383</v>
          </cell>
          <cell r="D98">
            <v>5480655</v>
          </cell>
          <cell r="E98">
            <v>581790</v>
          </cell>
          <cell r="F98">
            <v>5590269</v>
          </cell>
          <cell r="G98">
            <v>411</v>
          </cell>
          <cell r="H98">
            <v>6173.7400000000007</v>
          </cell>
          <cell r="I98">
            <v>917950</v>
          </cell>
          <cell r="J98">
            <v>453420</v>
          </cell>
          <cell r="K98">
            <v>1219104</v>
          </cell>
          <cell r="L98">
            <v>740029</v>
          </cell>
          <cell r="M98">
            <v>2150152</v>
          </cell>
          <cell r="N98">
            <v>0</v>
          </cell>
          <cell r="O98">
            <v>0</v>
          </cell>
          <cell r="P98">
            <v>5480655</v>
          </cell>
        </row>
        <row r="99">
          <cell r="A99" t="str">
            <v>5.5.1</v>
          </cell>
          <cell r="B99" t="str">
            <v xml:space="preserve">      Герметизация швов на фасаде </v>
          </cell>
          <cell r="C99">
            <v>403760</v>
          </cell>
          <cell r="D99">
            <v>3152685</v>
          </cell>
          <cell r="E99">
            <v>411835</v>
          </cell>
          <cell r="F99">
            <v>3215739</v>
          </cell>
          <cell r="G99">
            <v>237</v>
          </cell>
          <cell r="H99">
            <v>3759.8100000000004</v>
          </cell>
          <cell r="I99">
            <v>528585</v>
          </cell>
          <cell r="J99">
            <v>264238</v>
          </cell>
          <cell r="K99">
            <v>803650</v>
          </cell>
          <cell r="L99">
            <v>519997</v>
          </cell>
          <cell r="M99">
            <v>1036215</v>
          </cell>
          <cell r="P99">
            <v>3152685</v>
          </cell>
        </row>
        <row r="100">
          <cell r="A100" t="str">
            <v>5.5.2</v>
          </cell>
          <cell r="B100" t="str">
            <v xml:space="preserve">      Отделка фасада</v>
          </cell>
          <cell r="C100">
            <v>145113</v>
          </cell>
          <cell r="D100">
            <v>2081976</v>
          </cell>
          <cell r="E100">
            <v>148015</v>
          </cell>
          <cell r="F100">
            <v>2123616</v>
          </cell>
          <cell r="G100">
            <v>156</v>
          </cell>
          <cell r="H100">
            <v>2060.8000000000002</v>
          </cell>
          <cell r="I100">
            <v>327267</v>
          </cell>
          <cell r="J100">
            <v>186423</v>
          </cell>
          <cell r="K100">
            <v>343944</v>
          </cell>
          <cell r="L100">
            <v>180183</v>
          </cell>
          <cell r="M100">
            <v>1044159</v>
          </cell>
          <cell r="P100">
            <v>2081976</v>
          </cell>
        </row>
        <row r="101">
          <cell r="A101" t="str">
            <v>5.5.3</v>
          </cell>
          <cell r="B101" t="str">
            <v xml:space="preserve">      Отделка уличной части входных групп</v>
          </cell>
          <cell r="C101">
            <v>18296</v>
          </cell>
          <cell r="D101">
            <v>205337</v>
          </cell>
          <cell r="E101">
            <v>18662</v>
          </cell>
          <cell r="F101">
            <v>209444</v>
          </cell>
          <cell r="G101">
            <v>15</v>
          </cell>
          <cell r="H101">
            <v>299.43</v>
          </cell>
          <cell r="I101">
            <v>51464</v>
          </cell>
          <cell r="J101">
            <v>2640</v>
          </cell>
          <cell r="K101">
            <v>60240</v>
          </cell>
          <cell r="L101">
            <v>33946</v>
          </cell>
          <cell r="M101">
            <v>57047</v>
          </cell>
          <cell r="P101">
            <v>205337</v>
          </cell>
        </row>
        <row r="102">
          <cell r="A102" t="str">
            <v>5.5.4</v>
          </cell>
          <cell r="B102" t="str">
            <v xml:space="preserve">      Отделка уличной части входов в подвал</v>
          </cell>
          <cell r="C102">
            <v>3214</v>
          </cell>
          <cell r="D102">
            <v>40657</v>
          </cell>
          <cell r="E102">
            <v>3278</v>
          </cell>
          <cell r="F102">
            <v>41470</v>
          </cell>
          <cell r="G102">
            <v>3</v>
          </cell>
          <cell r="H102">
            <v>53.699999999999996</v>
          </cell>
          <cell r="I102">
            <v>10634</v>
          </cell>
          <cell r="J102">
            <v>119</v>
          </cell>
          <cell r="K102">
            <v>11270</v>
          </cell>
          <cell r="L102">
            <v>5903</v>
          </cell>
          <cell r="M102">
            <v>12731</v>
          </cell>
          <cell r="P102">
            <v>40657</v>
          </cell>
        </row>
        <row r="103">
          <cell r="A103" t="str">
            <v>5.6</v>
          </cell>
          <cell r="B103" t="str">
            <v xml:space="preserve">   Кровля</v>
          </cell>
          <cell r="C103">
            <v>602943</v>
          </cell>
          <cell r="D103">
            <v>4397438</v>
          </cell>
          <cell r="E103">
            <v>615002</v>
          </cell>
          <cell r="F103">
            <v>4485387</v>
          </cell>
          <cell r="G103">
            <v>330</v>
          </cell>
          <cell r="H103">
            <v>3203.25</v>
          </cell>
          <cell r="I103">
            <v>463016</v>
          </cell>
          <cell r="J103">
            <v>95616</v>
          </cell>
          <cell r="K103">
            <v>555340</v>
          </cell>
          <cell r="L103">
            <v>342617</v>
          </cell>
          <cell r="M103">
            <v>2940849</v>
          </cell>
          <cell r="N103">
            <v>0</v>
          </cell>
          <cell r="O103">
            <v>0</v>
          </cell>
          <cell r="P103">
            <v>4397438</v>
          </cell>
        </row>
        <row r="104">
          <cell r="A104" t="str">
            <v>5.6.1</v>
          </cell>
          <cell r="B104" t="str">
            <v xml:space="preserve">      Устройство кровли</v>
          </cell>
          <cell r="C104">
            <v>602943</v>
          </cell>
          <cell r="D104">
            <v>4397438</v>
          </cell>
          <cell r="E104">
            <v>615002</v>
          </cell>
          <cell r="F104">
            <v>4485387</v>
          </cell>
          <cell r="G104">
            <v>330</v>
          </cell>
          <cell r="H104">
            <v>3203.25</v>
          </cell>
          <cell r="I104">
            <v>463016</v>
          </cell>
          <cell r="J104">
            <v>95616</v>
          </cell>
          <cell r="K104">
            <v>555340</v>
          </cell>
          <cell r="L104">
            <v>342617</v>
          </cell>
          <cell r="M104">
            <v>2940849</v>
          </cell>
          <cell r="P104">
            <v>4397438</v>
          </cell>
        </row>
        <row r="105">
          <cell r="A105" t="str">
            <v>5.7</v>
          </cell>
          <cell r="B105" t="str">
            <v xml:space="preserve">   Внутренние стены и перегородки</v>
          </cell>
          <cell r="C105">
            <v>132092</v>
          </cell>
          <cell r="D105">
            <v>1309977</v>
          </cell>
          <cell r="E105">
            <v>134734</v>
          </cell>
          <cell r="F105">
            <v>1336177</v>
          </cell>
          <cell r="G105">
            <v>98</v>
          </cell>
          <cell r="H105">
            <v>1011.35</v>
          </cell>
          <cell r="I105">
            <v>165124</v>
          </cell>
          <cell r="J105">
            <v>6162</v>
          </cell>
          <cell r="K105">
            <v>187113</v>
          </cell>
          <cell r="L105">
            <v>107521</v>
          </cell>
          <cell r="M105">
            <v>844057</v>
          </cell>
          <cell r="N105">
            <v>0</v>
          </cell>
          <cell r="O105">
            <v>0</v>
          </cell>
          <cell r="P105">
            <v>1309977</v>
          </cell>
        </row>
        <row r="106">
          <cell r="A106" t="str">
            <v>5.7.1</v>
          </cell>
          <cell r="B106" t="str">
            <v xml:space="preserve">      Устройство внутренних стен</v>
          </cell>
          <cell r="E106">
            <v>0</v>
          </cell>
          <cell r="F106">
            <v>0</v>
          </cell>
          <cell r="G106">
            <v>0</v>
          </cell>
          <cell r="P106">
            <v>0</v>
          </cell>
        </row>
        <row r="107">
          <cell r="A107" t="str">
            <v>5.7.3</v>
          </cell>
          <cell r="B107" t="str">
            <v xml:space="preserve">      Устройство перегородок из листовых материалов на каркасе</v>
          </cell>
          <cell r="C107">
            <v>132092</v>
          </cell>
          <cell r="D107">
            <v>1309977</v>
          </cell>
          <cell r="E107">
            <v>134734</v>
          </cell>
          <cell r="F107">
            <v>1336177</v>
          </cell>
          <cell r="G107">
            <v>98</v>
          </cell>
          <cell r="H107">
            <v>1011.35</v>
          </cell>
          <cell r="I107">
            <v>165124</v>
          </cell>
          <cell r="J107">
            <v>6162</v>
          </cell>
          <cell r="K107">
            <v>187113</v>
          </cell>
          <cell r="L107">
            <v>107521</v>
          </cell>
          <cell r="M107">
            <v>844057</v>
          </cell>
          <cell r="P107">
            <v>1309977</v>
          </cell>
        </row>
        <row r="108">
          <cell r="A108" t="str">
            <v>5.8</v>
          </cell>
          <cell r="B108" t="str">
            <v xml:space="preserve">   Двери</v>
          </cell>
          <cell r="C108">
            <v>1419064</v>
          </cell>
          <cell r="D108">
            <v>11332959</v>
          </cell>
          <cell r="E108">
            <v>1447444</v>
          </cell>
          <cell r="F108">
            <v>11559618</v>
          </cell>
          <cell r="G108">
            <v>851</v>
          </cell>
          <cell r="H108">
            <v>5275.83</v>
          </cell>
          <cell r="I108">
            <v>841594</v>
          </cell>
          <cell r="J108">
            <v>115784</v>
          </cell>
          <cell r="K108">
            <v>979128</v>
          </cell>
          <cell r="L108">
            <v>601685</v>
          </cell>
          <cell r="M108">
            <v>8794768</v>
          </cell>
          <cell r="N108">
            <v>0</v>
          </cell>
          <cell r="O108">
            <v>0</v>
          </cell>
          <cell r="P108">
            <v>11332959</v>
          </cell>
        </row>
        <row r="109">
          <cell r="A109" t="str">
            <v>5.8.1</v>
          </cell>
          <cell r="B109" t="str">
            <v xml:space="preserve">      Монтаж наружных дверей здания</v>
          </cell>
          <cell r="C109">
            <v>53102</v>
          </cell>
          <cell r="D109">
            <v>253701</v>
          </cell>
          <cell r="E109">
            <v>54164</v>
          </cell>
          <cell r="F109">
            <v>258775</v>
          </cell>
          <cell r="G109">
            <v>19</v>
          </cell>
          <cell r="H109">
            <v>110.35</v>
          </cell>
          <cell r="I109">
            <v>19408</v>
          </cell>
          <cell r="J109">
            <v>3657</v>
          </cell>
          <cell r="K109">
            <v>17483</v>
          </cell>
          <cell r="L109">
            <v>16480</v>
          </cell>
          <cell r="M109">
            <v>196673</v>
          </cell>
          <cell r="P109">
            <v>253701</v>
          </cell>
        </row>
        <row r="110">
          <cell r="A110" t="str">
            <v>5.8.2</v>
          </cell>
          <cell r="B110" t="str">
            <v xml:space="preserve">      Монтаж дверей в МОП, входных в квартиры и межкомнатных </v>
          </cell>
          <cell r="C110">
            <v>767972</v>
          </cell>
          <cell r="D110">
            <v>8797417</v>
          </cell>
          <cell r="E110">
            <v>783331</v>
          </cell>
          <cell r="F110">
            <v>8973365</v>
          </cell>
          <cell r="G110">
            <v>660</v>
          </cell>
          <cell r="H110">
            <v>4179.45</v>
          </cell>
          <cell r="I110">
            <v>641113</v>
          </cell>
          <cell r="J110">
            <v>92354</v>
          </cell>
          <cell r="K110">
            <v>798695</v>
          </cell>
          <cell r="L110">
            <v>431280</v>
          </cell>
          <cell r="M110">
            <v>6833975</v>
          </cell>
          <cell r="P110">
            <v>8797417</v>
          </cell>
        </row>
        <row r="111">
          <cell r="A111" t="str">
            <v>5.8.3</v>
          </cell>
          <cell r="B111" t="str">
            <v xml:space="preserve">      Монтаж металлических дверей</v>
          </cell>
          <cell r="C111">
            <v>31717</v>
          </cell>
          <cell r="D111">
            <v>100146</v>
          </cell>
          <cell r="E111">
            <v>32351</v>
          </cell>
          <cell r="F111">
            <v>102149</v>
          </cell>
          <cell r="G111">
            <v>8</v>
          </cell>
          <cell r="H111">
            <v>45.050000000000004</v>
          </cell>
          <cell r="I111">
            <v>8129</v>
          </cell>
          <cell r="J111">
            <v>1785</v>
          </cell>
          <cell r="K111">
            <v>7326</v>
          </cell>
          <cell r="L111">
            <v>6906</v>
          </cell>
          <cell r="M111">
            <v>76000</v>
          </cell>
          <cell r="P111">
            <v>100146</v>
          </cell>
        </row>
        <row r="112">
          <cell r="A112" t="str">
            <v>5.8.4</v>
          </cell>
          <cell r="B112" t="str">
            <v xml:space="preserve">      Монтаж противопожарных дверей</v>
          </cell>
          <cell r="C112">
            <v>566273</v>
          </cell>
          <cell r="D112">
            <v>2181695</v>
          </cell>
          <cell r="E112">
            <v>577598</v>
          </cell>
          <cell r="F112">
            <v>2225329</v>
          </cell>
          <cell r="G112">
            <v>164</v>
          </cell>
          <cell r="H112">
            <v>940.98</v>
          </cell>
          <cell r="I112">
            <v>172944</v>
          </cell>
          <cell r="J112">
            <v>17988</v>
          </cell>
          <cell r="K112">
            <v>155624</v>
          </cell>
          <cell r="L112">
            <v>147019</v>
          </cell>
          <cell r="M112">
            <v>1688120</v>
          </cell>
          <cell r="P112">
            <v>2181695</v>
          </cell>
        </row>
        <row r="113">
          <cell r="A113" t="str">
            <v>5.9</v>
          </cell>
          <cell r="B113" t="str">
            <v xml:space="preserve">   Отделка помещений </v>
          </cell>
          <cell r="C113">
            <v>5316528</v>
          </cell>
          <cell r="D113">
            <v>39403950</v>
          </cell>
          <cell r="E113">
            <v>5422858</v>
          </cell>
          <cell r="F113">
            <v>40192029</v>
          </cell>
          <cell r="G113">
            <v>2958</v>
          </cell>
          <cell r="H113">
            <v>72483.62</v>
          </cell>
          <cell r="I113">
            <v>11530375</v>
          </cell>
          <cell r="J113">
            <v>206197</v>
          </cell>
          <cell r="K113">
            <v>12583723</v>
          </cell>
          <cell r="L113">
            <v>6899916</v>
          </cell>
          <cell r="M113">
            <v>8183739</v>
          </cell>
          <cell r="N113">
            <v>0</v>
          </cell>
          <cell r="O113">
            <v>0</v>
          </cell>
          <cell r="P113">
            <v>39403950</v>
          </cell>
        </row>
        <row r="114">
          <cell r="A114" t="str">
            <v>5.9.1</v>
          </cell>
          <cell r="B114" t="str">
            <v xml:space="preserve">      Устройство полов</v>
          </cell>
          <cell r="C114">
            <v>2017473</v>
          </cell>
          <cell r="D114">
            <v>12153538</v>
          </cell>
          <cell r="E114">
            <v>2057822</v>
          </cell>
          <cell r="F114">
            <v>12396609</v>
          </cell>
          <cell r="G114">
            <v>912</v>
          </cell>
          <cell r="H114">
            <v>14000.06</v>
          </cell>
          <cell r="I114">
            <v>2297271</v>
          </cell>
          <cell r="J114">
            <v>87756</v>
          </cell>
          <cell r="K114">
            <v>2838072</v>
          </cell>
          <cell r="L114">
            <v>1749472</v>
          </cell>
          <cell r="M114">
            <v>5180967</v>
          </cell>
          <cell r="P114">
            <v>12153538</v>
          </cell>
        </row>
        <row r="115">
          <cell r="A115" t="str">
            <v>5.9.2</v>
          </cell>
          <cell r="B115" t="str">
            <v xml:space="preserve">      Отделка МОП (мест общего пользования)</v>
          </cell>
          <cell r="C115">
            <v>505714</v>
          </cell>
          <cell r="D115">
            <v>5008362</v>
          </cell>
          <cell r="E115">
            <v>515828</v>
          </cell>
          <cell r="F115">
            <v>5108529</v>
          </cell>
          <cell r="G115">
            <v>376</v>
          </cell>
          <cell r="H115">
            <v>10518.18</v>
          </cell>
          <cell r="I115">
            <v>1697524</v>
          </cell>
          <cell r="J115">
            <v>27017</v>
          </cell>
          <cell r="K115">
            <v>1794274</v>
          </cell>
          <cell r="L115">
            <v>940951</v>
          </cell>
          <cell r="M115">
            <v>548596</v>
          </cell>
          <cell r="N115">
            <v>0</v>
          </cell>
          <cell r="O115">
            <v>0</v>
          </cell>
          <cell r="P115">
            <v>5008362</v>
          </cell>
        </row>
        <row r="116">
          <cell r="A116" t="str">
            <v>5.9.2.1</v>
          </cell>
          <cell r="B116" t="str">
            <v xml:space="preserve">      Отделка МОП общестроительные работы</v>
          </cell>
          <cell r="C116">
            <v>505714</v>
          </cell>
          <cell r="D116">
            <v>5008362</v>
          </cell>
          <cell r="E116">
            <v>515828</v>
          </cell>
          <cell r="F116">
            <v>5108529</v>
          </cell>
          <cell r="G116">
            <v>376</v>
          </cell>
          <cell r="H116">
            <v>10518.18</v>
          </cell>
          <cell r="I116">
            <v>1697524</v>
          </cell>
          <cell r="J116">
            <v>27017</v>
          </cell>
          <cell r="K116">
            <v>1794274</v>
          </cell>
          <cell r="L116">
            <v>940951</v>
          </cell>
          <cell r="M116">
            <v>548596</v>
          </cell>
          <cell r="P116">
            <v>5008362</v>
          </cell>
        </row>
        <row r="117">
          <cell r="A117" t="str">
            <v>5.9.2.2</v>
          </cell>
          <cell r="B117" t="str">
            <v xml:space="preserve">      Отделка МОП спец работы</v>
          </cell>
          <cell r="E117">
            <v>0</v>
          </cell>
          <cell r="F117">
            <v>0</v>
          </cell>
          <cell r="G117">
            <v>0</v>
          </cell>
          <cell r="P117">
            <v>0</v>
          </cell>
        </row>
        <row r="118">
          <cell r="A118" t="str">
            <v>5.9.3</v>
          </cell>
          <cell r="B118" t="str">
            <v xml:space="preserve">      Отделка помещений  (квартир)</v>
          </cell>
          <cell r="C118">
            <v>2719912</v>
          </cell>
          <cell r="D118">
            <v>21462398</v>
          </cell>
          <cell r="E118">
            <v>2774310</v>
          </cell>
          <cell r="F118">
            <v>21891646</v>
          </cell>
          <cell r="G118">
            <v>1611</v>
          </cell>
          <cell r="H118">
            <v>46622.12</v>
          </cell>
          <cell r="I118">
            <v>7333599</v>
          </cell>
          <cell r="J118">
            <v>86046</v>
          </cell>
          <cell r="K118">
            <v>7732208</v>
          </cell>
          <cell r="L118">
            <v>4084847</v>
          </cell>
          <cell r="M118">
            <v>2225698</v>
          </cell>
          <cell r="P118">
            <v>21462398</v>
          </cell>
        </row>
        <row r="119">
          <cell r="A119" t="str">
            <v>5.9.4</v>
          </cell>
          <cell r="B119" t="str">
            <v xml:space="preserve">      Отделка квартир типа "Комфорт"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</row>
        <row r="120">
          <cell r="A120" t="str">
            <v>5.9.4.1</v>
          </cell>
          <cell r="B120" t="str">
            <v xml:space="preserve">      Отделка квартир типа "Комфорт" общестроительные работы-светлое</v>
          </cell>
          <cell r="E120">
            <v>0</v>
          </cell>
          <cell r="F120">
            <v>0</v>
          </cell>
          <cell r="G120">
            <v>0</v>
          </cell>
          <cell r="P120">
            <v>0</v>
          </cell>
        </row>
        <row r="121">
          <cell r="A121" t="str">
            <v>5.9.4.2</v>
          </cell>
          <cell r="B121" t="str">
            <v xml:space="preserve">      Отделка квартир типа "Комфорт" общестроительные работы-темное</v>
          </cell>
          <cell r="E121">
            <v>0</v>
          </cell>
          <cell r="F121">
            <v>0</v>
          </cell>
          <cell r="G121">
            <v>0</v>
          </cell>
          <cell r="P121">
            <v>0</v>
          </cell>
        </row>
        <row r="122">
          <cell r="A122" t="str">
            <v>5.9.4.3</v>
          </cell>
          <cell r="B122" t="str">
            <v xml:space="preserve">      Отделка квартир типа "Комфорт+" общестроительные работы-светлое</v>
          </cell>
          <cell r="E122">
            <v>0</v>
          </cell>
          <cell r="F122">
            <v>0</v>
          </cell>
          <cell r="G122">
            <v>0</v>
          </cell>
          <cell r="P122">
            <v>0</v>
          </cell>
        </row>
        <row r="123">
          <cell r="A123" t="str">
            <v>5.9.4.4</v>
          </cell>
          <cell r="B123" t="str">
            <v xml:space="preserve">      Отделка квартир типа "Комфорт+" общестроительные работы-темное</v>
          </cell>
          <cell r="E123">
            <v>0</v>
          </cell>
          <cell r="F123">
            <v>0</v>
          </cell>
          <cell r="G123">
            <v>0</v>
          </cell>
          <cell r="P123">
            <v>0</v>
          </cell>
        </row>
        <row r="124">
          <cell r="A124" t="str">
            <v>5.9.4.5</v>
          </cell>
          <cell r="B124" t="str">
            <v xml:space="preserve">      Отделка квартир типа "Комфорт" спец  работы</v>
          </cell>
          <cell r="E124">
            <v>0</v>
          </cell>
          <cell r="F124">
            <v>0</v>
          </cell>
          <cell r="G124">
            <v>0</v>
          </cell>
          <cell r="P124">
            <v>0</v>
          </cell>
        </row>
        <row r="125">
          <cell r="A125" t="str">
            <v>5.9.5</v>
          </cell>
          <cell r="B125" t="str">
            <v xml:space="preserve">      Отделка технических помещений, в том числе техэтаж (чердак)</v>
          </cell>
          <cell r="C125">
            <v>73429</v>
          </cell>
          <cell r="D125">
            <v>779652</v>
          </cell>
          <cell r="E125">
            <v>74898</v>
          </cell>
          <cell r="F125">
            <v>795245</v>
          </cell>
          <cell r="G125">
            <v>59</v>
          </cell>
          <cell r="H125">
            <v>1343.26</v>
          </cell>
          <cell r="I125">
            <v>201981</v>
          </cell>
          <cell r="J125">
            <v>5378</v>
          </cell>
          <cell r="K125">
            <v>219169</v>
          </cell>
          <cell r="L125">
            <v>124646</v>
          </cell>
          <cell r="M125">
            <v>228478</v>
          </cell>
          <cell r="P125">
            <v>779652</v>
          </cell>
        </row>
        <row r="126">
          <cell r="A126" t="str">
            <v>5.10</v>
          </cell>
          <cell r="B126" t="str">
            <v xml:space="preserve">   Лифты</v>
          </cell>
          <cell r="C126">
            <v>2572387</v>
          </cell>
          <cell r="D126">
            <v>15168471.333333334</v>
          </cell>
          <cell r="E126">
            <v>2581385</v>
          </cell>
          <cell r="F126">
            <v>15250795.333333334</v>
          </cell>
          <cell r="G126">
            <v>1122</v>
          </cell>
          <cell r="H126">
            <v>15545.723720000002</v>
          </cell>
          <cell r="I126">
            <v>1747832</v>
          </cell>
          <cell r="J126">
            <v>269828</v>
          </cell>
          <cell r="K126">
            <v>1400844</v>
          </cell>
          <cell r="L126">
            <v>994008</v>
          </cell>
          <cell r="M126">
            <v>955424</v>
          </cell>
          <cell r="N126">
            <v>2018971</v>
          </cell>
          <cell r="O126">
            <v>9800535.333333334</v>
          </cell>
          <cell r="P126">
            <v>15168471.333333334</v>
          </cell>
        </row>
        <row r="127">
          <cell r="A127" t="str">
            <v>5.10.1</v>
          </cell>
          <cell r="B127" t="str">
            <v xml:space="preserve">      Строительные работы лифтовых шахт</v>
          </cell>
          <cell r="C127">
            <v>1167</v>
          </cell>
          <cell r="D127">
            <v>13425</v>
          </cell>
          <cell r="E127">
            <v>1190</v>
          </cell>
          <cell r="F127">
            <v>13694</v>
          </cell>
          <cell r="G127">
            <v>1</v>
          </cell>
          <cell r="H127">
            <v>27.138719999999999</v>
          </cell>
          <cell r="I127">
            <v>3127</v>
          </cell>
          <cell r="J127">
            <v>62</v>
          </cell>
          <cell r="K127">
            <v>3440</v>
          </cell>
          <cell r="L127">
            <v>2189</v>
          </cell>
          <cell r="M127">
            <v>4607</v>
          </cell>
          <cell r="P127">
            <v>13425</v>
          </cell>
        </row>
        <row r="128">
          <cell r="A128" t="str">
            <v>5.10.2</v>
          </cell>
          <cell r="B128" t="str">
            <v xml:space="preserve">      Строительные работы лифтов (порталы и пороги)</v>
          </cell>
          <cell r="C128">
            <v>69755</v>
          </cell>
          <cell r="D128">
            <v>648605</v>
          </cell>
          <cell r="E128">
            <v>71150</v>
          </cell>
          <cell r="F128">
            <v>661577</v>
          </cell>
          <cell r="G128">
            <v>49</v>
          </cell>
          <cell r="H128">
            <v>80.64</v>
          </cell>
          <cell r="I128">
            <v>13216</v>
          </cell>
          <cell r="J128">
            <v>768</v>
          </cell>
          <cell r="K128">
            <v>11894</v>
          </cell>
          <cell r="L128">
            <v>11234</v>
          </cell>
          <cell r="M128">
            <v>611493</v>
          </cell>
          <cell r="P128">
            <v>648605</v>
          </cell>
        </row>
        <row r="129">
          <cell r="A129" t="str">
            <v>5.10.3</v>
          </cell>
          <cell r="B129" t="str">
            <v xml:space="preserve">      Монтаж лифтов</v>
          </cell>
          <cell r="C129">
            <v>2301844</v>
          </cell>
          <cell r="D129">
            <v>12516930.333333334</v>
          </cell>
          <cell r="E129">
            <v>2308198</v>
          </cell>
          <cell r="F129">
            <v>12575602.333333334</v>
          </cell>
          <cell r="G129">
            <v>925</v>
          </cell>
          <cell r="H129">
            <v>10892.976000000001</v>
          </cell>
          <cell r="I129">
            <v>1017618</v>
          </cell>
          <cell r="J129">
            <v>260346</v>
          </cell>
          <cell r="K129">
            <v>892615</v>
          </cell>
          <cell r="L129">
            <v>669461</v>
          </cell>
          <cell r="M129">
            <v>93557</v>
          </cell>
          <cell r="N129">
            <v>1984127</v>
          </cell>
          <cell r="O129">
            <v>9583333.333333334</v>
          </cell>
          <cell r="P129">
            <v>12516930.333333334</v>
          </cell>
        </row>
        <row r="130">
          <cell r="A130" t="str">
            <v>5.10.3.1</v>
          </cell>
          <cell r="B130" t="str">
            <v xml:space="preserve">      Монтаж лифтов</v>
          </cell>
          <cell r="C130">
            <v>317717</v>
          </cell>
          <cell r="D130">
            <v>2933597</v>
          </cell>
          <cell r="E130">
            <v>324071</v>
          </cell>
          <cell r="F130">
            <v>2992269</v>
          </cell>
          <cell r="G130">
            <v>220</v>
          </cell>
          <cell r="H130">
            <v>10892.976000000001</v>
          </cell>
          <cell r="I130">
            <v>1017618</v>
          </cell>
          <cell r="J130">
            <v>260346</v>
          </cell>
          <cell r="K130">
            <v>892615</v>
          </cell>
          <cell r="L130">
            <v>669461</v>
          </cell>
          <cell r="M130">
            <v>93557</v>
          </cell>
          <cell r="P130">
            <v>2933597</v>
          </cell>
        </row>
        <row r="131">
          <cell r="A131" t="str">
            <v>5.10.3.2</v>
          </cell>
          <cell r="B131" t="str">
            <v xml:space="preserve">      Оборудование  - лифты</v>
          </cell>
          <cell r="C131">
            <v>1984127</v>
          </cell>
          <cell r="D131">
            <v>9583333.333333334</v>
          </cell>
          <cell r="E131">
            <v>1984127</v>
          </cell>
          <cell r="F131">
            <v>9583333.333333334</v>
          </cell>
          <cell r="G131">
            <v>705</v>
          </cell>
          <cell r="N131">
            <v>1984127</v>
          </cell>
          <cell r="O131">
            <v>9583333.333333334</v>
          </cell>
          <cell r="P131">
            <v>9583333.333333334</v>
          </cell>
        </row>
        <row r="132">
          <cell r="A132" t="str">
            <v>5.10.4</v>
          </cell>
          <cell r="B132" t="str">
            <v xml:space="preserve">      Пуско-наладка лифтового оборудования</v>
          </cell>
          <cell r="C132">
            <v>96700</v>
          </cell>
          <cell r="D132">
            <v>1161538</v>
          </cell>
          <cell r="E132">
            <v>96700</v>
          </cell>
          <cell r="F132">
            <v>1161538</v>
          </cell>
          <cell r="G132">
            <v>85</v>
          </cell>
          <cell r="H132">
            <v>3506.29</v>
          </cell>
          <cell r="I132">
            <v>566604</v>
          </cell>
          <cell r="K132">
            <v>368293</v>
          </cell>
          <cell r="L132">
            <v>226641</v>
          </cell>
          <cell r="P132">
            <v>1161538</v>
          </cell>
        </row>
        <row r="133">
          <cell r="A133" t="str">
            <v>5.10.5</v>
          </cell>
          <cell r="B133" t="str">
            <v xml:space="preserve">      Автоматизация и диспетчеризация лифтов</v>
          </cell>
          <cell r="C133">
            <v>96142</v>
          </cell>
          <cell r="D133">
            <v>737729</v>
          </cell>
          <cell r="E133">
            <v>97368</v>
          </cell>
          <cell r="F133">
            <v>748140</v>
          </cell>
          <cell r="G133">
            <v>55</v>
          </cell>
          <cell r="H133">
            <v>768.25</v>
          </cell>
          <cell r="I133">
            <v>103246</v>
          </cell>
          <cell r="J133">
            <v>8652</v>
          </cell>
          <cell r="K133">
            <v>95989</v>
          </cell>
          <cell r="L133">
            <v>66873</v>
          </cell>
          <cell r="M133">
            <v>245767</v>
          </cell>
          <cell r="N133">
            <v>34844</v>
          </cell>
          <cell r="O133">
            <v>217202</v>
          </cell>
          <cell r="P133">
            <v>737729</v>
          </cell>
        </row>
        <row r="134">
          <cell r="A134" t="str">
            <v>5.10.6</v>
          </cell>
          <cell r="B134" t="str">
            <v xml:space="preserve">      Пуско-наладка диспетчеризации оборудования лифтов и сдача лифтов</v>
          </cell>
          <cell r="C134">
            <v>6779</v>
          </cell>
          <cell r="D134">
            <v>90244</v>
          </cell>
          <cell r="E134">
            <v>6779</v>
          </cell>
          <cell r="F134">
            <v>90244</v>
          </cell>
          <cell r="G134">
            <v>7</v>
          </cell>
          <cell r="H134">
            <v>270.42899999999997</v>
          </cell>
          <cell r="I134">
            <v>44021</v>
          </cell>
          <cell r="K134">
            <v>28613</v>
          </cell>
          <cell r="L134">
            <v>17610</v>
          </cell>
          <cell r="P134">
            <v>90244</v>
          </cell>
        </row>
        <row r="135">
          <cell r="A135" t="str">
            <v>5.11</v>
          </cell>
          <cell r="B135" t="str">
            <v xml:space="preserve">   Система водоснабжения</v>
          </cell>
          <cell r="C135">
            <v>2471472</v>
          </cell>
          <cell r="D135">
            <v>17305163</v>
          </cell>
          <cell r="E135">
            <v>2512635</v>
          </cell>
          <cell r="F135">
            <v>17612658</v>
          </cell>
          <cell r="G135">
            <v>1296</v>
          </cell>
          <cell r="H135">
            <v>16623.14</v>
          </cell>
          <cell r="I135">
            <v>2375417</v>
          </cell>
          <cell r="J135">
            <v>491415</v>
          </cell>
          <cell r="K135">
            <v>3100833</v>
          </cell>
          <cell r="L135">
            <v>2027650</v>
          </cell>
          <cell r="M135">
            <v>7418993</v>
          </cell>
          <cell r="N135">
            <v>410402</v>
          </cell>
          <cell r="O135">
            <v>1890855</v>
          </cell>
          <cell r="P135">
            <v>17305163</v>
          </cell>
        </row>
        <row r="136">
          <cell r="A136" t="str">
            <v>5.11.1</v>
          </cell>
          <cell r="B136" t="str">
            <v xml:space="preserve">      Система водоснабжения здания</v>
          </cell>
          <cell r="C136">
            <v>2468498</v>
          </cell>
          <cell r="D136">
            <v>17265546</v>
          </cell>
          <cell r="E136">
            <v>2509661</v>
          </cell>
          <cell r="F136">
            <v>17573041</v>
          </cell>
          <cell r="G136">
            <v>1293</v>
          </cell>
          <cell r="H136">
            <v>16521.89</v>
          </cell>
          <cell r="I136">
            <v>2356092</v>
          </cell>
          <cell r="J136">
            <v>491415</v>
          </cell>
          <cell r="K136">
            <v>3088271</v>
          </cell>
          <cell r="L136">
            <v>2019920</v>
          </cell>
          <cell r="M136">
            <v>7418993</v>
          </cell>
          <cell r="N136">
            <v>410402</v>
          </cell>
          <cell r="O136">
            <v>1890855</v>
          </cell>
          <cell r="P136">
            <v>17265546</v>
          </cell>
        </row>
        <row r="137">
          <cell r="A137" t="str">
            <v>5.11.1.1</v>
          </cell>
          <cell r="B137" t="str">
            <v xml:space="preserve">      Система водоснабжения В1 </v>
          </cell>
          <cell r="C137">
            <v>1118682</v>
          </cell>
          <cell r="D137">
            <v>8057431</v>
          </cell>
          <cell r="E137">
            <v>1141056</v>
          </cell>
          <cell r="F137">
            <v>8218580</v>
          </cell>
          <cell r="G137">
            <v>605</v>
          </cell>
          <cell r="H137">
            <v>8497.6299999999992</v>
          </cell>
          <cell r="I137">
            <v>1208867</v>
          </cell>
          <cell r="J137">
            <v>256378</v>
          </cell>
          <cell r="K137">
            <v>1578714</v>
          </cell>
          <cell r="L137">
            <v>1033478</v>
          </cell>
          <cell r="M137">
            <v>3979994</v>
          </cell>
          <cell r="P137">
            <v>8057431</v>
          </cell>
        </row>
        <row r="138">
          <cell r="A138" t="str">
            <v>5.11.1.2</v>
          </cell>
          <cell r="B138" t="str">
            <v xml:space="preserve">      Система водоснабжения Т3,Т4</v>
          </cell>
          <cell r="C138">
            <v>938038</v>
          </cell>
          <cell r="D138">
            <v>7303133</v>
          </cell>
          <cell r="E138">
            <v>956799</v>
          </cell>
          <cell r="F138">
            <v>7449196</v>
          </cell>
          <cell r="G138">
            <v>548</v>
          </cell>
          <cell r="H138">
            <v>7990.66</v>
          </cell>
          <cell r="I138">
            <v>1143041</v>
          </cell>
          <cell r="J138">
            <v>231742</v>
          </cell>
          <cell r="K138">
            <v>1505758</v>
          </cell>
          <cell r="L138">
            <v>983593</v>
          </cell>
          <cell r="M138">
            <v>3438999</v>
          </cell>
          <cell r="P138">
            <v>7303133</v>
          </cell>
        </row>
        <row r="139">
          <cell r="A139" t="str">
            <v>5.11.1.3</v>
          </cell>
          <cell r="B139" t="str">
            <v xml:space="preserve">      Система прочистки мусоропровода</v>
          </cell>
          <cell r="C139">
            <v>49459</v>
          </cell>
          <cell r="D139">
            <v>154982</v>
          </cell>
          <cell r="E139">
            <v>49487</v>
          </cell>
          <cell r="F139">
            <v>155265</v>
          </cell>
          <cell r="G139">
            <v>11</v>
          </cell>
          <cell r="H139">
            <v>33.599999999999994</v>
          </cell>
          <cell r="I139">
            <v>4184</v>
          </cell>
          <cell r="J139">
            <v>3295</v>
          </cell>
          <cell r="K139">
            <v>3799</v>
          </cell>
          <cell r="L139">
            <v>2849</v>
          </cell>
          <cell r="N139">
            <v>48083</v>
          </cell>
          <cell r="O139">
            <v>140855</v>
          </cell>
          <cell r="P139">
            <v>154982</v>
          </cell>
        </row>
        <row r="140">
          <cell r="A140" t="str">
            <v>5.11.1.4</v>
          </cell>
          <cell r="B140" t="str">
            <v xml:space="preserve">      Оборудование - насосные установки</v>
          </cell>
          <cell r="C140">
            <v>362319</v>
          </cell>
          <cell r="D140">
            <v>1750000</v>
          </cell>
          <cell r="E140">
            <v>362319</v>
          </cell>
          <cell r="F140">
            <v>1750000</v>
          </cell>
          <cell r="G140">
            <v>129</v>
          </cell>
          <cell r="N140">
            <v>362319</v>
          </cell>
          <cell r="O140">
            <v>1750000</v>
          </cell>
          <cell r="P140">
            <v>1750000</v>
          </cell>
        </row>
        <row r="141">
          <cell r="A141" t="str">
            <v>5.11.2</v>
          </cell>
          <cell r="B141" t="str">
            <v xml:space="preserve">      Пуско-наладка насосов водоснабж. и задвижек с электроприводами</v>
          </cell>
          <cell r="C141">
            <v>2974</v>
          </cell>
          <cell r="D141">
            <v>39617</v>
          </cell>
          <cell r="E141">
            <v>2974</v>
          </cell>
          <cell r="F141">
            <v>39617</v>
          </cell>
          <cell r="G141">
            <v>3</v>
          </cell>
          <cell r="H141">
            <v>101.25</v>
          </cell>
          <cell r="I141">
            <v>19325</v>
          </cell>
          <cell r="J141">
            <v>0</v>
          </cell>
          <cell r="K141">
            <v>12562</v>
          </cell>
          <cell r="L141">
            <v>7730</v>
          </cell>
          <cell r="M141">
            <v>0</v>
          </cell>
          <cell r="N141">
            <v>0</v>
          </cell>
          <cell r="O141">
            <v>0</v>
          </cell>
          <cell r="P141">
            <v>39617</v>
          </cell>
        </row>
        <row r="142">
          <cell r="A142" t="str">
            <v>5.11.2.1</v>
          </cell>
          <cell r="B142" t="str">
            <v xml:space="preserve">      Пуско-наладка насосов водоснабжения</v>
          </cell>
          <cell r="C142">
            <v>2574</v>
          </cell>
          <cell r="D142">
            <v>34297</v>
          </cell>
          <cell r="E142">
            <v>2574</v>
          </cell>
          <cell r="F142">
            <v>34297</v>
          </cell>
          <cell r="G142">
            <v>3</v>
          </cell>
          <cell r="H142">
            <v>86.67</v>
          </cell>
          <cell r="I142">
            <v>16730</v>
          </cell>
          <cell r="K142">
            <v>10875</v>
          </cell>
          <cell r="L142">
            <v>6692</v>
          </cell>
          <cell r="P142">
            <v>34297</v>
          </cell>
        </row>
        <row r="143">
          <cell r="A143" t="str">
            <v>5.11.2.2</v>
          </cell>
          <cell r="B143" t="str">
            <v xml:space="preserve">      Пуско-наладка задвижек с электроприводами</v>
          </cell>
          <cell r="C143">
            <v>400</v>
          </cell>
          <cell r="D143">
            <v>5320</v>
          </cell>
          <cell r="E143">
            <v>400</v>
          </cell>
          <cell r="F143">
            <v>5320</v>
          </cell>
          <cell r="G143">
            <v>0</v>
          </cell>
          <cell r="H143">
            <v>14.58</v>
          </cell>
          <cell r="I143">
            <v>2595</v>
          </cell>
          <cell r="K143">
            <v>1687</v>
          </cell>
          <cell r="L143">
            <v>1038</v>
          </cell>
          <cell r="P143">
            <v>5320</v>
          </cell>
        </row>
        <row r="144">
          <cell r="A144" t="str">
            <v>5.12</v>
          </cell>
          <cell r="B144" t="str">
            <v xml:space="preserve">   Системы отопления и вентиляции</v>
          </cell>
          <cell r="C144">
            <v>3812374</v>
          </cell>
          <cell r="D144">
            <v>22868236</v>
          </cell>
          <cell r="E144">
            <v>3886323</v>
          </cell>
          <cell r="F144">
            <v>23304910</v>
          </cell>
          <cell r="G144">
            <v>1716</v>
          </cell>
          <cell r="H144">
            <v>11568.353467000001</v>
          </cell>
          <cell r="I144">
            <v>1670227</v>
          </cell>
          <cell r="J144">
            <v>142511</v>
          </cell>
          <cell r="K144">
            <v>1901858</v>
          </cell>
          <cell r="L144">
            <v>1231990</v>
          </cell>
          <cell r="M144">
            <v>17206057</v>
          </cell>
          <cell r="N144">
            <v>91035</v>
          </cell>
          <cell r="O144">
            <v>715593</v>
          </cell>
          <cell r="P144">
            <v>22868236</v>
          </cell>
        </row>
        <row r="145">
          <cell r="A145" t="str">
            <v>5.12.1</v>
          </cell>
          <cell r="B145" t="str">
            <v xml:space="preserve">      Система отопления здания </v>
          </cell>
          <cell r="C145">
            <v>2138838</v>
          </cell>
          <cell r="D145">
            <v>13652297</v>
          </cell>
          <cell r="E145">
            <v>2181615</v>
          </cell>
          <cell r="F145">
            <v>13925343</v>
          </cell>
          <cell r="G145">
            <v>1025</v>
          </cell>
          <cell r="H145">
            <v>6725.0434669999995</v>
          </cell>
          <cell r="I145">
            <v>965891</v>
          </cell>
          <cell r="J145">
            <v>86002</v>
          </cell>
          <cell r="K145">
            <v>1154402</v>
          </cell>
          <cell r="L145">
            <v>741575</v>
          </cell>
          <cell r="M145">
            <v>10704427</v>
          </cell>
          <cell r="P145">
            <v>13652297</v>
          </cell>
        </row>
        <row r="146">
          <cell r="A146" t="str">
            <v>5.12.2</v>
          </cell>
          <cell r="B146" t="str">
            <v xml:space="preserve">      Система естественной вентиляции жилого дома</v>
          </cell>
          <cell r="C146">
            <v>53228</v>
          </cell>
          <cell r="D146">
            <v>580387</v>
          </cell>
          <cell r="E146">
            <v>54293</v>
          </cell>
          <cell r="F146">
            <v>591995</v>
          </cell>
          <cell r="G146">
            <v>44</v>
          </cell>
          <cell r="H146">
            <v>850.76</v>
          </cell>
          <cell r="I146">
            <v>109927</v>
          </cell>
          <cell r="J146">
            <v>6641</v>
          </cell>
          <cell r="K146">
            <v>140823</v>
          </cell>
          <cell r="L146">
            <v>91316</v>
          </cell>
          <cell r="M146">
            <v>231680</v>
          </cell>
          <cell r="P146">
            <v>580387</v>
          </cell>
        </row>
        <row r="147">
          <cell r="A147" t="str">
            <v>5.12.3</v>
          </cell>
          <cell r="B147" t="str">
            <v xml:space="preserve">      Система противодымной вентиляции</v>
          </cell>
          <cell r="C147">
            <v>1452386</v>
          </cell>
          <cell r="D147">
            <v>7400702</v>
          </cell>
          <cell r="E147">
            <v>1481434</v>
          </cell>
          <cell r="F147">
            <v>7548716</v>
          </cell>
          <cell r="G147">
            <v>556</v>
          </cell>
          <cell r="H147">
            <v>2846.94</v>
          </cell>
          <cell r="I147">
            <v>401618</v>
          </cell>
          <cell r="J147">
            <v>41009</v>
          </cell>
          <cell r="K147">
            <v>470558</v>
          </cell>
          <cell r="L147">
            <v>312358</v>
          </cell>
          <cell r="M147">
            <v>6175159</v>
          </cell>
          <cell r="P147">
            <v>7400702</v>
          </cell>
        </row>
        <row r="148">
          <cell r="A148" t="str">
            <v>5.12.5</v>
          </cell>
          <cell r="B148" t="str">
            <v xml:space="preserve">      Автоматизация ОВ и ВК</v>
          </cell>
          <cell r="C148">
            <v>143978</v>
          </cell>
          <cell r="D148">
            <v>915901</v>
          </cell>
          <cell r="E148">
            <v>145037</v>
          </cell>
          <cell r="F148">
            <v>919907</v>
          </cell>
          <cell r="G148">
            <v>68</v>
          </cell>
          <cell r="H148">
            <v>271.27</v>
          </cell>
          <cell r="I148">
            <v>37206</v>
          </cell>
          <cell r="J148">
            <v>8859</v>
          </cell>
          <cell r="K148">
            <v>34945</v>
          </cell>
          <cell r="L148">
            <v>24507</v>
          </cell>
          <cell r="M148">
            <v>94791</v>
          </cell>
          <cell r="N148">
            <v>91035</v>
          </cell>
          <cell r="O148">
            <v>715593</v>
          </cell>
          <cell r="P148">
            <v>915901</v>
          </cell>
        </row>
        <row r="149">
          <cell r="A149" t="str">
            <v>5.12.6</v>
          </cell>
          <cell r="B149" t="str">
            <v xml:space="preserve">      Пуско-наладка системы противодымной вентиляции</v>
          </cell>
          <cell r="C149">
            <v>23944</v>
          </cell>
          <cell r="D149">
            <v>318949</v>
          </cell>
          <cell r="E149">
            <v>23944</v>
          </cell>
          <cell r="F149">
            <v>318949</v>
          </cell>
          <cell r="G149">
            <v>23</v>
          </cell>
          <cell r="H149">
            <v>874.34</v>
          </cell>
          <cell r="I149">
            <v>155585</v>
          </cell>
          <cell r="K149">
            <v>101130</v>
          </cell>
          <cell r="L149">
            <v>62234</v>
          </cell>
          <cell r="P149">
            <v>318949</v>
          </cell>
        </row>
        <row r="150">
          <cell r="A150" t="str">
            <v>5.13</v>
          </cell>
          <cell r="B150" t="str">
            <v xml:space="preserve">   Системы канализации и ливнестока</v>
          </cell>
          <cell r="C150">
            <v>1068851</v>
          </cell>
          <cell r="D150">
            <v>7646754</v>
          </cell>
          <cell r="E150">
            <v>1090228</v>
          </cell>
          <cell r="F150">
            <v>7799689</v>
          </cell>
          <cell r="G150">
            <v>574</v>
          </cell>
          <cell r="H150">
            <v>4600.7299999999996</v>
          </cell>
          <cell r="I150">
            <v>646016</v>
          </cell>
          <cell r="J150">
            <v>99249</v>
          </cell>
          <cell r="K150">
            <v>854485</v>
          </cell>
          <cell r="L150">
            <v>554808</v>
          </cell>
          <cell r="M150">
            <v>5492196</v>
          </cell>
          <cell r="N150">
            <v>0</v>
          </cell>
          <cell r="O150">
            <v>0</v>
          </cell>
          <cell r="P150">
            <v>7646754</v>
          </cell>
        </row>
        <row r="151">
          <cell r="A151" t="str">
            <v>5.13.1</v>
          </cell>
          <cell r="B151" t="str">
            <v xml:space="preserve">      Система водоотведения здания</v>
          </cell>
          <cell r="C151">
            <v>958771</v>
          </cell>
          <cell r="D151">
            <v>6597650</v>
          </cell>
          <cell r="E151">
            <v>977946</v>
          </cell>
          <cell r="F151">
            <v>6729603</v>
          </cell>
          <cell r="G151">
            <v>495</v>
          </cell>
          <cell r="H151">
            <v>4213.46</v>
          </cell>
          <cell r="I151">
            <v>590665</v>
          </cell>
          <cell r="J151">
            <v>89950</v>
          </cell>
          <cell r="K151">
            <v>782881</v>
          </cell>
          <cell r="L151">
            <v>508148</v>
          </cell>
          <cell r="M151">
            <v>4626006</v>
          </cell>
          <cell r="N151">
            <v>0</v>
          </cell>
          <cell r="O151">
            <v>0</v>
          </cell>
          <cell r="P151">
            <v>6597650</v>
          </cell>
        </row>
        <row r="152">
          <cell r="A152" t="str">
            <v>5.13.1.1</v>
          </cell>
          <cell r="B152" t="str">
            <v xml:space="preserve">      Система канализации К1</v>
          </cell>
          <cell r="C152">
            <v>951906</v>
          </cell>
          <cell r="D152">
            <v>6545416</v>
          </cell>
          <cell r="E152">
            <v>970944</v>
          </cell>
          <cell r="F152">
            <v>6676324</v>
          </cell>
          <cell r="G152">
            <v>491</v>
          </cell>
          <cell r="H152">
            <v>4153.3999999999996</v>
          </cell>
          <cell r="I152">
            <v>582657</v>
          </cell>
          <cell r="J152">
            <v>89628</v>
          </cell>
          <cell r="K152">
            <v>772616</v>
          </cell>
          <cell r="L152">
            <v>501496</v>
          </cell>
          <cell r="M152">
            <v>4599019</v>
          </cell>
          <cell r="P152">
            <v>6545416</v>
          </cell>
        </row>
        <row r="153">
          <cell r="A153" t="str">
            <v>5.13.1.2</v>
          </cell>
          <cell r="B153" t="str">
            <v xml:space="preserve">      Система канализации К1Н</v>
          </cell>
          <cell r="C153">
            <v>6865</v>
          </cell>
          <cell r="D153">
            <v>52234</v>
          </cell>
          <cell r="E153">
            <v>7002</v>
          </cell>
          <cell r="F153">
            <v>53279</v>
          </cell>
          <cell r="G153">
            <v>4</v>
          </cell>
          <cell r="H153">
            <v>60.06</v>
          </cell>
          <cell r="I153">
            <v>8008</v>
          </cell>
          <cell r="J153">
            <v>322</v>
          </cell>
          <cell r="K153">
            <v>10265</v>
          </cell>
          <cell r="L153">
            <v>6652</v>
          </cell>
          <cell r="M153">
            <v>26987</v>
          </cell>
          <cell r="P153">
            <v>52234</v>
          </cell>
        </row>
        <row r="154">
          <cell r="A154" t="str">
            <v>5.13.2</v>
          </cell>
          <cell r="B154" t="str">
            <v xml:space="preserve">      Система ливневой канализации </v>
          </cell>
          <cell r="C154">
            <v>110080</v>
          </cell>
          <cell r="D154">
            <v>1049104</v>
          </cell>
          <cell r="E154">
            <v>112282</v>
          </cell>
          <cell r="F154">
            <v>1070086</v>
          </cell>
          <cell r="G154">
            <v>79</v>
          </cell>
          <cell r="H154">
            <v>387.27</v>
          </cell>
          <cell r="I154">
            <v>55351</v>
          </cell>
          <cell r="J154">
            <v>9299</v>
          </cell>
          <cell r="K154">
            <v>71604</v>
          </cell>
          <cell r="L154">
            <v>46660</v>
          </cell>
          <cell r="M154">
            <v>866190</v>
          </cell>
          <cell r="N154">
            <v>0</v>
          </cell>
          <cell r="O154">
            <v>0</v>
          </cell>
          <cell r="P154">
            <v>1049104</v>
          </cell>
        </row>
        <row r="155">
          <cell r="A155" t="str">
            <v>5.13.2.1</v>
          </cell>
          <cell r="B155" t="str">
            <v xml:space="preserve">      Система ливневой канализации здания</v>
          </cell>
          <cell r="C155">
            <v>110080</v>
          </cell>
          <cell r="D155">
            <v>1049104</v>
          </cell>
          <cell r="E155">
            <v>112282</v>
          </cell>
          <cell r="F155">
            <v>1070086</v>
          </cell>
          <cell r="G155">
            <v>79</v>
          </cell>
          <cell r="H155">
            <v>387.27</v>
          </cell>
          <cell r="I155">
            <v>55351</v>
          </cell>
          <cell r="J155">
            <v>9299</v>
          </cell>
          <cell r="K155">
            <v>71604</v>
          </cell>
          <cell r="L155">
            <v>46660</v>
          </cell>
          <cell r="M155">
            <v>866190</v>
          </cell>
          <cell r="P155">
            <v>1049104</v>
          </cell>
        </row>
        <row r="156">
          <cell r="A156" t="str">
            <v>5.14</v>
          </cell>
          <cell r="B156" t="str">
            <v xml:space="preserve">   Системы электроснабжения и освещения</v>
          </cell>
          <cell r="C156">
            <v>2319080</v>
          </cell>
          <cell r="D156">
            <v>18903061</v>
          </cell>
          <cell r="E156">
            <v>2364264</v>
          </cell>
          <cell r="F156">
            <v>19271573</v>
          </cell>
          <cell r="G156">
            <v>1418</v>
          </cell>
          <cell r="H156">
            <v>15246.430000000002</v>
          </cell>
          <cell r="I156">
            <v>2113218</v>
          </cell>
          <cell r="J156">
            <v>106069</v>
          </cell>
          <cell r="K156">
            <v>1976904</v>
          </cell>
          <cell r="L156">
            <v>1345824</v>
          </cell>
          <cell r="M156">
            <v>13141464</v>
          </cell>
          <cell r="N156">
            <v>40519</v>
          </cell>
          <cell r="O156">
            <v>219582</v>
          </cell>
          <cell r="P156">
            <v>18903061</v>
          </cell>
        </row>
        <row r="157">
          <cell r="A157" t="str">
            <v>5.14.1</v>
          </cell>
          <cell r="B157" t="str">
            <v xml:space="preserve">      Системы электроснабжения и освещения здания</v>
          </cell>
          <cell r="C157">
            <v>2261253</v>
          </cell>
          <cell r="D157">
            <v>18397907</v>
          </cell>
          <cell r="E157">
            <v>2306277</v>
          </cell>
          <cell r="F157">
            <v>18764680</v>
          </cell>
          <cell r="G157">
            <v>1381</v>
          </cell>
          <cell r="H157">
            <v>14291.79</v>
          </cell>
          <cell r="I157">
            <v>1964801</v>
          </cell>
          <cell r="J157">
            <v>105741</v>
          </cell>
          <cell r="K157">
            <v>1873674</v>
          </cell>
          <cell r="L157">
            <v>1280798</v>
          </cell>
          <cell r="M157">
            <v>13113632</v>
          </cell>
          <cell r="N157">
            <v>10034</v>
          </cell>
          <cell r="O157">
            <v>59261</v>
          </cell>
          <cell r="P157">
            <v>18397907</v>
          </cell>
        </row>
        <row r="158">
          <cell r="A158" t="str">
            <v>5.14.1.1</v>
          </cell>
          <cell r="B158" t="str">
            <v xml:space="preserve">     Система электроснабжения и освещения здания (в том числе МОП)</v>
          </cell>
          <cell r="C158">
            <v>2261253</v>
          </cell>
          <cell r="D158">
            <v>18397907</v>
          </cell>
          <cell r="E158">
            <v>2306277</v>
          </cell>
          <cell r="F158">
            <v>18764680</v>
          </cell>
          <cell r="G158">
            <v>1381</v>
          </cell>
          <cell r="H158">
            <v>14291.79</v>
          </cell>
          <cell r="I158">
            <v>1964801</v>
          </cell>
          <cell r="J158">
            <v>105741</v>
          </cell>
          <cell r="K158">
            <v>1873674</v>
          </cell>
          <cell r="L158">
            <v>1280798</v>
          </cell>
          <cell r="M158">
            <v>13113632</v>
          </cell>
          <cell r="N158">
            <v>10034</v>
          </cell>
          <cell r="O158">
            <v>59261</v>
          </cell>
          <cell r="P158">
            <v>18397907</v>
          </cell>
        </row>
        <row r="159">
          <cell r="A159" t="str">
            <v>5.14.2</v>
          </cell>
          <cell r="B159" t="str">
            <v xml:space="preserve">      Система автоматического учета электроэнергии АСКУЭ</v>
          </cell>
          <cell r="C159">
            <v>38470</v>
          </cell>
          <cell r="D159">
            <v>247295</v>
          </cell>
          <cell r="E159">
            <v>38630</v>
          </cell>
          <cell r="F159">
            <v>249034</v>
          </cell>
          <cell r="G159">
            <v>18</v>
          </cell>
          <cell r="H159">
            <v>162.94</v>
          </cell>
          <cell r="I159">
            <v>22631</v>
          </cell>
          <cell r="J159">
            <v>328</v>
          </cell>
          <cell r="K159">
            <v>21470</v>
          </cell>
          <cell r="L159">
            <v>14713</v>
          </cell>
          <cell r="M159">
            <v>27832</v>
          </cell>
          <cell r="N159">
            <v>30485</v>
          </cell>
          <cell r="O159">
            <v>160321</v>
          </cell>
          <cell r="P159">
            <v>247295</v>
          </cell>
        </row>
        <row r="160">
          <cell r="A160" t="str">
            <v>5.14.3</v>
          </cell>
          <cell r="B160" t="str">
            <v xml:space="preserve">      Пуско-наладка системы электроснабжения и электрооборудования</v>
          </cell>
          <cell r="C160">
            <v>19357</v>
          </cell>
          <cell r="D160">
            <v>257859</v>
          </cell>
          <cell r="E160">
            <v>19357</v>
          </cell>
          <cell r="F160">
            <v>257859</v>
          </cell>
          <cell r="G160">
            <v>19</v>
          </cell>
          <cell r="H160">
            <v>791.69999999999993</v>
          </cell>
          <cell r="I160">
            <v>125786</v>
          </cell>
          <cell r="J160">
            <v>0</v>
          </cell>
          <cell r="K160">
            <v>81760</v>
          </cell>
          <cell r="L160">
            <v>50313</v>
          </cell>
          <cell r="M160">
            <v>0</v>
          </cell>
          <cell r="N160">
            <v>0</v>
          </cell>
          <cell r="O160">
            <v>0</v>
          </cell>
          <cell r="P160">
            <v>257859</v>
          </cell>
        </row>
        <row r="161">
          <cell r="A161" t="str">
            <v>5.14.3.1</v>
          </cell>
          <cell r="B161" t="str">
            <v xml:space="preserve">      Пуско-наладка системы электроснабжения</v>
          </cell>
          <cell r="C161">
            <v>12743</v>
          </cell>
          <cell r="D161">
            <v>169738</v>
          </cell>
          <cell r="E161">
            <v>12743</v>
          </cell>
          <cell r="F161">
            <v>169738</v>
          </cell>
          <cell r="G161">
            <v>12</v>
          </cell>
          <cell r="H161">
            <v>514.53</v>
          </cell>
          <cell r="I161">
            <v>82800</v>
          </cell>
          <cell r="K161">
            <v>53819</v>
          </cell>
          <cell r="L161">
            <v>33119</v>
          </cell>
          <cell r="P161">
            <v>169738</v>
          </cell>
        </row>
        <row r="162">
          <cell r="A162" t="str">
            <v>5.14.3.2</v>
          </cell>
          <cell r="B162" t="str">
            <v xml:space="preserve">      Пуско-наладка системы АСКУЭ</v>
          </cell>
          <cell r="C162">
            <v>3793</v>
          </cell>
          <cell r="D162">
            <v>50527</v>
          </cell>
          <cell r="E162">
            <v>3793</v>
          </cell>
          <cell r="F162">
            <v>50527</v>
          </cell>
          <cell r="G162">
            <v>4</v>
          </cell>
          <cell r="H162">
            <v>156.77000000000001</v>
          </cell>
          <cell r="I162">
            <v>24647</v>
          </cell>
          <cell r="K162">
            <v>16021</v>
          </cell>
          <cell r="L162">
            <v>9859</v>
          </cell>
          <cell r="P162">
            <v>50527</v>
          </cell>
        </row>
        <row r="163">
          <cell r="A163" t="str">
            <v>5.14.3.3</v>
          </cell>
          <cell r="B163" t="str">
            <v xml:space="preserve">      Пуско-наладка системы ВРУ</v>
          </cell>
          <cell r="C163">
            <v>2821</v>
          </cell>
          <cell r="D163">
            <v>37594</v>
          </cell>
          <cell r="E163">
            <v>2821</v>
          </cell>
          <cell r="F163">
            <v>37594</v>
          </cell>
          <cell r="G163">
            <v>3</v>
          </cell>
          <cell r="H163">
            <v>120.4</v>
          </cell>
          <cell r="I163">
            <v>18339</v>
          </cell>
          <cell r="K163">
            <v>11920</v>
          </cell>
          <cell r="L163">
            <v>7335</v>
          </cell>
          <cell r="P163">
            <v>37594</v>
          </cell>
        </row>
        <row r="164">
          <cell r="A164" t="str">
            <v>5.15</v>
          </cell>
          <cell r="B164" t="str">
            <v xml:space="preserve">   Слаботочные системы</v>
          </cell>
          <cell r="C164">
            <v>203968</v>
          </cell>
          <cell r="D164">
            <v>1809789</v>
          </cell>
          <cell r="E164">
            <v>207734</v>
          </cell>
          <cell r="F164">
            <v>1844727</v>
          </cell>
          <cell r="G164">
            <v>135</v>
          </cell>
          <cell r="H164">
            <v>1780.3700000000001</v>
          </cell>
          <cell r="I164">
            <v>237060</v>
          </cell>
          <cell r="J164">
            <v>38793</v>
          </cell>
          <cell r="K164">
            <v>222650</v>
          </cell>
          <cell r="L164">
            <v>155166</v>
          </cell>
          <cell r="M164">
            <v>1093210</v>
          </cell>
          <cell r="N164">
            <v>15642</v>
          </cell>
          <cell r="O164">
            <v>62910</v>
          </cell>
          <cell r="P164">
            <v>1809789</v>
          </cell>
        </row>
        <row r="165">
          <cell r="A165" t="str">
            <v>5.15.1</v>
          </cell>
          <cell r="B165" t="str">
            <v xml:space="preserve">      Домофоны и кодовые замки</v>
          </cell>
          <cell r="C165">
            <v>193359</v>
          </cell>
          <cell r="D165">
            <v>1724900</v>
          </cell>
          <cell r="E165">
            <v>196913</v>
          </cell>
          <cell r="F165">
            <v>1758140</v>
          </cell>
          <cell r="G165">
            <v>129</v>
          </cell>
          <cell r="H165">
            <v>1642.43</v>
          </cell>
          <cell r="I165">
            <v>218595</v>
          </cell>
          <cell r="J165">
            <v>36321</v>
          </cell>
          <cell r="K165">
            <v>204827</v>
          </cell>
          <cell r="L165">
            <v>142971</v>
          </cell>
          <cell r="M165">
            <v>1059276</v>
          </cell>
          <cell r="N165">
            <v>15642</v>
          </cell>
          <cell r="O165">
            <v>62910</v>
          </cell>
          <cell r="P165">
            <v>1724900</v>
          </cell>
        </row>
        <row r="166">
          <cell r="A166" t="str">
            <v>5.15.2</v>
          </cell>
          <cell r="B166" t="str">
            <v xml:space="preserve">      Телефонизация, телевидение, радиофикация и др.</v>
          </cell>
          <cell r="C166">
            <v>10609</v>
          </cell>
          <cell r="D166">
            <v>84889</v>
          </cell>
          <cell r="E166">
            <v>10821</v>
          </cell>
          <cell r="F166">
            <v>86587</v>
          </cell>
          <cell r="G166">
            <v>6</v>
          </cell>
          <cell r="H166">
            <v>137.94</v>
          </cell>
          <cell r="I166">
            <v>18465</v>
          </cell>
          <cell r="J166">
            <v>2472</v>
          </cell>
          <cell r="K166">
            <v>17823</v>
          </cell>
          <cell r="L166">
            <v>12195</v>
          </cell>
          <cell r="M166">
            <v>33934</v>
          </cell>
          <cell r="P166">
            <v>84889</v>
          </cell>
        </row>
        <row r="167">
          <cell r="A167" t="str">
            <v>5.15.3</v>
          </cell>
          <cell r="B167" t="str">
            <v xml:space="preserve">      Охранная сигнализация</v>
          </cell>
          <cell r="E167">
            <v>0</v>
          </cell>
          <cell r="F167">
            <v>0</v>
          </cell>
          <cell r="G167">
            <v>0</v>
          </cell>
          <cell r="P167">
            <v>0</v>
          </cell>
        </row>
        <row r="168">
          <cell r="A168" t="str">
            <v>5.15.4</v>
          </cell>
          <cell r="B168" t="str">
            <v xml:space="preserve">      Диспетчеризация инженерных систем</v>
          </cell>
          <cell r="E168">
            <v>0</v>
          </cell>
          <cell r="F168">
            <v>0</v>
          </cell>
          <cell r="G168">
            <v>0</v>
          </cell>
          <cell r="P168">
            <v>0</v>
          </cell>
        </row>
        <row r="169">
          <cell r="A169" t="str">
            <v>5.16</v>
          </cell>
          <cell r="B169" t="str">
            <v xml:space="preserve">   Системы противопожарной автоматики</v>
          </cell>
          <cell r="C169">
            <v>546960</v>
          </cell>
          <cell r="D169">
            <v>3527069</v>
          </cell>
          <cell r="E169">
            <v>557576</v>
          </cell>
          <cell r="F169">
            <v>3593310</v>
          </cell>
          <cell r="G169">
            <v>265</v>
          </cell>
          <cell r="H169">
            <v>5983.2800000000007</v>
          </cell>
          <cell r="I169">
            <v>853750</v>
          </cell>
          <cell r="J169">
            <v>28048</v>
          </cell>
          <cell r="K169">
            <v>704821</v>
          </cell>
          <cell r="L169">
            <v>505490</v>
          </cell>
          <cell r="M169">
            <v>1434960</v>
          </cell>
          <cell r="N169">
            <v>0</v>
          </cell>
          <cell r="O169">
            <v>0</v>
          </cell>
          <cell r="P169">
            <v>3527069</v>
          </cell>
        </row>
        <row r="170">
          <cell r="A170" t="str">
            <v>5.16.1</v>
          </cell>
          <cell r="B170" t="str">
            <v xml:space="preserve">      Система пожарной сигнализации и оповещения о ЧС</v>
          </cell>
          <cell r="C170">
            <v>546960</v>
          </cell>
          <cell r="D170">
            <v>3527069</v>
          </cell>
          <cell r="E170">
            <v>557576</v>
          </cell>
          <cell r="F170">
            <v>3593310</v>
          </cell>
          <cell r="G170">
            <v>265</v>
          </cell>
          <cell r="H170">
            <v>5983.2800000000007</v>
          </cell>
          <cell r="I170">
            <v>853750</v>
          </cell>
          <cell r="J170">
            <v>28048</v>
          </cell>
          <cell r="K170">
            <v>704821</v>
          </cell>
          <cell r="L170">
            <v>505490</v>
          </cell>
          <cell r="M170">
            <v>1434960</v>
          </cell>
          <cell r="N170">
            <v>0</v>
          </cell>
          <cell r="O170">
            <v>0</v>
          </cell>
          <cell r="P170">
            <v>3527069</v>
          </cell>
        </row>
        <row r="171">
          <cell r="A171" t="str">
            <v>5.16.1.1</v>
          </cell>
          <cell r="B171" t="str">
            <v xml:space="preserve">      Система пожарной сигнализации и оповещения о ЧС</v>
          </cell>
          <cell r="C171">
            <v>530816</v>
          </cell>
          <cell r="D171">
            <v>3312036</v>
          </cell>
          <cell r="E171">
            <v>541432</v>
          </cell>
          <cell r="F171">
            <v>3378277</v>
          </cell>
          <cell r="G171">
            <v>249</v>
          </cell>
          <cell r="H171">
            <v>5455.56</v>
          </cell>
          <cell r="I171">
            <v>748855</v>
          </cell>
          <cell r="J171">
            <v>28048</v>
          </cell>
          <cell r="K171">
            <v>636640</v>
          </cell>
          <cell r="L171">
            <v>463533</v>
          </cell>
          <cell r="M171">
            <v>1434960</v>
          </cell>
          <cell r="P171">
            <v>3312036</v>
          </cell>
        </row>
        <row r="172">
          <cell r="A172" t="str">
            <v>5.16.1.2</v>
          </cell>
          <cell r="B172" t="str">
            <v xml:space="preserve">      Пуско-наладка пожарной сигнализации </v>
          </cell>
          <cell r="C172">
            <v>16144</v>
          </cell>
          <cell r="D172">
            <v>215033</v>
          </cell>
          <cell r="E172">
            <v>16144</v>
          </cell>
          <cell r="F172">
            <v>215033</v>
          </cell>
          <cell r="G172">
            <v>16</v>
          </cell>
          <cell r="H172">
            <v>527.72</v>
          </cell>
          <cell r="I172">
            <v>104895</v>
          </cell>
          <cell r="K172">
            <v>68181</v>
          </cell>
          <cell r="L172">
            <v>41957</v>
          </cell>
          <cell r="P172">
            <v>215033</v>
          </cell>
        </row>
        <row r="173">
          <cell r="A173" t="str">
            <v>5.17</v>
          </cell>
          <cell r="B173" t="str">
            <v xml:space="preserve">   Котельная </v>
          </cell>
          <cell r="C173">
            <v>1707199</v>
          </cell>
          <cell r="D173">
            <v>11033055</v>
          </cell>
          <cell r="E173">
            <v>1721044</v>
          </cell>
          <cell r="F173">
            <v>11147585</v>
          </cell>
          <cell r="G173">
            <v>820</v>
          </cell>
          <cell r="H173">
            <v>4723.2623520400011</v>
          </cell>
          <cell r="I173">
            <v>675890</v>
          </cell>
          <cell r="J173">
            <v>124143</v>
          </cell>
          <cell r="K173">
            <v>711442</v>
          </cell>
          <cell r="L173">
            <v>474735</v>
          </cell>
          <cell r="M173">
            <v>3965593</v>
          </cell>
          <cell r="N173">
            <v>998044</v>
          </cell>
          <cell r="O173">
            <v>5081252</v>
          </cell>
          <cell r="P173">
            <v>11033055</v>
          </cell>
        </row>
        <row r="174">
          <cell r="A174" t="str">
            <v>5.17.1</v>
          </cell>
          <cell r="B174" t="str">
            <v xml:space="preserve">      Система водоснабжения котельной</v>
          </cell>
          <cell r="C174">
            <v>193737</v>
          </cell>
          <cell r="D174">
            <v>938813</v>
          </cell>
          <cell r="E174">
            <v>193865</v>
          </cell>
          <cell r="F174">
            <v>939491</v>
          </cell>
          <cell r="G174">
            <v>70</v>
          </cell>
          <cell r="H174">
            <v>33.786569999999998</v>
          </cell>
          <cell r="I174">
            <v>4917</v>
          </cell>
          <cell r="J174">
            <v>624</v>
          </cell>
          <cell r="K174">
            <v>5785</v>
          </cell>
          <cell r="L174">
            <v>3700</v>
          </cell>
          <cell r="M174">
            <v>18875</v>
          </cell>
          <cell r="N174">
            <v>187352</v>
          </cell>
          <cell r="O174">
            <v>904912</v>
          </cell>
          <cell r="P174">
            <v>938813</v>
          </cell>
        </row>
        <row r="175">
          <cell r="A175" t="str">
            <v>5.17.1.1</v>
          </cell>
          <cell r="B175" t="str">
            <v xml:space="preserve">      Система водоснабжения котельной В1</v>
          </cell>
          <cell r="C175">
            <v>4660</v>
          </cell>
          <cell r="D175">
            <v>25449</v>
          </cell>
          <cell r="E175">
            <v>4753</v>
          </cell>
          <cell r="F175">
            <v>25958</v>
          </cell>
          <cell r="G175">
            <v>2</v>
          </cell>
          <cell r="H175">
            <v>22.586570000000002</v>
          </cell>
          <cell r="I175">
            <v>3264</v>
          </cell>
          <cell r="J175">
            <v>397</v>
          </cell>
          <cell r="K175">
            <v>3803</v>
          </cell>
          <cell r="L175">
            <v>2449</v>
          </cell>
          <cell r="M175">
            <v>15536</v>
          </cell>
          <cell r="P175">
            <v>25449</v>
          </cell>
        </row>
        <row r="176">
          <cell r="A176" t="str">
            <v>5.17.1.2</v>
          </cell>
          <cell r="B176" t="str">
            <v xml:space="preserve">      Система водоснабжения котельной Т3,Т4</v>
          </cell>
          <cell r="C176">
            <v>1725</v>
          </cell>
          <cell r="D176">
            <v>8452</v>
          </cell>
          <cell r="E176">
            <v>1760</v>
          </cell>
          <cell r="F176">
            <v>8621</v>
          </cell>
          <cell r="G176">
            <v>1</v>
          </cell>
          <cell r="H176">
            <v>11.2</v>
          </cell>
          <cell r="I176">
            <v>1653</v>
          </cell>
          <cell r="J176">
            <v>227</v>
          </cell>
          <cell r="K176">
            <v>1982</v>
          </cell>
          <cell r="L176">
            <v>1251</v>
          </cell>
          <cell r="M176">
            <v>3339</v>
          </cell>
          <cell r="P176">
            <v>8452</v>
          </cell>
        </row>
        <row r="177">
          <cell r="A177" t="str">
            <v>5.17.1.3</v>
          </cell>
          <cell r="B177" t="str">
            <v xml:space="preserve">      Оборудование - насосы</v>
          </cell>
          <cell r="C177">
            <v>187352</v>
          </cell>
          <cell r="D177">
            <v>904912</v>
          </cell>
          <cell r="E177">
            <v>187352</v>
          </cell>
          <cell r="F177">
            <v>904912</v>
          </cell>
          <cell r="G177">
            <v>67</v>
          </cell>
          <cell r="N177">
            <v>187352</v>
          </cell>
          <cell r="O177">
            <v>904912</v>
          </cell>
          <cell r="P177">
            <v>904912</v>
          </cell>
        </row>
        <row r="178">
          <cell r="A178" t="str">
            <v>5.17.2</v>
          </cell>
          <cell r="B178" t="str">
            <v xml:space="preserve">      Системы водоотведения котельной</v>
          </cell>
          <cell r="C178">
            <v>1436</v>
          </cell>
          <cell r="D178">
            <v>13185</v>
          </cell>
          <cell r="E178">
            <v>1465</v>
          </cell>
          <cell r="F178">
            <v>13449</v>
          </cell>
          <cell r="G178">
            <v>1</v>
          </cell>
          <cell r="H178">
            <v>8.51</v>
          </cell>
          <cell r="I178">
            <v>1167</v>
          </cell>
          <cell r="J178">
            <v>62</v>
          </cell>
          <cell r="K178">
            <v>1507</v>
          </cell>
          <cell r="L178">
            <v>969</v>
          </cell>
          <cell r="M178">
            <v>9480</v>
          </cell>
          <cell r="P178">
            <v>13185</v>
          </cell>
        </row>
        <row r="179">
          <cell r="A179" t="str">
            <v>5.17.3</v>
          </cell>
          <cell r="B179" t="str">
            <v xml:space="preserve">      Системы отопления и вентиляции котельной</v>
          </cell>
          <cell r="C179">
            <v>44215</v>
          </cell>
          <cell r="D179">
            <v>232703</v>
          </cell>
          <cell r="E179">
            <v>45099</v>
          </cell>
          <cell r="F179">
            <v>237357</v>
          </cell>
          <cell r="G179">
            <v>17</v>
          </cell>
          <cell r="H179">
            <v>178.66769400000004</v>
          </cell>
          <cell r="I179">
            <v>24395</v>
          </cell>
          <cell r="J179">
            <v>1972</v>
          </cell>
          <cell r="K179">
            <v>30506</v>
          </cell>
          <cell r="L179">
            <v>18735</v>
          </cell>
          <cell r="M179">
            <v>157095</v>
          </cell>
          <cell r="P179">
            <v>232703</v>
          </cell>
        </row>
        <row r="180">
          <cell r="A180" t="str">
            <v>5.17.4</v>
          </cell>
          <cell r="B180" t="str">
            <v xml:space="preserve">      Системы электроснабжения и освещения котельной</v>
          </cell>
          <cell r="C180">
            <v>64431</v>
          </cell>
          <cell r="D180">
            <v>573722</v>
          </cell>
          <cell r="E180">
            <v>65626</v>
          </cell>
          <cell r="F180">
            <v>584362</v>
          </cell>
          <cell r="G180">
            <v>43</v>
          </cell>
          <cell r="H180">
            <v>624.78203203999988</v>
          </cell>
          <cell r="I180">
            <v>84454</v>
          </cell>
          <cell r="J180">
            <v>9303</v>
          </cell>
          <cell r="K180">
            <v>81479</v>
          </cell>
          <cell r="L180">
            <v>56327</v>
          </cell>
          <cell r="M180">
            <v>300415</v>
          </cell>
          <cell r="N180">
            <v>4654</v>
          </cell>
          <cell r="O180">
            <v>41744</v>
          </cell>
          <cell r="P180">
            <v>573722</v>
          </cell>
        </row>
        <row r="181">
          <cell r="A181" t="str">
            <v>5.17.4.1</v>
          </cell>
          <cell r="B181" t="str">
            <v xml:space="preserve">      Система силового электрооборудование котельной</v>
          </cell>
          <cell r="C181">
            <v>49759</v>
          </cell>
          <cell r="D181">
            <v>466430</v>
          </cell>
          <cell r="E181">
            <v>50661</v>
          </cell>
          <cell r="F181">
            <v>474924</v>
          </cell>
          <cell r="G181">
            <v>35</v>
          </cell>
          <cell r="H181">
            <v>576.73203203999992</v>
          </cell>
          <cell r="I181">
            <v>77909</v>
          </cell>
          <cell r="J181">
            <v>8330</v>
          </cell>
          <cell r="K181">
            <v>74975</v>
          </cell>
          <cell r="L181">
            <v>51877</v>
          </cell>
          <cell r="M181">
            <v>211595</v>
          </cell>
          <cell r="N181">
            <v>4654</v>
          </cell>
          <cell r="O181">
            <v>41744</v>
          </cell>
          <cell r="P181">
            <v>466430</v>
          </cell>
        </row>
        <row r="182">
          <cell r="A182" t="str">
            <v>5.17.4.2</v>
          </cell>
          <cell r="B182" t="str">
            <v xml:space="preserve">      Система электроосвещения котельной</v>
          </cell>
          <cell r="C182">
            <v>14672</v>
          </cell>
          <cell r="D182">
            <v>107292</v>
          </cell>
          <cell r="E182">
            <v>14965</v>
          </cell>
          <cell r="F182">
            <v>109438</v>
          </cell>
          <cell r="G182">
            <v>8</v>
          </cell>
          <cell r="H182">
            <v>48.05</v>
          </cell>
          <cell r="I182">
            <v>6545</v>
          </cell>
          <cell r="J182">
            <v>973</v>
          </cell>
          <cell r="K182">
            <v>6504</v>
          </cell>
          <cell r="L182">
            <v>4450</v>
          </cell>
          <cell r="M182">
            <v>88820</v>
          </cell>
          <cell r="P182">
            <v>107292</v>
          </cell>
        </row>
        <row r="183">
          <cell r="A183" t="str">
            <v>5.17.5</v>
          </cell>
          <cell r="B183" t="str">
            <v xml:space="preserve">      Система газоснабжения котельной</v>
          </cell>
          <cell r="C183">
            <v>123090</v>
          </cell>
          <cell r="D183">
            <v>930885</v>
          </cell>
          <cell r="E183">
            <v>125212</v>
          </cell>
          <cell r="F183">
            <v>949071</v>
          </cell>
          <cell r="G183">
            <v>70</v>
          </cell>
          <cell r="H183">
            <v>347.75</v>
          </cell>
          <cell r="I183">
            <v>49695</v>
          </cell>
          <cell r="J183">
            <v>19592</v>
          </cell>
          <cell r="K183">
            <v>66371</v>
          </cell>
          <cell r="L183">
            <v>44039</v>
          </cell>
          <cell r="M183">
            <v>729625</v>
          </cell>
          <cell r="N183">
            <v>16999</v>
          </cell>
          <cell r="O183">
            <v>21563</v>
          </cell>
          <cell r="P183">
            <v>930885</v>
          </cell>
        </row>
        <row r="184">
          <cell r="A184" t="str">
            <v>5.17.6</v>
          </cell>
          <cell r="B184" t="str">
            <v xml:space="preserve">      Автоматизация системы газоснабжения котельной</v>
          </cell>
          <cell r="C184">
            <v>16507</v>
          </cell>
          <cell r="D184">
            <v>152040</v>
          </cell>
          <cell r="E184">
            <v>16598</v>
          </cell>
          <cell r="F184">
            <v>152901</v>
          </cell>
          <cell r="G184">
            <v>11</v>
          </cell>
          <cell r="H184">
            <v>60.971699999999991</v>
          </cell>
          <cell r="I184">
            <v>8371</v>
          </cell>
          <cell r="J184">
            <v>1173</v>
          </cell>
          <cell r="K184">
            <v>7563</v>
          </cell>
          <cell r="L184">
            <v>5353</v>
          </cell>
          <cell r="M184">
            <v>20597</v>
          </cell>
          <cell r="N184">
            <v>11976</v>
          </cell>
          <cell r="O184">
            <v>108983</v>
          </cell>
          <cell r="P184">
            <v>152040</v>
          </cell>
        </row>
        <row r="185">
          <cell r="A185" t="str">
            <v>5.17.7</v>
          </cell>
          <cell r="B185" t="str">
            <v xml:space="preserve">      Монтаж и ПНР тепломеханического оборудования котельной</v>
          </cell>
          <cell r="C185">
            <v>1096008</v>
          </cell>
          <cell r="D185">
            <v>6990091</v>
          </cell>
          <cell r="E185">
            <v>1103836</v>
          </cell>
          <cell r="F185">
            <v>7057072</v>
          </cell>
          <cell r="G185">
            <v>519</v>
          </cell>
          <cell r="H185">
            <v>2436.094356000001</v>
          </cell>
          <cell r="I185">
            <v>358961</v>
          </cell>
          <cell r="J185">
            <v>78946</v>
          </cell>
          <cell r="K185">
            <v>398542</v>
          </cell>
          <cell r="L185">
            <v>260487</v>
          </cell>
          <cell r="M185">
            <v>2431961</v>
          </cell>
          <cell r="N185">
            <v>691098</v>
          </cell>
          <cell r="O185">
            <v>3461194</v>
          </cell>
          <cell r="P185">
            <v>6990091</v>
          </cell>
        </row>
        <row r="186">
          <cell r="A186" t="str">
            <v>5.17.7.1</v>
          </cell>
          <cell r="B186" t="str">
            <v xml:space="preserve">      Монтаж тепломеханического оборудования котельной</v>
          </cell>
          <cell r="C186">
            <v>455268</v>
          </cell>
          <cell r="D186">
            <v>3780699</v>
          </cell>
          <cell r="E186">
            <v>463096</v>
          </cell>
          <cell r="F186">
            <v>3847680</v>
          </cell>
          <cell r="G186">
            <v>283</v>
          </cell>
          <cell r="H186">
            <v>1982.8943560000012</v>
          </cell>
          <cell r="I186">
            <v>271234</v>
          </cell>
          <cell r="J186">
            <v>78946</v>
          </cell>
          <cell r="K186">
            <v>341520</v>
          </cell>
          <cell r="L186">
            <v>225396</v>
          </cell>
          <cell r="M186">
            <v>2431961</v>
          </cell>
          <cell r="N186">
            <v>63862</v>
          </cell>
          <cell r="O186">
            <v>431642</v>
          </cell>
          <cell r="P186">
            <v>3780699</v>
          </cell>
        </row>
        <row r="187">
          <cell r="A187" t="str">
            <v>5.17.7.2</v>
          </cell>
          <cell r="B187" t="str">
            <v xml:space="preserve">       Пуско-наладка тепломеханического оборудования котельной</v>
          </cell>
          <cell r="C187">
            <v>13504</v>
          </cell>
          <cell r="D187">
            <v>179840</v>
          </cell>
          <cell r="E187">
            <v>13504</v>
          </cell>
          <cell r="F187">
            <v>179840</v>
          </cell>
          <cell r="G187">
            <v>13</v>
          </cell>
          <cell r="H187">
            <v>453.2</v>
          </cell>
          <cell r="I187">
            <v>87727</v>
          </cell>
          <cell r="K187">
            <v>57022</v>
          </cell>
          <cell r="L187">
            <v>35091</v>
          </cell>
          <cell r="P187">
            <v>179840</v>
          </cell>
        </row>
        <row r="188">
          <cell r="A188" t="str">
            <v>5.17.7.3</v>
          </cell>
          <cell r="B188" t="str">
            <v xml:space="preserve">       Оборудование - котлы, автоматика к котлам</v>
          </cell>
          <cell r="C188">
            <v>627236</v>
          </cell>
          <cell r="D188">
            <v>3029552</v>
          </cell>
          <cell r="E188">
            <v>627236</v>
          </cell>
          <cell r="F188">
            <v>3029552</v>
          </cell>
          <cell r="G188">
            <v>223</v>
          </cell>
          <cell r="N188">
            <v>627236</v>
          </cell>
          <cell r="O188">
            <v>3029552</v>
          </cell>
          <cell r="P188">
            <v>3029552</v>
          </cell>
        </row>
        <row r="189">
          <cell r="A189" t="str">
            <v>5.17.8</v>
          </cell>
          <cell r="B189" t="str">
            <v xml:space="preserve">      Автоматизация тепломеханического оборудования котельной</v>
          </cell>
          <cell r="C189">
            <v>133884</v>
          </cell>
          <cell r="D189">
            <v>936412</v>
          </cell>
          <cell r="E189">
            <v>135079</v>
          </cell>
          <cell r="F189">
            <v>945808</v>
          </cell>
          <cell r="G189">
            <v>70</v>
          </cell>
          <cell r="H189">
            <v>696.95</v>
          </cell>
          <cell r="I189">
            <v>95047</v>
          </cell>
          <cell r="J189">
            <v>9359</v>
          </cell>
          <cell r="K189">
            <v>82219</v>
          </cell>
          <cell r="L189">
            <v>59460</v>
          </cell>
          <cell r="M189">
            <v>223730</v>
          </cell>
          <cell r="N189">
            <v>74116</v>
          </cell>
          <cell r="O189">
            <v>466597</v>
          </cell>
          <cell r="P189">
            <v>936412</v>
          </cell>
        </row>
        <row r="190">
          <cell r="A190" t="str">
            <v>5.17.9</v>
          </cell>
          <cell r="B190" t="str">
            <v xml:space="preserve">      Система охранно-пожарной сигнализации котельной</v>
          </cell>
          <cell r="C190">
            <v>10741</v>
          </cell>
          <cell r="D190">
            <v>90009</v>
          </cell>
          <cell r="E190">
            <v>10956</v>
          </cell>
          <cell r="F190">
            <v>91809</v>
          </cell>
          <cell r="G190">
            <v>7</v>
          </cell>
          <cell r="H190">
            <v>122.55</v>
          </cell>
          <cell r="I190">
            <v>16409</v>
          </cell>
          <cell r="J190">
            <v>1697</v>
          </cell>
          <cell r="K190">
            <v>13605</v>
          </cell>
          <cell r="L190">
            <v>10155</v>
          </cell>
          <cell r="M190">
            <v>48143</v>
          </cell>
          <cell r="P190">
            <v>90009</v>
          </cell>
        </row>
        <row r="191">
          <cell r="A191" t="str">
            <v>5.17.10</v>
          </cell>
          <cell r="B191" t="str">
            <v xml:space="preserve">      Автоматизированная система диспетчеризации котельной</v>
          </cell>
          <cell r="C191">
            <v>19734</v>
          </cell>
          <cell r="D191">
            <v>129783</v>
          </cell>
          <cell r="E191">
            <v>19892</v>
          </cell>
          <cell r="F191">
            <v>130853</v>
          </cell>
          <cell r="G191">
            <v>10</v>
          </cell>
          <cell r="H191">
            <v>75.400000000000006</v>
          </cell>
          <cell r="I191">
            <v>10322</v>
          </cell>
          <cell r="J191">
            <v>1415</v>
          </cell>
          <cell r="K191">
            <v>9465</v>
          </cell>
          <cell r="L191">
            <v>6650</v>
          </cell>
          <cell r="M191">
            <v>25672</v>
          </cell>
          <cell r="N191">
            <v>11849</v>
          </cell>
          <cell r="O191">
            <v>76259</v>
          </cell>
          <cell r="P191">
            <v>129783</v>
          </cell>
        </row>
        <row r="192">
          <cell r="A192" t="str">
            <v>5.17.11</v>
          </cell>
          <cell r="B192" t="str">
            <v xml:space="preserve">      Допуск котельной к пусконаладочным работам</v>
          </cell>
          <cell r="E192">
            <v>0</v>
          </cell>
          <cell r="F192">
            <v>0</v>
          </cell>
          <cell r="G192">
            <v>0</v>
          </cell>
          <cell r="P192">
            <v>0</v>
          </cell>
        </row>
        <row r="193">
          <cell r="A193" t="str">
            <v>5.17.12</v>
          </cell>
          <cell r="B193" t="str">
            <v xml:space="preserve">      Пусконаладка оборудования котельной и допуск в эксплуатацию</v>
          </cell>
          <cell r="C193">
            <v>3416</v>
          </cell>
          <cell r="D193">
            <v>45412</v>
          </cell>
          <cell r="E193">
            <v>3416</v>
          </cell>
          <cell r="F193">
            <v>45412</v>
          </cell>
          <cell r="G193">
            <v>4</v>
          </cell>
          <cell r="H193">
            <v>137.80000000000001</v>
          </cell>
          <cell r="I193">
            <v>22152</v>
          </cell>
          <cell r="J193">
            <v>0</v>
          </cell>
          <cell r="K193">
            <v>14400</v>
          </cell>
          <cell r="L193">
            <v>8860</v>
          </cell>
          <cell r="M193">
            <v>0</v>
          </cell>
          <cell r="N193">
            <v>0</v>
          </cell>
          <cell r="O193">
            <v>0</v>
          </cell>
          <cell r="P193">
            <v>45412</v>
          </cell>
        </row>
        <row r="194">
          <cell r="A194" t="str">
            <v>5.17.12.1</v>
          </cell>
          <cell r="B194" t="str">
            <v xml:space="preserve">      Пуско-наладка системы диспетчеризации котельной</v>
          </cell>
          <cell r="C194">
            <v>2760</v>
          </cell>
          <cell r="D194">
            <v>36692</v>
          </cell>
          <cell r="E194">
            <v>2760</v>
          </cell>
          <cell r="F194">
            <v>36692</v>
          </cell>
          <cell r="G194">
            <v>3</v>
          </cell>
          <cell r="H194">
            <v>110.26</v>
          </cell>
          <cell r="I194">
            <v>17899</v>
          </cell>
          <cell r="K194">
            <v>11634</v>
          </cell>
          <cell r="L194">
            <v>7159</v>
          </cell>
          <cell r="P194">
            <v>36692</v>
          </cell>
        </row>
        <row r="195">
          <cell r="A195" t="str">
            <v>5.17.12.2</v>
          </cell>
          <cell r="B195" t="str">
            <v xml:space="preserve">      Пуско-наладка  электрооборудования котельной</v>
          </cell>
          <cell r="C195">
            <v>656</v>
          </cell>
          <cell r="D195">
            <v>8720</v>
          </cell>
          <cell r="E195">
            <v>656</v>
          </cell>
          <cell r="F195">
            <v>8720</v>
          </cell>
          <cell r="G195">
            <v>1</v>
          </cell>
          <cell r="H195">
            <v>27.54</v>
          </cell>
          <cell r="I195">
            <v>4253</v>
          </cell>
          <cell r="K195">
            <v>2766</v>
          </cell>
          <cell r="L195">
            <v>1701</v>
          </cell>
          <cell r="P195">
            <v>8720</v>
          </cell>
        </row>
        <row r="196">
          <cell r="A196" t="str">
            <v>5.17.12.3</v>
          </cell>
          <cell r="B196" t="str">
            <v xml:space="preserve">      Пуско-наладка котлов  и электрооборудования котельной 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M196">
            <v>0</v>
          </cell>
          <cell r="P196">
            <v>0</v>
          </cell>
        </row>
        <row r="197">
          <cell r="A197" t="str">
            <v>5.18</v>
          </cell>
          <cell r="B197" t="str">
            <v>Технологическое оборудование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</row>
        <row r="198">
          <cell r="A198" t="str">
            <v>5.18.1</v>
          </cell>
          <cell r="B198" t="str">
            <v xml:space="preserve">      Монтаж технологического  оборудования </v>
          </cell>
          <cell r="E198">
            <v>0</v>
          </cell>
          <cell r="F198">
            <v>0</v>
          </cell>
          <cell r="G198">
            <v>0</v>
          </cell>
          <cell r="P198">
            <v>0</v>
          </cell>
        </row>
        <row r="199">
          <cell r="A199" t="str">
            <v>5.18.2</v>
          </cell>
          <cell r="B199" t="str">
            <v xml:space="preserve">       Пуско-наладка технологического оборудования </v>
          </cell>
          <cell r="E199">
            <v>0</v>
          </cell>
          <cell r="F199">
            <v>0</v>
          </cell>
          <cell r="G199">
            <v>0</v>
          </cell>
          <cell r="P199">
            <v>0</v>
          </cell>
        </row>
        <row r="200">
          <cell r="A200" t="str">
            <v>6</v>
          </cell>
          <cell r="B200" t="str">
            <v>6. Благоустройство, дороги и наружные инженерные сети</v>
          </cell>
          <cell r="G200">
            <v>0</v>
          </cell>
        </row>
        <row r="201">
          <cell r="A201" t="str">
            <v>6.1</v>
          </cell>
          <cell r="B201" t="str">
            <v xml:space="preserve">   Благоустройство и озеленение</v>
          </cell>
          <cell r="C201">
            <v>923067</v>
          </cell>
          <cell r="D201">
            <v>5615179</v>
          </cell>
          <cell r="E201">
            <v>930684</v>
          </cell>
          <cell r="F201">
            <v>5675106</v>
          </cell>
          <cell r="G201">
            <v>418</v>
          </cell>
          <cell r="H201">
            <v>2156.56</v>
          </cell>
          <cell r="I201">
            <v>281662</v>
          </cell>
          <cell r="J201">
            <v>541371</v>
          </cell>
          <cell r="K201">
            <v>383248</v>
          </cell>
          <cell r="L201">
            <v>266447</v>
          </cell>
          <cell r="M201">
            <v>1523647</v>
          </cell>
          <cell r="N201">
            <v>542196</v>
          </cell>
          <cell r="O201">
            <v>2618804</v>
          </cell>
          <cell r="P201">
            <v>5615179</v>
          </cell>
        </row>
        <row r="202">
          <cell r="A202" t="str">
            <v>6.1.1</v>
          </cell>
          <cell r="B202" t="str">
            <v xml:space="preserve">      Вертикальная планировка</v>
          </cell>
          <cell r="C202">
            <v>88511</v>
          </cell>
          <cell r="D202">
            <v>528644</v>
          </cell>
          <cell r="E202">
            <v>90281</v>
          </cell>
          <cell r="F202">
            <v>539217</v>
          </cell>
          <cell r="G202">
            <v>40</v>
          </cell>
          <cell r="H202">
            <v>34.450000000000003</v>
          </cell>
          <cell r="I202">
            <v>4416</v>
          </cell>
          <cell r="J202">
            <v>443231</v>
          </cell>
          <cell r="K202">
            <v>51838</v>
          </cell>
          <cell r="L202">
            <v>29159</v>
          </cell>
          <cell r="P202">
            <v>528644</v>
          </cell>
        </row>
        <row r="203">
          <cell r="A203" t="str">
            <v>6.1.2</v>
          </cell>
          <cell r="B203" t="str">
            <v xml:space="preserve">      Устройство озеленения</v>
          </cell>
          <cell r="C203">
            <v>51904</v>
          </cell>
          <cell r="D203">
            <v>727962</v>
          </cell>
          <cell r="E203">
            <v>52942</v>
          </cell>
          <cell r="F203">
            <v>742521</v>
          </cell>
          <cell r="G203">
            <v>55</v>
          </cell>
          <cell r="H203">
            <v>932.81</v>
          </cell>
          <cell r="I203">
            <v>108018</v>
          </cell>
          <cell r="J203">
            <v>35647</v>
          </cell>
          <cell r="K203">
            <v>134366</v>
          </cell>
          <cell r="L203">
            <v>104897</v>
          </cell>
          <cell r="M203">
            <v>345034</v>
          </cell>
          <cell r="P203">
            <v>727962</v>
          </cell>
        </row>
        <row r="204">
          <cell r="A204" t="str">
            <v>6.1.3</v>
          </cell>
          <cell r="B204" t="str">
            <v xml:space="preserve">      Малые архитектурные формы</v>
          </cell>
          <cell r="C204">
            <v>574854</v>
          </cell>
          <cell r="D204">
            <v>2915641</v>
          </cell>
          <cell r="E204">
            <v>575507</v>
          </cell>
          <cell r="F204">
            <v>2921578</v>
          </cell>
          <cell r="G204">
            <v>215</v>
          </cell>
          <cell r="H204">
            <v>499.47</v>
          </cell>
          <cell r="I204">
            <v>65991</v>
          </cell>
          <cell r="J204">
            <v>8759</v>
          </cell>
          <cell r="K204">
            <v>56565</v>
          </cell>
          <cell r="L204">
            <v>41623</v>
          </cell>
          <cell r="M204">
            <v>123899</v>
          </cell>
          <cell r="N204">
            <v>542196</v>
          </cell>
          <cell r="O204">
            <v>2618804</v>
          </cell>
          <cell r="P204">
            <v>2915641</v>
          </cell>
        </row>
        <row r="205">
          <cell r="A205" t="str">
            <v>6.1.4</v>
          </cell>
          <cell r="B205" t="str">
            <v xml:space="preserve">      Контейнерная площадка </v>
          </cell>
          <cell r="E205">
            <v>0</v>
          </cell>
          <cell r="F205">
            <v>0</v>
          </cell>
          <cell r="G205">
            <v>0</v>
          </cell>
          <cell r="P205">
            <v>0</v>
          </cell>
        </row>
        <row r="206">
          <cell r="A206" t="str">
            <v>6.1.5</v>
          </cell>
          <cell r="B206" t="str">
            <v xml:space="preserve">      Ограждение площадок</v>
          </cell>
          <cell r="C206">
            <v>125589</v>
          </cell>
          <cell r="D206">
            <v>920511</v>
          </cell>
          <cell r="E206">
            <v>128101</v>
          </cell>
          <cell r="F206">
            <v>938921</v>
          </cell>
          <cell r="G206">
            <v>69</v>
          </cell>
          <cell r="H206">
            <v>499.59</v>
          </cell>
          <cell r="I206">
            <v>76010</v>
          </cell>
          <cell r="J206">
            <v>30507</v>
          </cell>
          <cell r="K206">
            <v>108423</v>
          </cell>
          <cell r="L206">
            <v>70944</v>
          </cell>
          <cell r="M206">
            <v>634627</v>
          </cell>
          <cell r="P206">
            <v>920511</v>
          </cell>
        </row>
        <row r="207">
          <cell r="A207" t="str">
            <v>6.1.6</v>
          </cell>
          <cell r="B207" t="str">
            <v xml:space="preserve">      Монтаж наружного освещения придомовой территорий</v>
          </cell>
          <cell r="C207">
            <v>82209</v>
          </cell>
          <cell r="D207">
            <v>522421</v>
          </cell>
          <cell r="E207">
            <v>83853</v>
          </cell>
          <cell r="F207">
            <v>532869</v>
          </cell>
          <cell r="G207">
            <v>39</v>
          </cell>
          <cell r="H207">
            <v>190.24</v>
          </cell>
          <cell r="I207">
            <v>27227</v>
          </cell>
          <cell r="J207">
            <v>23227</v>
          </cell>
          <cell r="K207">
            <v>32056</v>
          </cell>
          <cell r="L207">
            <v>19824</v>
          </cell>
          <cell r="M207">
            <v>420087</v>
          </cell>
          <cell r="P207">
            <v>522421</v>
          </cell>
        </row>
        <row r="208">
          <cell r="A208" t="str">
            <v>6.2</v>
          </cell>
          <cell r="B208" t="str">
            <v xml:space="preserve">   Дороги и прилегающие территории</v>
          </cell>
          <cell r="C208">
            <v>1070643</v>
          </cell>
          <cell r="D208">
            <v>10366083</v>
          </cell>
          <cell r="E208">
            <v>1092055</v>
          </cell>
          <cell r="F208">
            <v>10573405</v>
          </cell>
          <cell r="G208">
            <v>778</v>
          </cell>
          <cell r="H208">
            <v>5143.55</v>
          </cell>
          <cell r="I208">
            <v>796623</v>
          </cell>
          <cell r="J208">
            <v>305389</v>
          </cell>
          <cell r="K208">
            <v>1225905</v>
          </cell>
          <cell r="L208">
            <v>817794</v>
          </cell>
          <cell r="M208">
            <v>7220372</v>
          </cell>
          <cell r="N208">
            <v>0</v>
          </cell>
          <cell r="O208">
            <v>0</v>
          </cell>
          <cell r="P208">
            <v>10366083</v>
          </cell>
        </row>
        <row r="209">
          <cell r="A209" t="str">
            <v>6.2.1</v>
          </cell>
          <cell r="B209" t="str">
            <v xml:space="preserve">      Устройство придомовых автодорог и автоплощадок </v>
          </cell>
          <cell r="C209">
            <v>441638</v>
          </cell>
          <cell r="D209">
            <v>4093942</v>
          </cell>
          <cell r="E209">
            <v>450470</v>
          </cell>
          <cell r="F209">
            <v>4175821</v>
          </cell>
          <cell r="G209">
            <v>308</v>
          </cell>
          <cell r="H209">
            <v>1049.3800000000001</v>
          </cell>
          <cell r="I209">
            <v>153189</v>
          </cell>
          <cell r="J209">
            <v>175800</v>
          </cell>
          <cell r="K209">
            <v>280198</v>
          </cell>
          <cell r="L209">
            <v>186474</v>
          </cell>
          <cell r="M209">
            <v>3298281</v>
          </cell>
          <cell r="N209">
            <v>0</v>
          </cell>
          <cell r="O209">
            <v>0</v>
          </cell>
          <cell r="P209">
            <v>4093942</v>
          </cell>
        </row>
        <row r="210">
          <cell r="A210" t="str">
            <v>6.2.1.1</v>
          </cell>
          <cell r="B210" t="str">
            <v xml:space="preserve">      Проезды и площадки</v>
          </cell>
          <cell r="C210">
            <v>436866</v>
          </cell>
          <cell r="D210">
            <v>4071439</v>
          </cell>
          <cell r="E210">
            <v>445603</v>
          </cell>
          <cell r="F210">
            <v>4152868</v>
          </cell>
          <cell r="G210">
            <v>306</v>
          </cell>
          <cell r="H210">
            <v>1034.2</v>
          </cell>
          <cell r="I210">
            <v>150978</v>
          </cell>
          <cell r="J210">
            <v>174443</v>
          </cell>
          <cell r="K210">
            <v>276463</v>
          </cell>
          <cell r="L210">
            <v>183975</v>
          </cell>
          <cell r="M210">
            <v>3285580</v>
          </cell>
          <cell r="P210">
            <v>4071439</v>
          </cell>
        </row>
        <row r="211">
          <cell r="A211" t="str">
            <v>6.2.1.2</v>
          </cell>
          <cell r="B211" t="str">
            <v xml:space="preserve">      Разметка стоянок и установка знаков</v>
          </cell>
          <cell r="C211">
            <v>4772</v>
          </cell>
          <cell r="D211">
            <v>22503</v>
          </cell>
          <cell r="E211">
            <v>4867</v>
          </cell>
          <cell r="F211">
            <v>22953</v>
          </cell>
          <cell r="G211">
            <v>2</v>
          </cell>
          <cell r="H211">
            <v>15.18</v>
          </cell>
          <cell r="I211">
            <v>2211</v>
          </cell>
          <cell r="J211">
            <v>1357</v>
          </cell>
          <cell r="K211">
            <v>3735</v>
          </cell>
          <cell r="L211">
            <v>2499</v>
          </cell>
          <cell r="M211">
            <v>12701</v>
          </cell>
          <cell r="P211">
            <v>22503</v>
          </cell>
        </row>
        <row r="212">
          <cell r="A212" t="str">
            <v>6.2.2</v>
          </cell>
          <cell r="B212" t="str">
            <v xml:space="preserve">      Устройство придомовых тротуаров и площадок</v>
          </cell>
          <cell r="C212">
            <v>611020</v>
          </cell>
          <cell r="D212">
            <v>6105988</v>
          </cell>
          <cell r="E212">
            <v>623240</v>
          </cell>
          <cell r="F212">
            <v>6228108</v>
          </cell>
          <cell r="G212">
            <v>458</v>
          </cell>
          <cell r="H212">
            <v>3990.51</v>
          </cell>
          <cell r="I212">
            <v>627348</v>
          </cell>
          <cell r="J212">
            <v>124287</v>
          </cell>
          <cell r="K212">
            <v>927153</v>
          </cell>
          <cell r="L212">
            <v>619668</v>
          </cell>
          <cell r="M212">
            <v>3807532</v>
          </cell>
          <cell r="P212">
            <v>6105988</v>
          </cell>
        </row>
        <row r="213">
          <cell r="A213" t="str">
            <v>6.2.3</v>
          </cell>
          <cell r="B213" t="str">
            <v xml:space="preserve">      Водоотводные сооружения</v>
          </cell>
          <cell r="E213">
            <v>0</v>
          </cell>
          <cell r="F213">
            <v>0</v>
          </cell>
          <cell r="G213">
            <v>0</v>
          </cell>
          <cell r="P213">
            <v>0</v>
          </cell>
        </row>
        <row r="214">
          <cell r="A214" t="str">
            <v>6.2.4</v>
          </cell>
          <cell r="B214" t="str">
            <v xml:space="preserve">      Сооружения (подпорные стенки, лестницы)</v>
          </cell>
          <cell r="C214">
            <v>17985</v>
          </cell>
          <cell r="D214">
            <v>166153</v>
          </cell>
          <cell r="E214">
            <v>18345</v>
          </cell>
          <cell r="F214">
            <v>169476</v>
          </cell>
          <cell r="G214">
            <v>12</v>
          </cell>
          <cell r="H214">
            <v>103.66</v>
          </cell>
          <cell r="I214">
            <v>16086</v>
          </cell>
          <cell r="J214">
            <v>5302</v>
          </cell>
          <cell r="K214">
            <v>18554</v>
          </cell>
          <cell r="L214">
            <v>11652</v>
          </cell>
          <cell r="M214">
            <v>114559</v>
          </cell>
          <cell r="P214">
            <v>166153</v>
          </cell>
        </row>
        <row r="215">
          <cell r="A215" t="str">
            <v>6.3</v>
          </cell>
          <cell r="B215" t="str">
            <v xml:space="preserve">   Наружные инженерные сети внутриплощадочные</v>
          </cell>
          <cell r="C215">
            <v>1260910</v>
          </cell>
          <cell r="D215">
            <v>8408964</v>
          </cell>
          <cell r="E215">
            <v>1285984</v>
          </cell>
          <cell r="F215">
            <v>8574100</v>
          </cell>
          <cell r="G215">
            <v>631</v>
          </cell>
          <cell r="H215">
            <v>5170.76</v>
          </cell>
          <cell r="I215">
            <v>692058</v>
          </cell>
          <cell r="J215">
            <v>1408947</v>
          </cell>
          <cell r="K215">
            <v>932735</v>
          </cell>
          <cell r="L215">
            <v>582646</v>
          </cell>
          <cell r="M215">
            <v>4640420</v>
          </cell>
          <cell r="N215">
            <v>7248</v>
          </cell>
          <cell r="O215">
            <v>152158</v>
          </cell>
          <cell r="P215">
            <v>8408964</v>
          </cell>
        </row>
        <row r="216">
          <cell r="A216" t="str">
            <v>6.3.1</v>
          </cell>
          <cell r="B216" t="str">
            <v xml:space="preserve">      Устройство внутриплощадочных наружных сетей теплоснабжения</v>
          </cell>
          <cell r="E216">
            <v>0</v>
          </cell>
          <cell r="F216">
            <v>0</v>
          </cell>
          <cell r="G216">
            <v>0</v>
          </cell>
          <cell r="P216">
            <v>0</v>
          </cell>
        </row>
        <row r="217">
          <cell r="A217" t="str">
            <v>6.3.2</v>
          </cell>
          <cell r="B217" t="str">
            <v xml:space="preserve">      Устройство внутриплощ. наружных сетей холодного водоснабжения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</row>
        <row r="218">
          <cell r="A218" t="str">
            <v>6.3.2.1</v>
          </cell>
          <cell r="B218" t="str">
            <v xml:space="preserve">      Наружные сети холодного водоснабжения </v>
          </cell>
          <cell r="E218">
            <v>0</v>
          </cell>
          <cell r="F218">
            <v>0</v>
          </cell>
          <cell r="G218">
            <v>0</v>
          </cell>
          <cell r="P218">
            <v>0</v>
          </cell>
        </row>
        <row r="219">
          <cell r="A219" t="str">
            <v>6.3.2.2</v>
          </cell>
          <cell r="B219" t="str">
            <v xml:space="preserve">      Наружные сети холодного водоснабжения. Доп измение проекта 10</v>
          </cell>
          <cell r="E219">
            <v>0</v>
          </cell>
          <cell r="F219">
            <v>0</v>
          </cell>
          <cell r="G219">
            <v>0</v>
          </cell>
          <cell r="P219">
            <v>0</v>
          </cell>
        </row>
        <row r="220">
          <cell r="A220" t="str">
            <v>6.3.2.3</v>
          </cell>
          <cell r="B220" t="str">
            <v xml:space="preserve">      Наружные сети противопожарного водоснабжения </v>
          </cell>
          <cell r="E220">
            <v>0</v>
          </cell>
          <cell r="F220">
            <v>0</v>
          </cell>
          <cell r="G220">
            <v>0</v>
          </cell>
          <cell r="P220">
            <v>0</v>
          </cell>
        </row>
        <row r="221">
          <cell r="A221" t="str">
            <v>6.3.3</v>
          </cell>
          <cell r="B221" t="str">
            <v xml:space="preserve">      Устройство внутриплощ. наружных сетей горячего водоснабжения</v>
          </cell>
          <cell r="E221">
            <v>0</v>
          </cell>
          <cell r="F221">
            <v>0</v>
          </cell>
          <cell r="G221">
            <v>0</v>
          </cell>
          <cell r="P221">
            <v>0</v>
          </cell>
        </row>
        <row r="222">
          <cell r="A222" t="str">
            <v>6.3.4</v>
          </cell>
          <cell r="B222" t="str">
            <v xml:space="preserve">      Устройство внутриплощ. наружных сетей хозбытовой канализации</v>
          </cell>
          <cell r="E222">
            <v>0</v>
          </cell>
          <cell r="F222">
            <v>0</v>
          </cell>
          <cell r="G222">
            <v>0</v>
          </cell>
          <cell r="P222">
            <v>0</v>
          </cell>
        </row>
        <row r="223">
          <cell r="A223" t="str">
            <v>6.3.5</v>
          </cell>
          <cell r="B223" t="str">
            <v xml:space="preserve">      Устройство внутриплощ. наружных сетей ливневой канализации</v>
          </cell>
          <cell r="C223">
            <v>1200684</v>
          </cell>
          <cell r="D223">
            <v>7763958</v>
          </cell>
          <cell r="E223">
            <v>1224698</v>
          </cell>
          <cell r="F223">
            <v>7919237</v>
          </cell>
          <cell r="G223">
            <v>583</v>
          </cell>
          <cell r="H223">
            <v>4728.13</v>
          </cell>
          <cell r="I223">
            <v>628319</v>
          </cell>
          <cell r="J223">
            <v>1357512</v>
          </cell>
          <cell r="K223">
            <v>844488</v>
          </cell>
          <cell r="L223">
            <v>523918</v>
          </cell>
          <cell r="M223">
            <v>4409721</v>
          </cell>
          <cell r="P223">
            <v>7763958</v>
          </cell>
        </row>
        <row r="224">
          <cell r="A224" t="str">
            <v>6.3.6</v>
          </cell>
          <cell r="B224" t="str">
            <v xml:space="preserve">      Устройство внутриплощ. наружных сетей электроснабжения</v>
          </cell>
          <cell r="E224">
            <v>0</v>
          </cell>
          <cell r="F224">
            <v>0</v>
          </cell>
          <cell r="G224">
            <v>0</v>
          </cell>
          <cell r="P224">
            <v>0</v>
          </cell>
        </row>
        <row r="225">
          <cell r="A225" t="str">
            <v>6.3.7</v>
          </cell>
          <cell r="B225" t="str">
            <v xml:space="preserve">      Устройство внутриплощ. наружных сетей газоснабжения</v>
          </cell>
          <cell r="C225">
            <v>60226</v>
          </cell>
          <cell r="D225">
            <v>645006</v>
          </cell>
          <cell r="E225">
            <v>61286</v>
          </cell>
          <cell r="F225">
            <v>654863</v>
          </cell>
          <cell r="G225">
            <v>48</v>
          </cell>
          <cell r="H225">
            <v>442.63</v>
          </cell>
          <cell r="I225">
            <v>63739</v>
          </cell>
          <cell r="J225">
            <v>51435</v>
          </cell>
          <cell r="K225">
            <v>88247</v>
          </cell>
          <cell r="L225">
            <v>58728</v>
          </cell>
          <cell r="M225">
            <v>230699</v>
          </cell>
          <cell r="N225">
            <v>7248</v>
          </cell>
          <cell r="O225">
            <v>152158</v>
          </cell>
          <cell r="P225">
            <v>645006</v>
          </cell>
        </row>
        <row r="226">
          <cell r="A226" t="str">
            <v>6.3.7.1</v>
          </cell>
          <cell r="B226" t="str">
            <v xml:space="preserve">      Устройство  наружных сетей  среднего давления газоснабжения</v>
          </cell>
          <cell r="C226">
            <v>18109</v>
          </cell>
          <cell r="D226">
            <v>170158</v>
          </cell>
          <cell r="E226">
            <v>18471</v>
          </cell>
          <cell r="F226">
            <v>173561</v>
          </cell>
          <cell r="G226">
            <v>13</v>
          </cell>
          <cell r="H226">
            <v>100.61</v>
          </cell>
          <cell r="I226">
            <v>15091</v>
          </cell>
          <cell r="J226">
            <v>28506</v>
          </cell>
          <cell r="K226">
            <v>23731</v>
          </cell>
          <cell r="L226">
            <v>15969</v>
          </cell>
          <cell r="M226">
            <v>86861</v>
          </cell>
          <cell r="P226">
            <v>170158</v>
          </cell>
        </row>
        <row r="227">
          <cell r="A227" t="str">
            <v>6.3.7.2</v>
          </cell>
          <cell r="B227" t="str">
            <v xml:space="preserve">      Устройство  наружных сетей  низкого давления газоснабжения</v>
          </cell>
          <cell r="E227">
            <v>0</v>
          </cell>
          <cell r="F227">
            <v>0</v>
          </cell>
          <cell r="G227">
            <v>0</v>
          </cell>
          <cell r="P227">
            <v>0</v>
          </cell>
        </row>
        <row r="228">
          <cell r="A228" t="str">
            <v>6.3.7.3</v>
          </cell>
          <cell r="B228" t="str">
            <v xml:space="preserve">      Обвязка и ограждение ГРПШ</v>
          </cell>
          <cell r="C228">
            <v>17526</v>
          </cell>
          <cell r="D228">
            <v>237894</v>
          </cell>
          <cell r="E228">
            <v>17732</v>
          </cell>
          <cell r="F228">
            <v>239609</v>
          </cell>
          <cell r="G228">
            <v>18</v>
          </cell>
          <cell r="H228">
            <v>73.42</v>
          </cell>
          <cell r="I228">
            <v>11448</v>
          </cell>
          <cell r="J228">
            <v>4275</v>
          </cell>
          <cell r="K228">
            <v>13432</v>
          </cell>
          <cell r="L228">
            <v>9128</v>
          </cell>
          <cell r="M228">
            <v>47453</v>
          </cell>
          <cell r="N228">
            <v>7248</v>
          </cell>
          <cell r="O228">
            <v>152158</v>
          </cell>
          <cell r="P228">
            <v>237894</v>
          </cell>
        </row>
        <row r="229">
          <cell r="A229" t="str">
            <v>6.3.7.4</v>
          </cell>
          <cell r="B229" t="str">
            <v xml:space="preserve">      Подъем трубы в котельную</v>
          </cell>
          <cell r="C229">
            <v>14742</v>
          </cell>
          <cell r="D229">
            <v>144796</v>
          </cell>
          <cell r="E229">
            <v>15037</v>
          </cell>
          <cell r="F229">
            <v>147692</v>
          </cell>
          <cell r="G229">
            <v>11</v>
          </cell>
          <cell r="H229">
            <v>126.29</v>
          </cell>
          <cell r="I229">
            <v>17081</v>
          </cell>
          <cell r="J229">
            <v>17598</v>
          </cell>
          <cell r="K229">
            <v>26181</v>
          </cell>
          <cell r="L229">
            <v>17570</v>
          </cell>
          <cell r="M229">
            <v>66366</v>
          </cell>
          <cell r="P229">
            <v>144796</v>
          </cell>
        </row>
        <row r="230">
          <cell r="A230" t="str">
            <v>6.3.7.5</v>
          </cell>
          <cell r="B230" t="str">
            <v xml:space="preserve">      Продувочный газопровод</v>
          </cell>
          <cell r="C230">
            <v>9849</v>
          </cell>
          <cell r="D230">
            <v>92158</v>
          </cell>
          <cell r="E230">
            <v>10046</v>
          </cell>
          <cell r="F230">
            <v>94001</v>
          </cell>
          <cell r="G230">
            <v>7</v>
          </cell>
          <cell r="H230">
            <v>142.31</v>
          </cell>
          <cell r="I230">
            <v>20119</v>
          </cell>
          <cell r="J230">
            <v>1056</v>
          </cell>
          <cell r="K230">
            <v>24903</v>
          </cell>
          <cell r="L230">
            <v>16061</v>
          </cell>
          <cell r="M230">
            <v>30019</v>
          </cell>
          <cell r="P230">
            <v>92158</v>
          </cell>
        </row>
        <row r="231">
          <cell r="A231" t="str">
            <v>6.3.8</v>
          </cell>
          <cell r="B231" t="str">
            <v xml:space="preserve">      Устройство внутриплощ. наружных сетей связи</v>
          </cell>
          <cell r="E231">
            <v>0</v>
          </cell>
          <cell r="F231">
            <v>0</v>
          </cell>
          <cell r="G231">
            <v>0</v>
          </cell>
          <cell r="P231">
            <v>0</v>
          </cell>
        </row>
        <row r="232">
          <cell r="A232" t="str">
            <v>6.4</v>
          </cell>
          <cell r="B232" t="str">
            <v xml:space="preserve">   Наружные инженерные сети магистральные (на микрорайон)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A233" t="str">
            <v>6.4.1</v>
          </cell>
          <cell r="B233" t="str">
            <v xml:space="preserve">      Устройство наружных магистральных сетей теплоснабжения</v>
          </cell>
          <cell r="E233">
            <v>0</v>
          </cell>
          <cell r="F233">
            <v>0</v>
          </cell>
          <cell r="G233">
            <v>0</v>
          </cell>
          <cell r="P233">
            <v>0</v>
          </cell>
        </row>
        <row r="234">
          <cell r="A234" t="str">
            <v>6.4.2</v>
          </cell>
          <cell r="B234" t="str">
            <v xml:space="preserve">      Устройство наружных магистральных сетей холодного водоснабжения</v>
          </cell>
          <cell r="E234">
            <v>0</v>
          </cell>
          <cell r="F234">
            <v>0</v>
          </cell>
          <cell r="G234">
            <v>0</v>
          </cell>
          <cell r="P234">
            <v>0</v>
          </cell>
        </row>
        <row r="235">
          <cell r="A235" t="str">
            <v>6.4.3</v>
          </cell>
          <cell r="B235" t="str">
            <v xml:space="preserve">      Устройство наружных магистральных сетей горячего водоснабжения</v>
          </cell>
          <cell r="E235">
            <v>0</v>
          </cell>
          <cell r="F235">
            <v>0</v>
          </cell>
          <cell r="G235">
            <v>0</v>
          </cell>
          <cell r="P235">
            <v>0</v>
          </cell>
        </row>
        <row r="236">
          <cell r="A236" t="str">
            <v>6.4.4</v>
          </cell>
          <cell r="B236" t="str">
            <v xml:space="preserve">      Устройство наружных магистральных сетей хозбытовой канализации</v>
          </cell>
          <cell r="E236">
            <v>0</v>
          </cell>
          <cell r="F236">
            <v>0</v>
          </cell>
          <cell r="G236">
            <v>0</v>
          </cell>
          <cell r="P236">
            <v>0</v>
          </cell>
        </row>
        <row r="237">
          <cell r="A237" t="str">
            <v>6.4.5</v>
          </cell>
          <cell r="B237" t="str">
            <v xml:space="preserve">      Устройство наружных магистральных сетей ливневой канализации</v>
          </cell>
          <cell r="E237">
            <v>0</v>
          </cell>
          <cell r="F237">
            <v>0</v>
          </cell>
          <cell r="G237">
            <v>0</v>
          </cell>
          <cell r="P237">
            <v>0</v>
          </cell>
        </row>
        <row r="238">
          <cell r="A238" t="str">
            <v>6.4.5.1</v>
          </cell>
          <cell r="B238" t="str">
            <v xml:space="preserve">      Устройство наружных магистральных сетей ливневой канализации диаметром 160мм, протяженностью 400м.</v>
          </cell>
          <cell r="E238">
            <v>0</v>
          </cell>
          <cell r="F238">
            <v>0</v>
          </cell>
          <cell r="G238">
            <v>0</v>
          </cell>
          <cell r="P238">
            <v>0</v>
          </cell>
        </row>
        <row r="239">
          <cell r="A239" t="str">
            <v>6.4.5.2</v>
          </cell>
          <cell r="B239" t="str">
            <v xml:space="preserve">      Комплексная КНС ARMOPLAST-2400-6500-05-292-20 с монтажом</v>
          </cell>
          <cell r="E239">
            <v>0</v>
          </cell>
          <cell r="F239">
            <v>0</v>
          </cell>
          <cell r="G239">
            <v>0</v>
          </cell>
          <cell r="P239">
            <v>0</v>
          </cell>
        </row>
        <row r="240">
          <cell r="A240" t="str">
            <v>6.4.5.3</v>
          </cell>
          <cell r="B240" t="str">
            <v xml:space="preserve">      Пусконаладка комплексной КНС</v>
          </cell>
          <cell r="E240">
            <v>0</v>
          </cell>
          <cell r="F240">
            <v>0</v>
          </cell>
          <cell r="G240">
            <v>0</v>
          </cell>
          <cell r="P240">
            <v>0</v>
          </cell>
        </row>
        <row r="241">
          <cell r="A241" t="str">
            <v>6.4.6</v>
          </cell>
          <cell r="B241" t="str">
            <v xml:space="preserve">      Устройство наружных магистральных сетей электроснабжения</v>
          </cell>
          <cell r="E241">
            <v>0</v>
          </cell>
          <cell r="F241">
            <v>0</v>
          </cell>
          <cell r="G241">
            <v>0</v>
          </cell>
          <cell r="P241">
            <v>0</v>
          </cell>
        </row>
        <row r="242">
          <cell r="A242" t="str">
            <v>6.4.7</v>
          </cell>
          <cell r="B242" t="str">
            <v xml:space="preserve">      Устройство наружных магистральных сетей газоснабжения</v>
          </cell>
          <cell r="E242">
            <v>0</v>
          </cell>
          <cell r="F242">
            <v>0</v>
          </cell>
          <cell r="G242">
            <v>0</v>
          </cell>
          <cell r="P242">
            <v>0</v>
          </cell>
        </row>
        <row r="243">
          <cell r="A243" t="str">
            <v>6.4.8</v>
          </cell>
          <cell r="B243" t="str">
            <v xml:space="preserve">      Устройство наружных магистральных сетей связи</v>
          </cell>
          <cell r="E243">
            <v>0</v>
          </cell>
          <cell r="F243">
            <v>0</v>
          </cell>
          <cell r="G243">
            <v>0</v>
          </cell>
          <cell r="P243">
            <v>0</v>
          </cell>
        </row>
        <row r="244">
          <cell r="B244" t="str">
            <v>Всего по дому:</v>
          </cell>
          <cell r="C244">
            <v>55764880</v>
          </cell>
          <cell r="D244">
            <v>413247857.33333331</v>
          </cell>
          <cell r="E244">
            <v>57488804.352697365</v>
          </cell>
          <cell r="F244">
            <v>425299113.88284165</v>
          </cell>
          <cell r="G244">
            <v>31297</v>
          </cell>
          <cell r="H244">
            <v>245415.85953904004</v>
          </cell>
          <cell r="I244">
            <v>36452274</v>
          </cell>
          <cell r="J244">
            <v>12087279</v>
          </cell>
          <cell r="K244">
            <v>44071818</v>
          </cell>
          <cell r="L244">
            <v>27098149</v>
          </cell>
          <cell r="M244">
            <v>272996648</v>
          </cell>
          <cell r="N244">
            <v>4124057</v>
          </cell>
          <cell r="O244">
            <v>20541689.333333336</v>
          </cell>
          <cell r="P244">
            <v>413247857.33333331</v>
          </cell>
        </row>
        <row r="245">
          <cell r="B245" t="str">
            <v>НДС 20%</v>
          </cell>
          <cell r="F245">
            <v>85059823</v>
          </cell>
          <cell r="G245">
            <v>6259</v>
          </cell>
        </row>
        <row r="246">
          <cell r="B246" t="str">
            <v xml:space="preserve">Всего с НДС </v>
          </cell>
          <cell r="F246">
            <v>510358936.88284165</v>
          </cell>
          <cell r="G246">
            <v>37557</v>
          </cell>
        </row>
        <row r="247">
          <cell r="F247" t="e">
            <v>#REF!</v>
          </cell>
          <cell r="G247" t="e">
            <v>#REF!</v>
          </cell>
          <cell r="H247" t="str">
            <v>пристройка</v>
          </cell>
        </row>
        <row r="248">
          <cell r="N248">
            <v>11333333.333333334</v>
          </cell>
        </row>
        <row r="249">
          <cell r="I249">
            <v>7.7668469998328882E-2</v>
          </cell>
          <cell r="J249">
            <v>0.15814299814418228</v>
          </cell>
          <cell r="K249">
            <v>7.1652025278249307E-2</v>
          </cell>
          <cell r="L249">
            <v>3.3326118290519673E-2</v>
          </cell>
          <cell r="M249">
            <v>0.49658983039357879</v>
          </cell>
          <cell r="O249">
            <v>0.16262055789514104</v>
          </cell>
        </row>
        <row r="250">
          <cell r="N250">
            <v>13600000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660"/>
  <sheetViews>
    <sheetView tabSelected="1" zoomScaleNormal="100" workbookViewId="0">
      <pane xSplit="2" ySplit="21" topLeftCell="C22" activePane="bottomRight" state="frozen"/>
      <selection pane="topRight" activeCell="C1" sqref="C1"/>
      <selection pane="bottomLeft" activeCell="A16" sqref="A16"/>
      <selection pane="bottomRight" activeCell="B169" sqref="B169:C177"/>
    </sheetView>
  </sheetViews>
  <sheetFormatPr defaultColWidth="9.109375" defaultRowHeight="14.4" outlineLevelRow="1" outlineLevelCol="1" x14ac:dyDescent="0.3"/>
  <cols>
    <col min="1" max="1" width="12.5546875" style="25" hidden="1" customWidth="1"/>
    <col min="2" max="2" width="77.109375" style="25" customWidth="1"/>
    <col min="3" max="3" width="5.88671875" style="25" hidden="1" customWidth="1"/>
    <col min="4" max="4" width="20.6640625" style="71" customWidth="1"/>
    <col min="5" max="5" width="13.44140625" style="71" hidden="1" customWidth="1"/>
    <col min="6" max="6" width="13.33203125" style="25" hidden="1" customWidth="1"/>
    <col min="7" max="7" width="11.44140625" style="25" hidden="1" customWidth="1"/>
    <col min="8" max="8" width="30.109375" style="25" hidden="1" customWidth="1"/>
    <col min="9" max="9" width="13.44140625" style="71" hidden="1" customWidth="1"/>
    <col min="10" max="10" width="13" style="71" hidden="1" customWidth="1"/>
    <col min="11" max="11" width="32" style="26" customWidth="1"/>
    <col min="12" max="13" width="11.5546875" style="26" hidden="1" customWidth="1"/>
    <col min="14" max="14" width="13" style="71" hidden="1" customWidth="1" outlineLevel="1"/>
    <col min="15" max="15" width="12.33203125" style="25" hidden="1" customWidth="1" outlineLevel="1"/>
    <col min="16" max="17" width="13" style="71" hidden="1" customWidth="1" outlineLevel="1"/>
    <col min="18" max="19" width="12.33203125" style="25" hidden="1" customWidth="1" outlineLevel="1"/>
    <col min="20" max="20" width="0" style="26" hidden="1" customWidth="1" outlineLevel="1"/>
    <col min="21" max="21" width="11.88671875" style="35" hidden="1" customWidth="1" outlineLevel="1"/>
    <col min="22" max="22" width="0" style="26" hidden="1" customWidth="1" outlineLevel="1"/>
    <col min="23" max="23" width="9.109375" style="26" collapsed="1"/>
    <col min="24" max="24" width="9.109375" style="26"/>
    <col min="25" max="16384" width="9.109375" style="25"/>
  </cols>
  <sheetData>
    <row r="1" spans="1:24" x14ac:dyDescent="0.3">
      <c r="B1" s="178"/>
      <c r="C1" s="178"/>
      <c r="D1" s="178" t="s">
        <v>1078</v>
      </c>
    </row>
    <row r="2" spans="1:24" x14ac:dyDescent="0.3">
      <c r="D2" s="26"/>
    </row>
    <row r="3" spans="1:24" x14ac:dyDescent="0.3">
      <c r="B3" s="192" t="s">
        <v>1076</v>
      </c>
      <c r="C3" s="192"/>
      <c r="D3" s="192"/>
    </row>
    <row r="4" spans="1:24" ht="15.6" x14ac:dyDescent="0.3">
      <c r="B4" s="193" t="s">
        <v>1080</v>
      </c>
      <c r="C4" s="193"/>
      <c r="D4" s="193"/>
      <c r="E4" s="177"/>
      <c r="F4" s="177"/>
      <c r="G4" s="177"/>
    </row>
    <row r="5" spans="1:24" ht="15.6" x14ac:dyDescent="0.3">
      <c r="B5" s="195" t="s">
        <v>1079</v>
      </c>
      <c r="C5" s="195"/>
      <c r="D5" s="195"/>
      <c r="E5" s="195"/>
      <c r="F5" s="195"/>
      <c r="G5" s="195"/>
    </row>
    <row r="6" spans="1:24" x14ac:dyDescent="0.3">
      <c r="B6" s="26"/>
      <c r="C6" s="26"/>
      <c r="D6" s="26"/>
      <c r="E6" s="26"/>
      <c r="F6" s="26"/>
      <c r="G6" s="26"/>
      <c r="H6" s="26"/>
      <c r="I6" s="26"/>
      <c r="J6" s="26"/>
      <c r="N6" s="26"/>
      <c r="O6" s="26"/>
      <c r="P6" s="26"/>
      <c r="Q6" s="26"/>
      <c r="R6" s="26"/>
      <c r="S6" s="26"/>
    </row>
    <row r="7" spans="1:24" x14ac:dyDescent="0.3">
      <c r="A7" s="26"/>
      <c r="B7" s="196" t="s">
        <v>1081</v>
      </c>
      <c r="C7" s="196"/>
      <c r="D7" s="196"/>
      <c r="E7" s="196"/>
      <c r="F7" s="196"/>
      <c r="G7" s="132"/>
      <c r="H7" s="132"/>
      <c r="I7" s="26"/>
      <c r="J7" s="26"/>
      <c r="N7" s="26"/>
      <c r="O7" s="26"/>
      <c r="P7" s="26"/>
      <c r="Q7" s="26"/>
      <c r="R7" s="26"/>
      <c r="S7" s="26"/>
    </row>
    <row r="8" spans="1:24" x14ac:dyDescent="0.3">
      <c r="A8" s="187"/>
      <c r="B8" s="187"/>
      <c r="C8" s="187"/>
      <c r="D8" s="187"/>
      <c r="E8" s="164"/>
      <c r="F8" s="164"/>
      <c r="G8" s="164"/>
      <c r="H8" s="164"/>
      <c r="I8" s="26"/>
      <c r="J8" s="26"/>
      <c r="N8" s="26"/>
      <c r="O8" s="26"/>
      <c r="P8" s="26"/>
      <c r="Q8" s="26"/>
      <c r="R8" s="26"/>
      <c r="S8" s="26"/>
    </row>
    <row r="9" spans="1:24" ht="39.75" customHeight="1" x14ac:dyDescent="0.3">
      <c r="A9" s="187" t="s">
        <v>589</v>
      </c>
      <c r="B9" s="187"/>
      <c r="C9" s="187"/>
      <c r="D9" s="187"/>
      <c r="E9" s="133"/>
      <c r="F9" s="26"/>
      <c r="G9" s="26"/>
      <c r="H9" s="26"/>
      <c r="I9" s="26"/>
      <c r="J9" s="26">
        <v>6.57</v>
      </c>
      <c r="N9" s="26">
        <v>6.57</v>
      </c>
      <c r="O9" s="26"/>
      <c r="P9" s="26">
        <v>6.57</v>
      </c>
      <c r="Q9" s="26">
        <v>6.57</v>
      </c>
      <c r="R9" s="26"/>
      <c r="S9" s="26"/>
    </row>
    <row r="10" spans="1:24" hidden="1" outlineLevel="1" x14ac:dyDescent="0.3">
      <c r="A10" s="27" t="s">
        <v>373</v>
      </c>
      <c r="B10" s="26"/>
      <c r="C10" s="28">
        <f>C11+C12+C13</f>
        <v>11118.1</v>
      </c>
      <c r="I10" s="26"/>
      <c r="J10" s="26"/>
      <c r="N10" s="26"/>
      <c r="O10" s="26"/>
      <c r="P10" s="26"/>
      <c r="Q10" s="26"/>
      <c r="R10" s="26"/>
      <c r="S10" s="26"/>
    </row>
    <row r="11" spans="1:24" hidden="1" outlineLevel="1" x14ac:dyDescent="0.3">
      <c r="A11" s="27" t="s">
        <v>375</v>
      </c>
      <c r="B11" s="27"/>
      <c r="C11" s="28">
        <v>10811.1</v>
      </c>
      <c r="I11" s="26"/>
      <c r="J11" s="26"/>
      <c r="N11" s="26"/>
      <c r="O11" s="26"/>
      <c r="P11" s="26"/>
      <c r="Q11" s="26"/>
      <c r="R11" s="26"/>
      <c r="S11" s="26"/>
    </row>
    <row r="12" spans="1:24" hidden="1" outlineLevel="1" x14ac:dyDescent="0.3">
      <c r="A12" s="27" t="s">
        <v>374</v>
      </c>
      <c r="C12" s="28">
        <v>175</v>
      </c>
      <c r="D12" s="141"/>
      <c r="E12" s="141"/>
      <c r="F12" s="140">
        <f>D12-D159</f>
        <v>0</v>
      </c>
      <c r="G12" s="140"/>
      <c r="H12" s="140"/>
      <c r="I12" s="26"/>
      <c r="J12" s="26"/>
      <c r="N12" s="26"/>
      <c r="O12" s="26"/>
      <c r="P12" s="26"/>
      <c r="Q12" s="26"/>
      <c r="R12" s="26"/>
      <c r="S12" s="26"/>
    </row>
    <row r="13" spans="1:24" hidden="1" outlineLevel="1" x14ac:dyDescent="0.3">
      <c r="A13" s="27" t="s">
        <v>563</v>
      </c>
      <c r="B13" s="134"/>
      <c r="C13" s="28">
        <v>132</v>
      </c>
      <c r="D13" s="27"/>
      <c r="E13" s="27"/>
      <c r="I13" s="26"/>
      <c r="J13" s="26">
        <v>1.0832999999999999</v>
      </c>
      <c r="O13" s="139">
        <v>1.0832999999999999</v>
      </c>
      <c r="R13" s="139">
        <v>1.0832999999999999</v>
      </c>
      <c r="S13" s="139">
        <v>1.0832999999999999</v>
      </c>
    </row>
    <row r="14" spans="1:24" s="33" customFormat="1" hidden="1" outlineLevel="1" x14ac:dyDescent="0.3">
      <c r="A14" s="31" t="s">
        <v>590</v>
      </c>
      <c r="B14" s="129"/>
      <c r="C14" s="29"/>
      <c r="D14" s="31"/>
      <c r="E14" s="31"/>
      <c r="F14" s="31"/>
      <c r="G14" s="31"/>
      <c r="H14" s="31"/>
      <c r="I14" s="32"/>
      <c r="J14" s="32"/>
      <c r="K14" s="35"/>
      <c r="L14" s="35"/>
      <c r="M14" s="35"/>
      <c r="N14" s="32"/>
      <c r="O14" s="29"/>
      <c r="P14" s="32"/>
      <c r="Q14" s="32"/>
      <c r="R14" s="29"/>
      <c r="S14" s="29"/>
      <c r="T14" s="35"/>
      <c r="U14" s="35"/>
      <c r="V14" s="35"/>
      <c r="W14" s="35"/>
      <c r="X14" s="35"/>
    </row>
    <row r="15" spans="1:24" s="33" customFormat="1" hidden="1" outlineLevel="1" x14ac:dyDescent="0.3">
      <c r="A15" s="29"/>
      <c r="B15" s="30"/>
      <c r="C15" s="34" t="s">
        <v>337</v>
      </c>
      <c r="D15" s="83"/>
      <c r="E15" s="83"/>
      <c r="F15" s="35"/>
      <c r="G15" s="35"/>
      <c r="H15" s="35"/>
      <c r="I15" s="32"/>
      <c r="J15" s="32"/>
      <c r="K15" s="35"/>
      <c r="L15" s="35"/>
      <c r="M15" s="35"/>
      <c r="N15" s="32"/>
      <c r="O15" s="34" t="s">
        <v>337</v>
      </c>
      <c r="P15" s="32"/>
      <c r="Q15" s="32"/>
      <c r="R15" s="34" t="s">
        <v>337</v>
      </c>
      <c r="S15" s="34" t="s">
        <v>337</v>
      </c>
      <c r="T15" s="35"/>
      <c r="U15" s="35"/>
      <c r="V15" s="35"/>
      <c r="W15" s="35"/>
      <c r="X15" s="35"/>
    </row>
    <row r="16" spans="1:24" s="33" customFormat="1" outlineLevel="1" x14ac:dyDescent="0.3">
      <c r="A16" s="29"/>
      <c r="B16" s="30"/>
      <c r="C16" s="34"/>
      <c r="D16" s="83"/>
      <c r="E16" s="83"/>
      <c r="F16" s="35"/>
      <c r="G16" s="35"/>
      <c r="H16" s="35"/>
      <c r="I16" s="32"/>
      <c r="J16" s="32"/>
      <c r="K16" s="35"/>
      <c r="L16" s="35"/>
      <c r="M16" s="35"/>
      <c r="N16" s="32"/>
      <c r="O16" s="34"/>
      <c r="P16" s="32"/>
      <c r="Q16" s="32"/>
      <c r="R16" s="34"/>
      <c r="S16" s="34"/>
      <c r="T16" s="35"/>
      <c r="U16" s="35"/>
      <c r="V16" s="35"/>
      <c r="W16" s="35"/>
      <c r="X16" s="35"/>
    </row>
    <row r="17" spans="1:69" s="33" customFormat="1" outlineLevel="1" x14ac:dyDescent="0.3">
      <c r="A17" s="146"/>
      <c r="B17" s="147"/>
      <c r="C17" s="148" t="s">
        <v>1021</v>
      </c>
      <c r="D17" s="149"/>
      <c r="E17" s="150"/>
      <c r="F17" s="149" t="s">
        <v>1023</v>
      </c>
      <c r="G17" s="151" t="s">
        <v>1024</v>
      </c>
      <c r="H17" s="152" t="s">
        <v>1024</v>
      </c>
      <c r="I17" s="152" t="s">
        <v>1024</v>
      </c>
      <c r="J17" s="152" t="s">
        <v>1024</v>
      </c>
      <c r="K17" s="35"/>
      <c r="L17" s="35"/>
      <c r="M17" s="35"/>
      <c r="N17" s="32"/>
      <c r="O17" s="34"/>
      <c r="P17" s="32"/>
      <c r="Q17" s="32"/>
      <c r="R17" s="34"/>
      <c r="S17" s="34"/>
      <c r="T17" s="35"/>
      <c r="U17" s="35"/>
      <c r="V17" s="35"/>
      <c r="W17" s="35"/>
      <c r="X17" s="35"/>
    </row>
    <row r="18" spans="1:69" customFormat="1" ht="31.5" customHeight="1" x14ac:dyDescent="0.3">
      <c r="A18" s="189" t="s">
        <v>1025</v>
      </c>
      <c r="B18" s="190" t="s">
        <v>312</v>
      </c>
      <c r="C18" s="191" t="s">
        <v>1035</v>
      </c>
      <c r="D18" s="186" t="s">
        <v>1052</v>
      </c>
      <c r="E18" s="186" t="s">
        <v>1027</v>
      </c>
      <c r="F18" s="186" t="s">
        <v>1028</v>
      </c>
      <c r="G18" s="186" t="s">
        <v>1029</v>
      </c>
      <c r="H18" s="186" t="s">
        <v>1030</v>
      </c>
      <c r="I18" s="188" t="s">
        <v>1031</v>
      </c>
      <c r="J18" s="188"/>
      <c r="K18" s="79"/>
      <c r="L18" s="79"/>
      <c r="M18" s="79"/>
      <c r="N18" s="95" t="s">
        <v>637</v>
      </c>
      <c r="O18" s="95" t="s">
        <v>636</v>
      </c>
      <c r="P18" s="95" t="s">
        <v>637</v>
      </c>
      <c r="Q18" s="95" t="s">
        <v>637</v>
      </c>
      <c r="R18" s="95" t="s">
        <v>636</v>
      </c>
      <c r="S18" s="95" t="s">
        <v>636</v>
      </c>
      <c r="T18" s="79"/>
      <c r="U18" s="142"/>
      <c r="V18" s="79"/>
      <c r="W18" s="79"/>
      <c r="X18" s="79"/>
    </row>
    <row r="19" spans="1:69" ht="27.75" customHeight="1" x14ac:dyDescent="0.3">
      <c r="A19" s="189"/>
      <c r="B19" s="190"/>
      <c r="C19" s="191"/>
      <c r="D19" s="186"/>
      <c r="E19" s="186"/>
      <c r="F19" s="186"/>
      <c r="G19" s="186"/>
      <c r="H19" s="186"/>
      <c r="I19" s="153" t="s">
        <v>1032</v>
      </c>
      <c r="J19" s="153" t="s">
        <v>1033</v>
      </c>
      <c r="L19" s="36">
        <v>9</v>
      </c>
      <c r="N19" s="37">
        <v>15</v>
      </c>
      <c r="O19" s="36">
        <v>4</v>
      </c>
      <c r="P19" s="37">
        <v>15</v>
      </c>
      <c r="Q19" s="37">
        <v>15</v>
      </c>
      <c r="R19" s="36">
        <v>4</v>
      </c>
      <c r="S19" s="36">
        <v>4</v>
      </c>
    </row>
    <row r="20" spans="1:69" ht="14.25" customHeight="1" x14ac:dyDescent="0.3">
      <c r="A20" s="154">
        <v>1</v>
      </c>
      <c r="B20" s="154">
        <v>2</v>
      </c>
      <c r="C20" s="154">
        <v>3</v>
      </c>
      <c r="D20" s="154">
        <v>4</v>
      </c>
      <c r="E20" s="154">
        <v>5</v>
      </c>
      <c r="F20" s="154">
        <v>6</v>
      </c>
      <c r="G20" s="154">
        <v>7</v>
      </c>
      <c r="H20" s="154">
        <v>8</v>
      </c>
      <c r="I20" s="154">
        <v>9</v>
      </c>
      <c r="J20" s="154">
        <v>10</v>
      </c>
      <c r="L20" s="36"/>
      <c r="N20" s="37"/>
      <c r="O20" s="36"/>
      <c r="P20" s="37"/>
      <c r="Q20" s="37"/>
      <c r="R20" s="36"/>
      <c r="S20" s="36"/>
    </row>
    <row r="21" spans="1:69" ht="17.100000000000001" customHeight="1" x14ac:dyDescent="0.3">
      <c r="A21" s="37"/>
      <c r="B21" s="36"/>
      <c r="C21" s="37"/>
      <c r="D21" s="36"/>
      <c r="E21" s="36"/>
      <c r="F21" s="36"/>
      <c r="G21" s="41"/>
      <c r="H21" s="42"/>
      <c r="I21" s="38"/>
      <c r="J21" s="38"/>
      <c r="L21" s="36"/>
      <c r="N21" s="38"/>
      <c r="O21" s="37"/>
      <c r="P21" s="38"/>
      <c r="Q21" s="38"/>
      <c r="R21" s="37"/>
      <c r="S21" s="37"/>
    </row>
    <row r="22" spans="1:69" s="26" customFormat="1" ht="17.100000000000001" customHeight="1" x14ac:dyDescent="0.3">
      <c r="A22" s="96" t="s">
        <v>336</v>
      </c>
      <c r="B22" s="39" t="s">
        <v>1068</v>
      </c>
      <c r="C22" s="40"/>
      <c r="D22" s="40"/>
      <c r="E22" s="40"/>
      <c r="F22" s="40"/>
      <c r="G22" s="41"/>
      <c r="H22" s="42"/>
      <c r="I22" s="111"/>
      <c r="J22" s="111"/>
      <c r="L22" s="36"/>
      <c r="N22" s="111"/>
      <c r="O22" s="40"/>
      <c r="P22" s="111"/>
      <c r="Q22" s="111"/>
      <c r="R22" s="40"/>
      <c r="S22" s="40"/>
      <c r="U22" s="35"/>
    </row>
    <row r="23" spans="1:69" s="26" customFormat="1" ht="17.100000000000001" customHeight="1" x14ac:dyDescent="0.3">
      <c r="A23" s="56" t="s">
        <v>47</v>
      </c>
      <c r="B23" s="43" t="s">
        <v>224</v>
      </c>
      <c r="C23" s="3">
        <v>4433989</v>
      </c>
      <c r="D23" s="3"/>
      <c r="E23" s="3"/>
      <c r="F23" s="3" t="e">
        <f>SUM(#REF!,#REF!,#REF!,#REF!)</f>
        <v>#REF!</v>
      </c>
      <c r="G23" s="41"/>
      <c r="H23" s="42"/>
      <c r="I23" s="3" t="e">
        <f t="shared" ref="I23:I28" si="0">S23</f>
        <v>#REF!</v>
      </c>
      <c r="J23" s="3" t="e">
        <f t="shared" ref="J23:J28" si="1">Q23</f>
        <v>#REF!</v>
      </c>
      <c r="L23" s="72" t="e">
        <f>SUM(#REF!,#REF!,#REF!)</f>
        <v>#REF!</v>
      </c>
      <c r="M23" s="26" t="e">
        <f t="shared" ref="M23" si="2">L23*$M$18</f>
        <v>#REF!</v>
      </c>
      <c r="N23" s="3" t="e">
        <f>SUM(#REF!,#REF!,#REF!,#REF!)</f>
        <v>#REF!</v>
      </c>
      <c r="O23" s="3" t="e">
        <f>SUM(#REF!,#REF!,#REF!,#REF!)</f>
        <v>#REF!</v>
      </c>
      <c r="P23" s="3" t="e">
        <f>SUM(#REF!,#REF!,#REF!,#REF!)</f>
        <v>#REF!</v>
      </c>
      <c r="Q23" s="3" t="e">
        <f>SUM(#REF!,#REF!,#REF!,#REF!)</f>
        <v>#REF!</v>
      </c>
      <c r="R23" s="3" t="e">
        <f>SUM(#REF!,#REF!,#REF!,#REF!)</f>
        <v>#REF!</v>
      </c>
      <c r="S23" s="3" t="e">
        <f>SUM(#REF!,#REF!,#REF!,#REF!)</f>
        <v>#REF!</v>
      </c>
      <c r="U23" s="161" t="e">
        <f>D23/#REF!</f>
        <v>#REF!</v>
      </c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</row>
    <row r="24" spans="1:69" ht="17.100000000000001" customHeight="1" outlineLevel="1" x14ac:dyDescent="0.3">
      <c r="A24" s="54" t="s">
        <v>378</v>
      </c>
      <c r="B24" s="48" t="s">
        <v>921</v>
      </c>
      <c r="C24" s="1">
        <v>372088</v>
      </c>
      <c r="D24" s="1">
        <v>0</v>
      </c>
      <c r="E24" s="1"/>
      <c r="F24" s="1" t="e">
        <f>SUM(#REF!)</f>
        <v>#REF!</v>
      </c>
      <c r="G24" s="60"/>
      <c r="H24" s="42"/>
      <c r="I24" s="1" t="e">
        <f t="shared" si="0"/>
        <v>#REF!</v>
      </c>
      <c r="J24" s="1" t="e">
        <f t="shared" si="1"/>
        <v>#REF!</v>
      </c>
      <c r="L24" s="1">
        <v>14346</v>
      </c>
      <c r="M24" s="26">
        <f>L24*$M$18</f>
        <v>0</v>
      </c>
      <c r="N24" s="1" t="e">
        <f>SUM(#REF!)</f>
        <v>#REF!</v>
      </c>
      <c r="O24" s="1" t="e">
        <f>SUM(#REF!)</f>
        <v>#REF!</v>
      </c>
      <c r="P24" s="1" t="e">
        <f>SUM(#REF!)</f>
        <v>#REF!</v>
      </c>
      <c r="Q24" s="1" t="e">
        <f>SUM(#REF!)</f>
        <v>#REF!</v>
      </c>
      <c r="R24" s="1" t="e">
        <f>SUM(#REF!)</f>
        <v>#REF!</v>
      </c>
      <c r="S24" s="1" t="e">
        <f>SUM(#REF!)</f>
        <v>#REF!</v>
      </c>
      <c r="U24" s="161" t="e">
        <f>D24/#REF!</f>
        <v>#REF!</v>
      </c>
    </row>
    <row r="25" spans="1:69" s="26" customFormat="1" ht="15.75" customHeight="1" outlineLevel="1" x14ac:dyDescent="0.3">
      <c r="A25" s="54" t="s">
        <v>393</v>
      </c>
      <c r="B25" s="48" t="s">
        <v>1036</v>
      </c>
      <c r="C25" s="7">
        <v>303462</v>
      </c>
      <c r="D25" s="1">
        <f t="shared" ref="D25" si="3">ROUND(I25*$D$15,0)</f>
        <v>0</v>
      </c>
      <c r="E25" s="7"/>
      <c r="F25" s="99">
        <f t="shared" ref="F25" si="4">ROUND(D25/$C$10,0)</f>
        <v>0</v>
      </c>
      <c r="G25" s="60">
        <v>45908</v>
      </c>
      <c r="H25" s="42" t="s">
        <v>954</v>
      </c>
      <c r="I25" s="7">
        <f t="shared" si="0"/>
        <v>297643.17479999998</v>
      </c>
      <c r="J25" s="7">
        <f t="shared" si="1"/>
        <v>0</v>
      </c>
      <c r="L25" s="1"/>
      <c r="N25" s="7"/>
      <c r="O25" s="7">
        <v>274756</v>
      </c>
      <c r="P25" s="7"/>
      <c r="Q25" s="7"/>
      <c r="R25" s="7">
        <v>274756</v>
      </c>
      <c r="S25" s="7">
        <f t="shared" ref="S25" si="5">R25*$S$13</f>
        <v>297643.17479999998</v>
      </c>
      <c r="U25" s="161" t="e">
        <f>D25/#REF!</f>
        <v>#REF!</v>
      </c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</row>
    <row r="26" spans="1:69" s="26" customFormat="1" ht="17.100000000000001" customHeight="1" x14ac:dyDescent="0.3">
      <c r="A26" s="56" t="s">
        <v>57</v>
      </c>
      <c r="B26" s="43" t="s">
        <v>6</v>
      </c>
      <c r="C26" s="3">
        <v>4312257</v>
      </c>
      <c r="D26" s="3"/>
      <c r="E26" s="3"/>
      <c r="F26" s="3" t="e">
        <f>SUM(#REF!,F27:F28,#REF!)</f>
        <v>#REF!</v>
      </c>
      <c r="G26" s="41"/>
      <c r="H26" s="42"/>
      <c r="I26" s="3" t="e">
        <f t="shared" si="0"/>
        <v>#REF!</v>
      </c>
      <c r="J26" s="3" t="e">
        <f t="shared" si="1"/>
        <v>#REF!</v>
      </c>
      <c r="L26" s="72" t="e">
        <f>SUM(L27:L28,#REF!)</f>
        <v>#REF!</v>
      </c>
      <c r="M26" s="26" t="e">
        <f>L26*$M$18</f>
        <v>#REF!</v>
      </c>
      <c r="N26" s="3" t="e">
        <f>SUM(#REF!,N27:N28,#REF!)</f>
        <v>#REF!</v>
      </c>
      <c r="O26" s="3" t="e">
        <f>SUM(#REF!,O27:O28,#REF!)</f>
        <v>#REF!</v>
      </c>
      <c r="P26" s="3" t="e">
        <f>SUM(#REF!,P27:P28,#REF!)</f>
        <v>#REF!</v>
      </c>
      <c r="Q26" s="3" t="e">
        <f>SUM(#REF!,Q27:Q28,#REF!)</f>
        <v>#REF!</v>
      </c>
      <c r="R26" s="3" t="e">
        <f>SUM(#REF!,R27:R28,#REF!)</f>
        <v>#REF!</v>
      </c>
      <c r="S26" s="3" t="e">
        <f>SUM(#REF!,S27:S28,#REF!)</f>
        <v>#REF!</v>
      </c>
      <c r="U26" s="161" t="e">
        <f>D26/#REF!</f>
        <v>#REF!</v>
      </c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</row>
    <row r="27" spans="1:69" s="26" customFormat="1" ht="20.25" customHeight="1" outlineLevel="1" x14ac:dyDescent="0.3">
      <c r="A27" s="56" t="s">
        <v>60</v>
      </c>
      <c r="B27" s="48" t="s">
        <v>1037</v>
      </c>
      <c r="C27" s="7">
        <v>868356</v>
      </c>
      <c r="D27" s="1">
        <f t="shared" ref="D27" si="6">ROUND(I27*$D$15,0)</f>
        <v>0</v>
      </c>
      <c r="E27" s="7"/>
      <c r="F27" s="99">
        <f t="shared" ref="F27" si="7">ROUND(D27/$C$10,0)</f>
        <v>0</v>
      </c>
      <c r="G27" s="60">
        <v>45908</v>
      </c>
      <c r="H27" s="42" t="s">
        <v>954</v>
      </c>
      <c r="I27" s="7">
        <f t="shared" si="0"/>
        <v>851705.62619999994</v>
      </c>
      <c r="J27" s="7">
        <f t="shared" si="1"/>
        <v>0</v>
      </c>
      <c r="L27" s="1">
        <v>27213</v>
      </c>
      <c r="M27" s="26">
        <f>L27*$M$18</f>
        <v>0</v>
      </c>
      <c r="N27" s="7"/>
      <c r="O27" s="7">
        <v>786214</v>
      </c>
      <c r="P27" s="7"/>
      <c r="Q27" s="7"/>
      <c r="R27" s="7">
        <v>786214</v>
      </c>
      <c r="S27" s="7">
        <f t="shared" ref="S27" si="8">R27*$S$13</f>
        <v>851705.62619999994</v>
      </c>
      <c r="U27" s="161" t="e">
        <f>D27/#REF!</f>
        <v>#REF!</v>
      </c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</row>
    <row r="28" spans="1:69" s="26" customFormat="1" ht="17.100000000000001" customHeight="1" outlineLevel="1" x14ac:dyDescent="0.3">
      <c r="A28" s="56" t="s">
        <v>172</v>
      </c>
      <c r="B28" s="48" t="s">
        <v>1038</v>
      </c>
      <c r="C28" s="7">
        <v>866590</v>
      </c>
      <c r="D28" s="1">
        <v>0</v>
      </c>
      <c r="E28" s="7"/>
      <c r="F28" s="7" t="e">
        <f>SUM(#REF!)</f>
        <v>#REF!</v>
      </c>
      <c r="G28" s="41"/>
      <c r="H28" s="42"/>
      <c r="I28" s="7" t="e">
        <f t="shared" si="0"/>
        <v>#REF!</v>
      </c>
      <c r="J28" s="7" t="e">
        <f t="shared" si="1"/>
        <v>#REF!</v>
      </c>
      <c r="L28" s="1" t="e">
        <f>SUM(#REF!)</f>
        <v>#REF!</v>
      </c>
      <c r="M28" s="26" t="e">
        <f>L28*$M$18</f>
        <v>#REF!</v>
      </c>
      <c r="N28" s="7" t="e">
        <f>SUM(#REF!)</f>
        <v>#REF!</v>
      </c>
      <c r="O28" s="7" t="e">
        <f>SUM(#REF!)</f>
        <v>#REF!</v>
      </c>
      <c r="P28" s="7" t="e">
        <f>SUM(#REF!)</f>
        <v>#REF!</v>
      </c>
      <c r="Q28" s="7" t="e">
        <f>SUM(#REF!)</f>
        <v>#REF!</v>
      </c>
      <c r="R28" s="7" t="e">
        <f>SUM(#REF!)</f>
        <v>#REF!</v>
      </c>
      <c r="S28" s="7" t="e">
        <f>SUM(#REF!)</f>
        <v>#REF!</v>
      </c>
      <c r="U28" s="161" t="e">
        <f>D28/#REF!</f>
        <v>#REF!</v>
      </c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</row>
    <row r="29" spans="1:69" s="26" customFormat="1" ht="17.100000000000001" customHeight="1" x14ac:dyDescent="0.3">
      <c r="A29" s="56" t="s">
        <v>75</v>
      </c>
      <c r="B29" s="43" t="s">
        <v>232</v>
      </c>
      <c r="C29" s="3">
        <v>39926420</v>
      </c>
      <c r="D29" s="3"/>
      <c r="E29" s="3"/>
      <c r="F29" s="3" t="e">
        <f>SUM(#REF!,#REF!,F30:F31)</f>
        <v>#REF!</v>
      </c>
      <c r="G29" s="41"/>
      <c r="H29" s="42"/>
      <c r="I29" s="3" t="e">
        <f t="shared" ref="I29:I31" si="9">S29</f>
        <v>#REF!</v>
      </c>
      <c r="J29" s="3" t="e">
        <f t="shared" ref="J29:J31" si="10">Q29</f>
        <v>#REF!</v>
      </c>
      <c r="L29" s="72" t="e">
        <f>SUM(#REF!,#REF!,L30:L31)</f>
        <v>#REF!</v>
      </c>
      <c r="M29" s="26" t="e">
        <f t="shared" ref="M29:M30" si="11">L29*$M$18</f>
        <v>#REF!</v>
      </c>
      <c r="N29" s="3" t="e">
        <f>SUM(#REF!,#REF!,N30:N31)</f>
        <v>#REF!</v>
      </c>
      <c r="O29" s="3" t="e">
        <f>SUM(#REF!,#REF!,O30:O31)</f>
        <v>#REF!</v>
      </c>
      <c r="P29" s="3" t="e">
        <f>SUM(#REF!,#REF!,P30:P31)</f>
        <v>#REF!</v>
      </c>
      <c r="Q29" s="3" t="e">
        <f>SUM(#REF!,#REF!,Q30:Q31)</f>
        <v>#REF!</v>
      </c>
      <c r="R29" s="3" t="e">
        <f>SUM(#REF!,#REF!,R30:R31)</f>
        <v>#REF!</v>
      </c>
      <c r="S29" s="3" t="e">
        <f>SUM(#REF!,#REF!,S30:S31)</f>
        <v>#REF!</v>
      </c>
      <c r="U29" s="161" t="e">
        <f>D29/#REF!</f>
        <v>#REF!</v>
      </c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</row>
    <row r="30" spans="1:69" s="26" customFormat="1" ht="18" customHeight="1" outlineLevel="1" x14ac:dyDescent="0.3">
      <c r="A30" s="56" t="s">
        <v>78</v>
      </c>
      <c r="B30" s="48" t="s">
        <v>1039</v>
      </c>
      <c r="C30" s="7">
        <v>605070</v>
      </c>
      <c r="D30" s="1">
        <f t="shared" ref="D30" si="12">ROUND(I30*$D$15,0)</f>
        <v>0</v>
      </c>
      <c r="E30" s="7"/>
      <c r="F30" s="99">
        <f t="shared" ref="F30" si="13">ROUND(D30/$C$10,0)</f>
        <v>0</v>
      </c>
      <c r="G30" s="60">
        <v>45903</v>
      </c>
      <c r="H30" s="42" t="s">
        <v>890</v>
      </c>
      <c r="I30" s="7">
        <f t="shared" si="9"/>
        <v>593467.4889</v>
      </c>
      <c r="J30" s="7">
        <f t="shared" si="10"/>
        <v>0</v>
      </c>
      <c r="L30" s="1">
        <v>28269</v>
      </c>
      <c r="M30" s="26">
        <f t="shared" si="11"/>
        <v>0</v>
      </c>
      <c r="N30" s="7"/>
      <c r="O30" s="7">
        <v>547833</v>
      </c>
      <c r="P30" s="7"/>
      <c r="Q30" s="7"/>
      <c r="R30" s="7">
        <v>547833</v>
      </c>
      <c r="S30" s="7">
        <f t="shared" ref="S30" si="14">R30*$S$13</f>
        <v>593467.4889</v>
      </c>
      <c r="U30" s="161" t="e">
        <f>D30/#REF!</f>
        <v>#REF!</v>
      </c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</row>
    <row r="31" spans="1:69" s="26" customFormat="1" ht="31.5" customHeight="1" outlineLevel="1" x14ac:dyDescent="0.3">
      <c r="A31" s="53" t="s">
        <v>79</v>
      </c>
      <c r="B31" s="165" t="s">
        <v>1077</v>
      </c>
      <c r="C31" s="1">
        <v>16433526</v>
      </c>
      <c r="D31" s="166">
        <v>0</v>
      </c>
      <c r="E31" s="1"/>
      <c r="F31" s="1" t="e">
        <f>#REF!+#REF!+#REF!+#REF!+#REF!</f>
        <v>#REF!</v>
      </c>
      <c r="G31" s="60"/>
      <c r="H31" s="42"/>
      <c r="I31" s="1" t="e">
        <f t="shared" si="9"/>
        <v>#REF!</v>
      </c>
      <c r="J31" s="1" t="e">
        <f t="shared" si="10"/>
        <v>#REF!</v>
      </c>
      <c r="L31" s="1"/>
      <c r="N31" s="1" t="e">
        <f>#REF!+#REF!+#REF!+#REF!+#REF!</f>
        <v>#REF!</v>
      </c>
      <c r="O31" s="1" t="e">
        <f>#REF!+#REF!+#REF!+#REF!+#REF!</f>
        <v>#REF!</v>
      </c>
      <c r="P31" s="1" t="e">
        <f>#REF!+#REF!+#REF!+#REF!+#REF!</f>
        <v>#REF!</v>
      </c>
      <c r="Q31" s="1" t="e">
        <f>#REF!+#REF!+#REF!+#REF!+#REF!</f>
        <v>#REF!</v>
      </c>
      <c r="R31" s="1" t="e">
        <f>#REF!+#REF!+#REF!+#REF!+#REF!</f>
        <v>#REF!</v>
      </c>
      <c r="S31" s="1" t="e">
        <f>#REF!+#REF!+#REF!+#REF!+#REF!</f>
        <v>#REF!</v>
      </c>
      <c r="U31" s="161" t="e">
        <f>D31/#REF!</f>
        <v>#REF!</v>
      </c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</row>
    <row r="32" spans="1:69" s="26" customFormat="1" ht="17.100000000000001" customHeight="1" x14ac:dyDescent="0.3">
      <c r="A32" s="56" t="s">
        <v>80</v>
      </c>
      <c r="B32" s="43" t="s">
        <v>233</v>
      </c>
      <c r="C32" s="3">
        <v>331033661</v>
      </c>
      <c r="D32" s="3"/>
      <c r="E32" s="3"/>
      <c r="F32" s="3" t="e">
        <f>SUM(#REF!,F38,F39)</f>
        <v>#REF!</v>
      </c>
      <c r="G32" s="41"/>
      <c r="H32" s="42"/>
      <c r="I32" s="3" t="e">
        <f t="shared" ref="I32:I41" si="15">S32</f>
        <v>#REF!</v>
      </c>
      <c r="J32" s="3" t="e">
        <f t="shared" ref="J32:J41" si="16">Q32</f>
        <v>#REF!</v>
      </c>
      <c r="L32" s="72" t="e">
        <f>SUM(#REF!,L38,L39)</f>
        <v>#REF!</v>
      </c>
      <c r="M32" s="26" t="e">
        <f>L32*$M$18</f>
        <v>#REF!</v>
      </c>
      <c r="N32" s="3" t="e">
        <f>SUM(#REF!,N38,N39)</f>
        <v>#REF!</v>
      </c>
      <c r="O32" s="3" t="e">
        <f>SUM(#REF!,O38,O39)</f>
        <v>#REF!</v>
      </c>
      <c r="P32" s="3" t="e">
        <f>SUM(#REF!,P38,P39)</f>
        <v>#REF!</v>
      </c>
      <c r="Q32" s="3" t="e">
        <f>SUM(#REF!,Q38,Q39)</f>
        <v>#REF!</v>
      </c>
      <c r="R32" s="3" t="e">
        <f>SUM(#REF!,R38,R39)</f>
        <v>#REF!</v>
      </c>
      <c r="S32" s="3" t="e">
        <f>SUM(#REF!,S38,S39)</f>
        <v>#REF!</v>
      </c>
      <c r="U32" s="161" t="e">
        <f>D32/#REF!</f>
        <v>#REF!</v>
      </c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</row>
    <row r="33" spans="1:69" s="26" customFormat="1" outlineLevel="1" x14ac:dyDescent="0.3">
      <c r="A33" s="54" t="s">
        <v>360</v>
      </c>
      <c r="B33" s="48" t="s">
        <v>1040</v>
      </c>
      <c r="C33" s="1">
        <v>47045998</v>
      </c>
      <c r="D33" s="1">
        <v>0</v>
      </c>
      <c r="E33" s="1"/>
      <c r="F33" s="1" t="e">
        <f>#REF!+#REF!+#REF!+#REF!+#REF!+#REF!+#REF!</f>
        <v>#REF!</v>
      </c>
      <c r="G33" s="60">
        <v>45439</v>
      </c>
      <c r="H33" s="42" t="s">
        <v>674</v>
      </c>
      <c r="I33" s="1" t="e">
        <f t="shared" si="15"/>
        <v>#REF!</v>
      </c>
      <c r="J33" s="1" t="e">
        <f t="shared" si="16"/>
        <v>#REF!</v>
      </c>
      <c r="L33" s="1"/>
      <c r="N33" s="1" t="e">
        <f>#REF!+#REF!+#REF!+#REF!+#REF!+#REF!+#REF!</f>
        <v>#REF!</v>
      </c>
      <c r="O33" s="1" t="e">
        <f>#REF!+#REF!+#REF!+#REF!+#REF!+#REF!+#REF!</f>
        <v>#REF!</v>
      </c>
      <c r="P33" s="1" t="e">
        <f>#REF!+#REF!+#REF!+#REF!+#REF!+#REF!+#REF!</f>
        <v>#REF!</v>
      </c>
      <c r="Q33" s="1" t="e">
        <f>#REF!+#REF!+#REF!+#REF!+#REF!+#REF!+#REF!</f>
        <v>#REF!</v>
      </c>
      <c r="R33" s="1" t="e">
        <f>#REF!+#REF!+#REF!+#REF!+#REF!+#REF!+#REF!</f>
        <v>#REF!</v>
      </c>
      <c r="S33" s="1" t="e">
        <f>#REF!+#REF!+#REF!+#REF!+#REF!+#REF!+#REF!</f>
        <v>#REF!</v>
      </c>
      <c r="U33" s="161" t="e">
        <f>D33/#REF!</f>
        <v>#REF!</v>
      </c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</row>
    <row r="34" spans="1:69" s="26" customFormat="1" outlineLevel="1" x14ac:dyDescent="0.3">
      <c r="A34" s="54" t="s">
        <v>383</v>
      </c>
      <c r="B34" s="48" t="s">
        <v>796</v>
      </c>
      <c r="C34" s="1">
        <v>82994445</v>
      </c>
      <c r="D34" s="1">
        <v>0</v>
      </c>
      <c r="E34" s="1"/>
      <c r="F34" s="1" t="e">
        <f>#REF!+#REF!+#REF!+#REF!+#REF!+#REF!+#REF!</f>
        <v>#REF!</v>
      </c>
      <c r="G34" s="60">
        <v>45439</v>
      </c>
      <c r="H34" s="42" t="s">
        <v>674</v>
      </c>
      <c r="I34" s="1" t="e">
        <f t="shared" si="15"/>
        <v>#REF!</v>
      </c>
      <c r="J34" s="1" t="e">
        <f t="shared" si="16"/>
        <v>#REF!</v>
      </c>
      <c r="L34" s="1"/>
      <c r="N34" s="1" t="e">
        <f>#REF!+#REF!+#REF!+#REF!+#REF!+#REF!+#REF!</f>
        <v>#REF!</v>
      </c>
      <c r="O34" s="1" t="e">
        <f>#REF!+#REF!+#REF!+#REF!+#REF!+#REF!+#REF!</f>
        <v>#REF!</v>
      </c>
      <c r="P34" s="1" t="e">
        <f>#REF!+#REF!+#REF!+#REF!+#REF!+#REF!+#REF!</f>
        <v>#REF!</v>
      </c>
      <c r="Q34" s="1" t="e">
        <f>#REF!+#REF!+#REF!+#REF!+#REF!+#REF!+#REF!</f>
        <v>#REF!</v>
      </c>
      <c r="R34" s="1" t="e">
        <f>#REF!+#REF!+#REF!+#REF!+#REF!+#REF!+#REF!</f>
        <v>#REF!</v>
      </c>
      <c r="S34" s="1" t="e">
        <f>#REF!+#REF!+#REF!+#REF!+#REF!+#REF!+#REF!</f>
        <v>#REF!</v>
      </c>
      <c r="U34" s="161" t="e">
        <f>D34/#REF!</f>
        <v>#REF!</v>
      </c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</row>
    <row r="35" spans="1:69" s="26" customFormat="1" outlineLevel="1" x14ac:dyDescent="0.3">
      <c r="A35" s="54" t="s">
        <v>601</v>
      </c>
      <c r="B35" s="48" t="s">
        <v>1041</v>
      </c>
      <c r="C35" s="7">
        <v>150554250</v>
      </c>
      <c r="D35" s="1">
        <f>ROUND(I35*$D$15,0)</f>
        <v>0</v>
      </c>
      <c r="E35" s="7"/>
      <c r="F35" s="99">
        <f>ROUND(D35/$C$10,0)</f>
        <v>0</v>
      </c>
      <c r="G35" s="60">
        <v>45903</v>
      </c>
      <c r="H35" s="42" t="s">
        <v>1012</v>
      </c>
      <c r="I35" s="7">
        <f t="shared" si="15"/>
        <v>147667352.91599998</v>
      </c>
      <c r="J35" s="7">
        <f t="shared" si="16"/>
        <v>0</v>
      </c>
      <c r="L35" s="1"/>
      <c r="N35" s="7"/>
      <c r="O35" s="7">
        <v>136312520</v>
      </c>
      <c r="P35" s="7"/>
      <c r="Q35" s="7"/>
      <c r="R35" s="7">
        <v>136312520</v>
      </c>
      <c r="S35" s="7">
        <f>R35*$S$13</f>
        <v>147667352.91599998</v>
      </c>
      <c r="U35" s="161" t="e">
        <f>D35/#REF!</f>
        <v>#REF!</v>
      </c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</row>
    <row r="36" spans="1:69" s="26" customFormat="1" outlineLevel="1" x14ac:dyDescent="0.3">
      <c r="A36" s="54" t="s">
        <v>602</v>
      </c>
      <c r="B36" s="48" t="s">
        <v>1042</v>
      </c>
      <c r="C36" s="7">
        <v>11784592</v>
      </c>
      <c r="D36" s="1">
        <f>ROUND(I36*$D$15,0)</f>
        <v>0</v>
      </c>
      <c r="E36" s="7"/>
      <c r="F36" s="99">
        <f>ROUND(D36/$C$10,0)</f>
        <v>0</v>
      </c>
      <c r="G36" s="60">
        <v>45904</v>
      </c>
      <c r="H36" s="42" t="s">
        <v>1012</v>
      </c>
      <c r="I36" s="7">
        <f t="shared" si="15"/>
        <v>11558621.422499999</v>
      </c>
      <c r="J36" s="7">
        <f t="shared" si="16"/>
        <v>0</v>
      </c>
      <c r="L36" s="1"/>
      <c r="N36" s="7"/>
      <c r="O36" s="7">
        <v>10669825</v>
      </c>
      <c r="P36" s="7"/>
      <c r="Q36" s="7"/>
      <c r="R36" s="7">
        <v>10669825</v>
      </c>
      <c r="S36" s="7">
        <f>R36*$S$13</f>
        <v>11558621.422499999</v>
      </c>
      <c r="U36" s="161" t="e">
        <f>D36/#REF!</f>
        <v>#REF!</v>
      </c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</row>
    <row r="37" spans="1:69" s="26" customFormat="1" ht="34.5" customHeight="1" outlineLevel="1" x14ac:dyDescent="0.3">
      <c r="A37" s="120" t="s">
        <v>788</v>
      </c>
      <c r="B37" s="48" t="s">
        <v>1084</v>
      </c>
      <c r="C37" s="1">
        <v>10560662</v>
      </c>
      <c r="D37" s="1">
        <f t="shared" ref="D37" si="17">ROUND(I37*$D$15,0)</f>
        <v>0</v>
      </c>
      <c r="E37" s="1"/>
      <c r="F37" s="112">
        <f t="shared" ref="F37" si="18">ROUND(D37/$C$10,0)</f>
        <v>0</v>
      </c>
      <c r="G37" s="60">
        <v>45509</v>
      </c>
      <c r="H37" s="42" t="s">
        <v>626</v>
      </c>
      <c r="I37" s="7">
        <f t="shared" si="15"/>
        <v>10358160.3609</v>
      </c>
      <c r="J37" s="1">
        <f t="shared" si="16"/>
        <v>0</v>
      </c>
      <c r="L37" s="1"/>
      <c r="N37" s="1"/>
      <c r="O37" s="1">
        <v>9561673</v>
      </c>
      <c r="P37" s="1"/>
      <c r="Q37" s="1"/>
      <c r="R37" s="1">
        <v>9561673</v>
      </c>
      <c r="S37" s="7">
        <f t="shared" ref="S37" si="19">R37*$S$13</f>
        <v>10358160.3609</v>
      </c>
      <c r="U37" s="161" t="e">
        <f>D37/#REF!</f>
        <v>#REF!</v>
      </c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</row>
    <row r="38" spans="1:69" s="26" customFormat="1" ht="17.100000000000001" customHeight="1" outlineLevel="1" x14ac:dyDescent="0.3">
      <c r="A38" s="56" t="s">
        <v>82</v>
      </c>
      <c r="B38" s="48" t="s">
        <v>574</v>
      </c>
      <c r="C38" s="7">
        <v>5915825</v>
      </c>
      <c r="D38" s="1">
        <v>0</v>
      </c>
      <c r="E38" s="7"/>
      <c r="F38" s="7" t="e">
        <f>SUM(#REF!)</f>
        <v>#REF!</v>
      </c>
      <c r="G38" s="60"/>
      <c r="H38" s="42"/>
      <c r="I38" s="7" t="e">
        <f t="shared" si="15"/>
        <v>#REF!</v>
      </c>
      <c r="J38" s="7" t="e">
        <f t="shared" si="16"/>
        <v>#REF!</v>
      </c>
      <c r="L38" s="1" t="e">
        <f>SUM(#REF!)</f>
        <v>#REF!</v>
      </c>
      <c r="M38" s="26" t="e">
        <f>L38*$M$18</f>
        <v>#REF!</v>
      </c>
      <c r="N38" s="7" t="e">
        <f>SUM(#REF!)</f>
        <v>#REF!</v>
      </c>
      <c r="O38" s="7" t="e">
        <f>SUM(#REF!)</f>
        <v>#REF!</v>
      </c>
      <c r="P38" s="7" t="e">
        <f>SUM(#REF!)</f>
        <v>#REF!</v>
      </c>
      <c r="Q38" s="7" t="e">
        <f>SUM(#REF!)</f>
        <v>#REF!</v>
      </c>
      <c r="R38" s="7" t="e">
        <f>SUM(#REF!)</f>
        <v>#REF!</v>
      </c>
      <c r="S38" s="7" t="e">
        <f>SUM(#REF!)</f>
        <v>#REF!</v>
      </c>
      <c r="U38" s="161" t="e">
        <f>D38/#REF!</f>
        <v>#REF!</v>
      </c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</row>
    <row r="39" spans="1:69" s="26" customFormat="1" ht="17.100000000000001" customHeight="1" outlineLevel="1" x14ac:dyDescent="0.3">
      <c r="A39" s="56" t="s">
        <v>83</v>
      </c>
      <c r="B39" s="48" t="s">
        <v>566</v>
      </c>
      <c r="C39" s="7">
        <v>2821491</v>
      </c>
      <c r="D39" s="1">
        <f>SUM(D40:D40)</f>
        <v>0</v>
      </c>
      <c r="E39" s="7"/>
      <c r="F39" s="7">
        <f>SUM(F40:F40)</f>
        <v>0</v>
      </c>
      <c r="G39" s="60"/>
      <c r="H39" s="42"/>
      <c r="I39" s="7">
        <f t="shared" si="15"/>
        <v>1390225.9724999999</v>
      </c>
      <c r="J39" s="7">
        <f t="shared" si="16"/>
        <v>0</v>
      </c>
      <c r="L39" s="1">
        <v>105277</v>
      </c>
      <c r="M39" s="26">
        <f>L39*$M$18</f>
        <v>0</v>
      </c>
      <c r="N39" s="7">
        <f t="shared" ref="N39:S39" si="20">SUM(N40:N40)</f>
        <v>0</v>
      </c>
      <c r="O39" s="7">
        <f t="shared" si="20"/>
        <v>1283325</v>
      </c>
      <c r="P39" s="7">
        <f t="shared" si="20"/>
        <v>0</v>
      </c>
      <c r="Q39" s="7">
        <f t="shared" si="20"/>
        <v>0</v>
      </c>
      <c r="R39" s="7">
        <f t="shared" si="20"/>
        <v>1283325</v>
      </c>
      <c r="S39" s="7">
        <f t="shared" si="20"/>
        <v>1390225.9724999999</v>
      </c>
      <c r="U39" s="161" t="e">
        <f>D39/#REF!</f>
        <v>#REF!</v>
      </c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</row>
    <row r="40" spans="1:69" s="26" customFormat="1" ht="27.75" customHeight="1" outlineLevel="1" x14ac:dyDescent="0.3">
      <c r="A40" s="54" t="s">
        <v>567</v>
      </c>
      <c r="B40" s="48" t="s">
        <v>1054</v>
      </c>
      <c r="C40" s="7">
        <v>1417405</v>
      </c>
      <c r="D40" s="1">
        <f>ROUND(I40*$D$15,0)</f>
        <v>0</v>
      </c>
      <c r="E40" s="7"/>
      <c r="F40" s="99">
        <f>ROUND(D40/$C$10,0)</f>
        <v>0</v>
      </c>
      <c r="G40" s="60">
        <v>45904</v>
      </c>
      <c r="H40" s="42" t="s">
        <v>890</v>
      </c>
      <c r="I40" s="7">
        <f t="shared" si="15"/>
        <v>1390225.9724999999</v>
      </c>
      <c r="J40" s="7">
        <f t="shared" si="16"/>
        <v>0</v>
      </c>
      <c r="L40" s="1"/>
      <c r="N40" s="7"/>
      <c r="O40" s="7">
        <v>1283325</v>
      </c>
      <c r="P40" s="7"/>
      <c r="Q40" s="7"/>
      <c r="R40" s="7">
        <v>1283325</v>
      </c>
      <c r="S40" s="7">
        <f>R40*$S$13</f>
        <v>1390225.9724999999</v>
      </c>
      <c r="U40" s="161" t="e">
        <f>D40/#REF!</f>
        <v>#REF!</v>
      </c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</row>
    <row r="41" spans="1:69" s="26" customFormat="1" ht="17.100000000000001" customHeight="1" x14ac:dyDescent="0.3">
      <c r="A41" s="56" t="s">
        <v>84</v>
      </c>
      <c r="B41" s="43" t="s">
        <v>120</v>
      </c>
      <c r="C41" s="3">
        <v>117884573</v>
      </c>
      <c r="D41" s="3"/>
      <c r="E41" s="3"/>
      <c r="F41" s="3" t="e">
        <f>SUM(#REF!,F43,F44:F45)</f>
        <v>#REF!</v>
      </c>
      <c r="G41" s="41"/>
      <c r="H41" s="42"/>
      <c r="I41" s="3" t="e">
        <f t="shared" si="15"/>
        <v>#REF!</v>
      </c>
      <c r="J41" s="3" t="e">
        <f t="shared" si="16"/>
        <v>#REF!</v>
      </c>
      <c r="L41" s="72">
        <f>SUM(L43:L44)</f>
        <v>1562452</v>
      </c>
      <c r="M41" s="26">
        <f>L41*$M$18</f>
        <v>0</v>
      </c>
      <c r="N41" s="3" t="e">
        <f>SUM(#REF!,N43,N44:N45)</f>
        <v>#REF!</v>
      </c>
      <c r="O41" s="3" t="e">
        <f>SUM(#REF!,O43,O44:O45)</f>
        <v>#REF!</v>
      </c>
      <c r="P41" s="3" t="e">
        <f>SUM(#REF!,P43,P44:P45)</f>
        <v>#REF!</v>
      </c>
      <c r="Q41" s="3" t="e">
        <f>SUM(#REF!,Q43,Q44:Q45)</f>
        <v>#REF!</v>
      </c>
      <c r="R41" s="3" t="e">
        <f>SUM(#REF!,R43,R44:R45)</f>
        <v>#REF!</v>
      </c>
      <c r="S41" s="3" t="e">
        <f>SUM(#REF!,S43,S44:S45)</f>
        <v>#REF!</v>
      </c>
      <c r="U41" s="161" t="e">
        <f>D41/#REF!</f>
        <v>#REF!</v>
      </c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</row>
    <row r="42" spans="1:69" s="26" customFormat="1" ht="27.75" customHeight="1" outlineLevel="1" x14ac:dyDescent="0.3">
      <c r="A42" s="54" t="s">
        <v>586</v>
      </c>
      <c r="B42" s="48" t="s">
        <v>1043</v>
      </c>
      <c r="C42" s="1">
        <v>71270508</v>
      </c>
      <c r="D42" s="1">
        <v>0</v>
      </c>
      <c r="E42" s="1"/>
      <c r="F42" s="1" t="e">
        <f>#REF!+#REF!+#REF!+#REF!+#REF!+#REF!+#REF!</f>
        <v>#REF!</v>
      </c>
      <c r="G42" s="60">
        <v>45439</v>
      </c>
      <c r="H42" s="42" t="s">
        <v>652</v>
      </c>
      <c r="I42" s="1" t="e">
        <f t="shared" ref="I42:I82" si="21">S42</f>
        <v>#REF!</v>
      </c>
      <c r="J42" s="1" t="e">
        <f t="shared" ref="J42:J82" si="22">Q42</f>
        <v>#REF!</v>
      </c>
      <c r="L42" s="72"/>
      <c r="N42" s="1" t="e">
        <f>#REF!+#REF!+#REF!+#REF!+#REF!+#REF!+#REF!</f>
        <v>#REF!</v>
      </c>
      <c r="O42" s="1" t="e">
        <f>#REF!+#REF!+#REF!+#REF!+#REF!+#REF!+#REF!</f>
        <v>#REF!</v>
      </c>
      <c r="P42" s="1" t="e">
        <f>#REF!+#REF!+#REF!+#REF!+#REF!+#REF!+#REF!</f>
        <v>#REF!</v>
      </c>
      <c r="Q42" s="1" t="e">
        <f>#REF!+#REF!+#REF!+#REF!+#REF!+#REF!+#REF!</f>
        <v>#REF!</v>
      </c>
      <c r="R42" s="1" t="e">
        <f>#REF!+#REF!+#REF!+#REF!+#REF!+#REF!+#REF!</f>
        <v>#REF!</v>
      </c>
      <c r="S42" s="1" t="e">
        <f>#REF!+#REF!+#REF!+#REF!+#REF!+#REF!+#REF!</f>
        <v>#REF!</v>
      </c>
      <c r="U42" s="161" t="e">
        <f>D42/#REF!</f>
        <v>#REF!</v>
      </c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</row>
    <row r="43" spans="1:69" ht="16.5" customHeight="1" outlineLevel="1" x14ac:dyDescent="0.3">
      <c r="A43" s="53" t="s">
        <v>86</v>
      </c>
      <c r="B43" s="48" t="s">
        <v>732</v>
      </c>
      <c r="C43" s="7">
        <v>21180722</v>
      </c>
      <c r="D43" s="1">
        <v>0</v>
      </c>
      <c r="E43" s="7"/>
      <c r="F43" s="7" t="e">
        <f>SUM(#REF!)</f>
        <v>#REF!</v>
      </c>
      <c r="G43" s="60"/>
      <c r="H43" s="42"/>
      <c r="I43" s="7" t="e">
        <f t="shared" si="21"/>
        <v>#REF!</v>
      </c>
      <c r="J43" s="7" t="e">
        <f t="shared" si="22"/>
        <v>#REF!</v>
      </c>
      <c r="L43" s="1">
        <v>937226</v>
      </c>
      <c r="M43" s="26">
        <f t="shared" ref="M43:M55" si="23">L43*$M$18</f>
        <v>0</v>
      </c>
      <c r="N43" s="7" t="e">
        <f>SUM(#REF!)</f>
        <v>#REF!</v>
      </c>
      <c r="O43" s="7" t="e">
        <f>SUM(#REF!)</f>
        <v>#REF!</v>
      </c>
      <c r="P43" s="7" t="e">
        <f>SUM(#REF!)</f>
        <v>#REF!</v>
      </c>
      <c r="Q43" s="7" t="e">
        <f>SUM(#REF!)</f>
        <v>#REF!</v>
      </c>
      <c r="R43" s="7" t="e">
        <f>SUM(#REF!)</f>
        <v>#REF!</v>
      </c>
      <c r="S43" s="7" t="e">
        <f>SUM(#REF!)</f>
        <v>#REF!</v>
      </c>
      <c r="U43" s="161" t="e">
        <f>D43/#REF!</f>
        <v>#REF!</v>
      </c>
    </row>
    <row r="44" spans="1:69" s="26" customFormat="1" outlineLevel="1" x14ac:dyDescent="0.3">
      <c r="A44" s="53" t="s">
        <v>87</v>
      </c>
      <c r="B44" s="48" t="s">
        <v>1044</v>
      </c>
      <c r="C44" s="7">
        <v>25433343</v>
      </c>
      <c r="D44" s="1">
        <f>ROUND(I44*$D$15,0)</f>
        <v>0</v>
      </c>
      <c r="E44" s="7"/>
      <c r="F44" s="99">
        <f>ROUND(D44/$C$10,0)</f>
        <v>0</v>
      </c>
      <c r="G44" s="60">
        <v>45903</v>
      </c>
      <c r="H44" s="42" t="s">
        <v>888</v>
      </c>
      <c r="I44" s="7">
        <f t="shared" si="21"/>
        <v>24945655.0011</v>
      </c>
      <c r="J44" s="7">
        <f t="shared" si="22"/>
        <v>0</v>
      </c>
      <c r="L44" s="1">
        <v>625226</v>
      </c>
      <c r="M44" s="26">
        <f t="shared" si="23"/>
        <v>0</v>
      </c>
      <c r="N44" s="7"/>
      <c r="O44" s="7">
        <v>23027467</v>
      </c>
      <c r="P44" s="7"/>
      <c r="Q44" s="7"/>
      <c r="R44" s="7">
        <v>23027467</v>
      </c>
      <c r="S44" s="7">
        <f>R44*$S$13</f>
        <v>24945655.0011</v>
      </c>
      <c r="U44" s="161" t="e">
        <f>D44/#REF!</f>
        <v>#REF!</v>
      </c>
    </row>
    <row r="45" spans="1:69" outlineLevel="1" x14ac:dyDescent="0.3">
      <c r="A45" s="56" t="s">
        <v>180</v>
      </c>
      <c r="B45" s="44" t="s">
        <v>234</v>
      </c>
      <c r="C45" s="7">
        <v>0</v>
      </c>
      <c r="D45" s="1">
        <f>ROUND(I45*$D$15,0)</f>
        <v>0</v>
      </c>
      <c r="E45" s="7"/>
      <c r="F45" s="99">
        <f>ROUND(D45/$C$10,0)</f>
        <v>0</v>
      </c>
      <c r="G45" s="41"/>
      <c r="H45" s="42"/>
      <c r="I45" s="7">
        <f t="shared" si="21"/>
        <v>0</v>
      </c>
      <c r="J45" s="7">
        <f t="shared" si="22"/>
        <v>0</v>
      </c>
      <c r="L45" s="1"/>
      <c r="M45" s="26">
        <f t="shared" si="23"/>
        <v>0</v>
      </c>
      <c r="N45" s="7"/>
      <c r="O45" s="7">
        <f t="shared" ref="O45:O71" si="24">Z45</f>
        <v>0</v>
      </c>
      <c r="P45" s="7"/>
      <c r="Q45" s="7"/>
      <c r="R45" s="7">
        <f t="shared" ref="R45:R71" si="25">AC45</f>
        <v>0</v>
      </c>
      <c r="S45" s="7">
        <f>AD45</f>
        <v>0</v>
      </c>
      <c r="U45" s="161" t="e">
        <f>D45/#REF!</f>
        <v>#REF!</v>
      </c>
    </row>
    <row r="46" spans="1:69" ht="16.5" customHeight="1" x14ac:dyDescent="0.3">
      <c r="A46" s="56" t="s">
        <v>88</v>
      </c>
      <c r="B46" s="43" t="s">
        <v>235</v>
      </c>
      <c r="C46" s="3">
        <v>3566611</v>
      </c>
      <c r="D46" s="3">
        <f>SUM(D47:D50)</f>
        <v>0</v>
      </c>
      <c r="E46" s="3"/>
      <c r="F46" s="3">
        <f t="shared" ref="F46" si="26">SUM(F47:F50)</f>
        <v>0</v>
      </c>
      <c r="G46" s="41"/>
      <c r="H46" s="42"/>
      <c r="I46" s="3">
        <f t="shared" si="21"/>
        <v>3498220.5257999995</v>
      </c>
      <c r="J46" s="3">
        <f t="shared" si="22"/>
        <v>0</v>
      </c>
      <c r="L46" s="72">
        <f t="shared" ref="L46" si="27">SUM(L47:L50)</f>
        <v>430373</v>
      </c>
      <c r="M46" s="26">
        <f t="shared" si="23"/>
        <v>0</v>
      </c>
      <c r="N46" s="3">
        <f t="shared" ref="N46:O46" si="28">SUM(N47:N50)</f>
        <v>0</v>
      </c>
      <c r="O46" s="3">
        <f t="shared" si="28"/>
        <v>3229226</v>
      </c>
      <c r="P46" s="3">
        <f t="shared" ref="P46" si="29">SUM(P47:P50)</f>
        <v>0</v>
      </c>
      <c r="Q46" s="3">
        <f t="shared" ref="Q46" si="30">SUM(Q47:Q50)</f>
        <v>0</v>
      </c>
      <c r="R46" s="3">
        <f t="shared" ref="R46" si="31">SUM(R47:R50)</f>
        <v>3229226</v>
      </c>
      <c r="S46" s="3">
        <f>SUM(S47:S50)</f>
        <v>3498220.5257999995</v>
      </c>
      <c r="U46" s="161" t="e">
        <f>D46/#REF!</f>
        <v>#REF!</v>
      </c>
    </row>
    <row r="47" spans="1:69" ht="17.100000000000001" customHeight="1" outlineLevel="1" x14ac:dyDescent="0.3">
      <c r="A47" s="56" t="s">
        <v>89</v>
      </c>
      <c r="B47" s="44" t="s">
        <v>123</v>
      </c>
      <c r="C47" s="1">
        <v>0</v>
      </c>
      <c r="D47" s="1">
        <f>ROUND(I47*$D$15,0)</f>
        <v>0</v>
      </c>
      <c r="E47" s="1"/>
      <c r="F47" s="112">
        <f>ROUND(D47/$C$10,0)</f>
        <v>0</v>
      </c>
      <c r="G47" s="41"/>
      <c r="H47" s="42"/>
      <c r="I47" s="1">
        <f t="shared" si="21"/>
        <v>0</v>
      </c>
      <c r="J47" s="1">
        <f t="shared" si="22"/>
        <v>0</v>
      </c>
      <c r="L47" s="1"/>
      <c r="M47" s="26">
        <f t="shared" si="23"/>
        <v>0</v>
      </c>
      <c r="N47" s="1"/>
      <c r="O47" s="1">
        <f t="shared" si="24"/>
        <v>0</v>
      </c>
      <c r="P47" s="1"/>
      <c r="Q47" s="1"/>
      <c r="R47" s="1">
        <f t="shared" si="25"/>
        <v>0</v>
      </c>
      <c r="S47" s="1">
        <f>AD47</f>
        <v>0</v>
      </c>
      <c r="U47" s="161" t="e">
        <f>D47/#REF!</f>
        <v>#REF!</v>
      </c>
    </row>
    <row r="48" spans="1:69" s="76" customFormat="1" ht="17.100000000000001" customHeight="1" outlineLevel="1" x14ac:dyDescent="0.3">
      <c r="A48" s="97" t="s">
        <v>90</v>
      </c>
      <c r="B48" s="48" t="s">
        <v>1069</v>
      </c>
      <c r="C48" s="7">
        <v>3132953</v>
      </c>
      <c r="D48" s="1">
        <f>ROUND(I48*$D$15,0)</f>
        <v>0</v>
      </c>
      <c r="E48" s="7"/>
      <c r="F48" s="99">
        <f>ROUND(D48/$C$10,0)</f>
        <v>0</v>
      </c>
      <c r="G48" s="60">
        <v>45901</v>
      </c>
      <c r="H48" s="42" t="s">
        <v>886</v>
      </c>
      <c r="I48" s="7">
        <f t="shared" si="21"/>
        <v>3072877.9469999997</v>
      </c>
      <c r="J48" s="7">
        <f t="shared" si="22"/>
        <v>0</v>
      </c>
      <c r="K48" s="26"/>
      <c r="L48" s="1">
        <v>340195</v>
      </c>
      <c r="M48" s="26">
        <f t="shared" si="23"/>
        <v>0</v>
      </c>
      <c r="N48" s="7"/>
      <c r="O48" s="7">
        <v>2836590</v>
      </c>
      <c r="P48" s="7"/>
      <c r="Q48" s="7"/>
      <c r="R48" s="7">
        <v>2836590</v>
      </c>
      <c r="S48" s="7">
        <f>R48*$S$13</f>
        <v>3072877.9469999997</v>
      </c>
      <c r="T48" s="26"/>
      <c r="U48" s="161" t="e">
        <f>D48/#REF!</f>
        <v>#REF!</v>
      </c>
      <c r="V48" s="26"/>
      <c r="W48" s="26"/>
      <c r="X48" s="26"/>
      <c r="Y48" s="78"/>
      <c r="Z48" s="78"/>
      <c r="AA48" s="78"/>
      <c r="AB48" s="78"/>
      <c r="AC48" s="78"/>
      <c r="AD48" s="78"/>
      <c r="AE48" s="78"/>
      <c r="AF48" s="78"/>
      <c r="AG48" s="78"/>
      <c r="AH48" s="78"/>
      <c r="AI48" s="78"/>
      <c r="AJ48" s="78"/>
      <c r="AK48" s="78"/>
      <c r="AL48" s="78"/>
      <c r="AM48" s="78"/>
      <c r="AN48" s="78"/>
      <c r="AO48" s="78"/>
      <c r="AP48" s="78"/>
      <c r="AQ48" s="78"/>
      <c r="AR48" s="78"/>
      <c r="AS48" s="78"/>
      <c r="AT48" s="78"/>
      <c r="AU48" s="78"/>
      <c r="AV48" s="78"/>
      <c r="AW48" s="78"/>
      <c r="AX48" s="78"/>
      <c r="AY48" s="78"/>
      <c r="AZ48" s="78"/>
      <c r="BA48" s="78"/>
      <c r="BB48" s="78"/>
      <c r="BC48" s="78"/>
    </row>
    <row r="49" spans="1:69" ht="17.25" customHeight="1" outlineLevel="1" x14ac:dyDescent="0.3">
      <c r="A49" s="56" t="s">
        <v>91</v>
      </c>
      <c r="B49" s="48" t="s">
        <v>1045</v>
      </c>
      <c r="C49" s="7">
        <v>370633</v>
      </c>
      <c r="D49" s="1">
        <f>ROUND(I49*$D$15,0)</f>
        <v>0</v>
      </c>
      <c r="E49" s="7"/>
      <c r="F49" s="99">
        <f>ROUND(D49/$C$10,0)</f>
        <v>0</v>
      </c>
      <c r="G49" s="60">
        <v>45904</v>
      </c>
      <c r="H49" s="42" t="s">
        <v>890</v>
      </c>
      <c r="I49" s="7">
        <f t="shared" si="21"/>
        <v>363526.23089999997</v>
      </c>
      <c r="J49" s="7">
        <f t="shared" si="22"/>
        <v>0</v>
      </c>
      <c r="L49" s="1">
        <v>62861</v>
      </c>
      <c r="M49" s="26">
        <f t="shared" si="23"/>
        <v>0</v>
      </c>
      <c r="N49" s="7"/>
      <c r="O49" s="7">
        <v>335573</v>
      </c>
      <c r="P49" s="7"/>
      <c r="Q49" s="7"/>
      <c r="R49" s="7">
        <v>335573</v>
      </c>
      <c r="S49" s="7">
        <f>R49*$S$13</f>
        <v>363526.23089999997</v>
      </c>
      <c r="U49" s="161" t="e">
        <f>D49/#REF!</f>
        <v>#REF!</v>
      </c>
    </row>
    <row r="50" spans="1:69" ht="15" customHeight="1" outlineLevel="1" x14ac:dyDescent="0.3">
      <c r="A50" s="56" t="s">
        <v>92</v>
      </c>
      <c r="B50" s="48" t="s">
        <v>1046</v>
      </c>
      <c r="C50" s="7">
        <v>63025</v>
      </c>
      <c r="D50" s="1">
        <f>ROUND(I50*$D$15,0)</f>
        <v>0</v>
      </c>
      <c r="E50" s="7"/>
      <c r="F50" s="99">
        <f>ROUND(D50/$C$10,0)</f>
        <v>0</v>
      </c>
      <c r="G50" s="60">
        <v>45904</v>
      </c>
      <c r="H50" s="42" t="s">
        <v>890</v>
      </c>
      <c r="I50" s="7">
        <f t="shared" si="21"/>
        <v>61816.347899999993</v>
      </c>
      <c r="J50" s="7">
        <f t="shared" si="22"/>
        <v>0</v>
      </c>
      <c r="L50" s="1">
        <v>27317</v>
      </c>
      <c r="M50" s="26">
        <f t="shared" si="23"/>
        <v>0</v>
      </c>
      <c r="N50" s="7"/>
      <c r="O50" s="7">
        <v>57063</v>
      </c>
      <c r="P50" s="7"/>
      <c r="Q50" s="7"/>
      <c r="R50" s="7">
        <v>57063</v>
      </c>
      <c r="S50" s="7">
        <f>R50*$S$13</f>
        <v>61816.347899999993</v>
      </c>
      <c r="U50" s="161" t="e">
        <f>D50/#REF!</f>
        <v>#REF!</v>
      </c>
    </row>
    <row r="51" spans="1:69" s="26" customFormat="1" ht="17.100000000000001" customHeight="1" x14ac:dyDescent="0.3">
      <c r="A51" s="56" t="s">
        <v>93</v>
      </c>
      <c r="B51" s="43" t="s">
        <v>236</v>
      </c>
      <c r="C51" s="3">
        <v>4285043</v>
      </c>
      <c r="D51" s="3">
        <f t="shared" ref="D51:F51" si="32">SUM(D52)</f>
        <v>0</v>
      </c>
      <c r="E51" s="3"/>
      <c r="F51" s="3">
        <f t="shared" si="32"/>
        <v>0</v>
      </c>
      <c r="G51" s="41"/>
      <c r="H51" s="42"/>
      <c r="I51" s="3">
        <f t="shared" si="21"/>
        <v>4202876.8433999997</v>
      </c>
      <c r="J51" s="3">
        <f t="shared" si="22"/>
        <v>0</v>
      </c>
      <c r="L51" s="72">
        <f t="shared" ref="L51" si="33">SUM(L52)</f>
        <v>290731</v>
      </c>
      <c r="M51" s="26">
        <f t="shared" si="23"/>
        <v>0</v>
      </c>
      <c r="N51" s="3">
        <f t="shared" ref="N51:Q51" si="34">SUM(N52)</f>
        <v>0</v>
      </c>
      <c r="O51" s="3">
        <f t="shared" si="34"/>
        <v>3879698</v>
      </c>
      <c r="P51" s="3">
        <f t="shared" si="34"/>
        <v>0</v>
      </c>
      <c r="Q51" s="3">
        <f t="shared" si="34"/>
        <v>0</v>
      </c>
      <c r="R51" s="3">
        <f t="shared" ref="R51" si="35">SUM(R52)</f>
        <v>3879698</v>
      </c>
      <c r="S51" s="3">
        <f>SUM(S52)</f>
        <v>4202876.8433999997</v>
      </c>
      <c r="U51" s="161" t="e">
        <f>D51/#REF!</f>
        <v>#REF!</v>
      </c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</row>
    <row r="52" spans="1:69" s="26" customFormat="1" ht="17.100000000000001" customHeight="1" outlineLevel="1" x14ac:dyDescent="0.3">
      <c r="A52" s="53" t="s">
        <v>94</v>
      </c>
      <c r="B52" s="48" t="s">
        <v>892</v>
      </c>
      <c r="C52" s="7">
        <v>4285043</v>
      </c>
      <c r="D52" s="1">
        <f>ROUND(I52*$D$15,0)</f>
        <v>0</v>
      </c>
      <c r="E52" s="7"/>
      <c r="F52" s="99">
        <f>ROUND(D52/$C$10,0)</f>
        <v>0</v>
      </c>
      <c r="G52" s="60">
        <v>45903</v>
      </c>
      <c r="H52" s="42" t="s">
        <v>891</v>
      </c>
      <c r="I52" s="7">
        <f t="shared" si="21"/>
        <v>4202876.8433999997</v>
      </c>
      <c r="J52" s="7">
        <f t="shared" si="22"/>
        <v>0</v>
      </c>
      <c r="L52" s="1">
        <v>290731</v>
      </c>
      <c r="M52" s="26">
        <f t="shared" si="23"/>
        <v>0</v>
      </c>
      <c r="N52" s="7"/>
      <c r="O52" s="7">
        <v>3879698</v>
      </c>
      <c r="P52" s="7"/>
      <c r="Q52" s="7"/>
      <c r="R52" s="7">
        <v>3879698</v>
      </c>
      <c r="S52" s="7">
        <f>R52*$S$13</f>
        <v>4202876.8433999997</v>
      </c>
      <c r="U52" s="161" t="e">
        <f>D52/#REF!</f>
        <v>#REF!</v>
      </c>
    </row>
    <row r="53" spans="1:69" s="26" customFormat="1" ht="17.100000000000001" customHeight="1" x14ac:dyDescent="0.3">
      <c r="A53" s="56" t="s">
        <v>95</v>
      </c>
      <c r="B53" s="43" t="s">
        <v>132</v>
      </c>
      <c r="C53" s="3">
        <v>35594113</v>
      </c>
      <c r="D53" s="3">
        <f>SUM(D54:D55,D56)</f>
        <v>0</v>
      </c>
      <c r="E53" s="3"/>
      <c r="F53" s="3" t="e">
        <f>SUM(F54:F55,F56)</f>
        <v>#REF!</v>
      </c>
      <c r="G53" s="41"/>
      <c r="H53" s="42"/>
      <c r="I53" s="3" t="e">
        <f t="shared" si="21"/>
        <v>#REF!</v>
      </c>
      <c r="J53" s="3" t="e">
        <f t="shared" si="22"/>
        <v>#REF!</v>
      </c>
      <c r="L53" s="72">
        <f>SUM(L54:L56)</f>
        <v>3813739</v>
      </c>
      <c r="M53" s="26">
        <f t="shared" si="23"/>
        <v>0</v>
      </c>
      <c r="N53" s="3" t="e">
        <f t="shared" ref="N53:S53" si="36">SUM(N54:N55,N56)</f>
        <v>#REF!</v>
      </c>
      <c r="O53" s="3" t="e">
        <f t="shared" si="36"/>
        <v>#REF!</v>
      </c>
      <c r="P53" s="3" t="e">
        <f t="shared" si="36"/>
        <v>#REF!</v>
      </c>
      <c r="Q53" s="3" t="e">
        <f t="shared" si="36"/>
        <v>#REF!</v>
      </c>
      <c r="R53" s="3" t="e">
        <f t="shared" si="36"/>
        <v>#REF!</v>
      </c>
      <c r="S53" s="3" t="e">
        <f t="shared" si="36"/>
        <v>#REF!</v>
      </c>
      <c r="U53" s="161" t="e">
        <f>D53/#REF!</f>
        <v>#REF!</v>
      </c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</row>
    <row r="54" spans="1:69" s="26" customFormat="1" ht="17.100000000000001" customHeight="1" outlineLevel="1" x14ac:dyDescent="0.3">
      <c r="A54" s="56" t="s">
        <v>96</v>
      </c>
      <c r="B54" s="44" t="s">
        <v>133</v>
      </c>
      <c r="C54" s="1">
        <v>0</v>
      </c>
      <c r="D54" s="1">
        <f>ROUND(I54*$D$15,0)</f>
        <v>0</v>
      </c>
      <c r="E54" s="1"/>
      <c r="F54" s="112">
        <f>ROUND(D54/$C$10,0)</f>
        <v>0</v>
      </c>
      <c r="G54" s="41"/>
      <c r="H54" s="42"/>
      <c r="I54" s="1">
        <f t="shared" si="21"/>
        <v>0</v>
      </c>
      <c r="J54" s="1">
        <f t="shared" si="22"/>
        <v>0</v>
      </c>
      <c r="L54" s="1"/>
      <c r="M54" s="26">
        <f t="shared" si="23"/>
        <v>0</v>
      </c>
      <c r="N54" s="1"/>
      <c r="O54" s="1">
        <f t="shared" si="24"/>
        <v>0</v>
      </c>
      <c r="P54" s="1"/>
      <c r="Q54" s="1"/>
      <c r="R54" s="1">
        <f t="shared" si="25"/>
        <v>0</v>
      </c>
      <c r="S54" s="1">
        <f>AD54</f>
        <v>0</v>
      </c>
      <c r="U54" s="161" t="e">
        <f>D54/#REF!</f>
        <v>#REF!</v>
      </c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</row>
    <row r="55" spans="1:69" s="26" customFormat="1" ht="17.100000000000001" customHeight="1" outlineLevel="1" x14ac:dyDescent="0.3">
      <c r="A55" s="56" t="s">
        <v>97</v>
      </c>
      <c r="B55" s="48" t="s">
        <v>384</v>
      </c>
      <c r="C55" s="7">
        <v>34405490</v>
      </c>
      <c r="D55" s="1">
        <v>0</v>
      </c>
      <c r="E55" s="7"/>
      <c r="F55" s="7" t="e">
        <f>SUM(#REF!)</f>
        <v>#REF!</v>
      </c>
      <c r="G55" s="60"/>
      <c r="H55" s="42"/>
      <c r="I55" s="7" t="e">
        <f t="shared" si="21"/>
        <v>#REF!</v>
      </c>
      <c r="J55" s="7" t="e">
        <f t="shared" si="22"/>
        <v>#REF!</v>
      </c>
      <c r="L55" s="1">
        <v>3723419</v>
      </c>
      <c r="M55" s="26">
        <f t="shared" si="23"/>
        <v>0</v>
      </c>
      <c r="N55" s="7" t="e">
        <f>SUM(#REF!)</f>
        <v>#REF!</v>
      </c>
      <c r="O55" s="7" t="e">
        <f>SUM(#REF!)</f>
        <v>#REF!</v>
      </c>
      <c r="P55" s="7" t="e">
        <f>SUM(#REF!)</f>
        <v>#REF!</v>
      </c>
      <c r="Q55" s="7" t="e">
        <f>SUM(#REF!)</f>
        <v>#REF!</v>
      </c>
      <c r="R55" s="7" t="e">
        <f>SUM(#REF!)</f>
        <v>#REF!</v>
      </c>
      <c r="S55" s="7" t="e">
        <f>SUM(#REF!)</f>
        <v>#REF!</v>
      </c>
      <c r="U55" s="161" t="e">
        <f>D55/#REF!</f>
        <v>#REF!</v>
      </c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</row>
    <row r="56" spans="1:69" s="26" customFormat="1" ht="14.25" customHeight="1" outlineLevel="1" x14ac:dyDescent="0.3">
      <c r="A56" s="56" t="s">
        <v>98</v>
      </c>
      <c r="B56" s="48" t="s">
        <v>1085</v>
      </c>
      <c r="C56" s="7">
        <v>1188623</v>
      </c>
      <c r="D56" s="1">
        <f>ROUND(I56*$D$15,0)</f>
        <v>0</v>
      </c>
      <c r="E56" s="7"/>
      <c r="F56" s="99">
        <f>ROUND(D56/$C$10,0)</f>
        <v>0</v>
      </c>
      <c r="G56" s="60">
        <v>45901</v>
      </c>
      <c r="H56" s="42" t="s">
        <v>886</v>
      </c>
      <c r="I56" s="7">
        <f t="shared" si="21"/>
        <v>1165831.2104999998</v>
      </c>
      <c r="J56" s="7">
        <f t="shared" si="22"/>
        <v>0</v>
      </c>
      <c r="L56" s="1">
        <v>90320</v>
      </c>
      <c r="M56" s="26">
        <f t="shared" ref="M56:M62" si="37">L56*$M$18</f>
        <v>0</v>
      </c>
      <c r="N56" s="7"/>
      <c r="O56" s="7">
        <v>1076185</v>
      </c>
      <c r="P56" s="7"/>
      <c r="Q56" s="7"/>
      <c r="R56" s="7">
        <v>1076185</v>
      </c>
      <c r="S56" s="7">
        <f>R56*$S$13</f>
        <v>1165831.2104999998</v>
      </c>
      <c r="U56" s="161" t="e">
        <f>D56/#REF!</f>
        <v>#REF!</v>
      </c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</row>
    <row r="57" spans="1:69" s="26" customFormat="1" ht="17.100000000000001" customHeight="1" x14ac:dyDescent="0.3">
      <c r="A57" s="56" t="s">
        <v>99</v>
      </c>
      <c r="B57" s="43" t="s">
        <v>122</v>
      </c>
      <c r="C57" s="3">
        <v>9440301</v>
      </c>
      <c r="D57" s="3">
        <f>SUM(D58:D59,D60:D61)</f>
        <v>0</v>
      </c>
      <c r="E57" s="3"/>
      <c r="F57" s="3" t="e">
        <f>SUM(F58:F59,F60:F61)</f>
        <v>#REF!</v>
      </c>
      <c r="G57" s="41"/>
      <c r="H57" s="42"/>
      <c r="I57" s="3" t="e">
        <f t="shared" si="21"/>
        <v>#REF!</v>
      </c>
      <c r="J57" s="3" t="e">
        <f t="shared" si="22"/>
        <v>#REF!</v>
      </c>
      <c r="L57" s="72">
        <f>SUM(L58:L61)</f>
        <v>179262</v>
      </c>
      <c r="M57" s="26">
        <f t="shared" si="37"/>
        <v>0</v>
      </c>
      <c r="N57" s="3" t="e">
        <f t="shared" ref="N57:S57" si="38">SUM(N58:N59,N60:N61)</f>
        <v>#REF!</v>
      </c>
      <c r="O57" s="3" t="e">
        <f t="shared" si="38"/>
        <v>#REF!</v>
      </c>
      <c r="P57" s="3" t="e">
        <f t="shared" si="38"/>
        <v>#REF!</v>
      </c>
      <c r="Q57" s="3" t="e">
        <f t="shared" si="38"/>
        <v>#REF!</v>
      </c>
      <c r="R57" s="3" t="e">
        <f t="shared" si="38"/>
        <v>#REF!</v>
      </c>
      <c r="S57" s="3" t="e">
        <f t="shared" si="38"/>
        <v>#REF!</v>
      </c>
      <c r="U57" s="161" t="e">
        <f>D57/#REF!</f>
        <v>#REF!</v>
      </c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</row>
    <row r="58" spans="1:69" s="26" customFormat="1" ht="17.100000000000001" customHeight="1" outlineLevel="1" x14ac:dyDescent="0.3">
      <c r="A58" s="56" t="s">
        <v>100</v>
      </c>
      <c r="B58" s="48" t="s">
        <v>1047</v>
      </c>
      <c r="C58" s="7">
        <v>5029378</v>
      </c>
      <c r="D58" s="1">
        <f>ROUND(I58*$D$15,0)</f>
        <v>0</v>
      </c>
      <c r="E58" s="7"/>
      <c r="F58" s="99">
        <f>ROUND(D58/$C$10,0)</f>
        <v>0</v>
      </c>
      <c r="G58" s="60">
        <v>45901</v>
      </c>
      <c r="H58" s="42" t="s">
        <v>886</v>
      </c>
      <c r="I58" s="7">
        <f t="shared" si="21"/>
        <v>4932938.7125999993</v>
      </c>
      <c r="J58" s="7">
        <f t="shared" si="22"/>
        <v>0</v>
      </c>
      <c r="L58" s="1">
        <v>42997</v>
      </c>
      <c r="M58" s="26">
        <f t="shared" si="37"/>
        <v>0</v>
      </c>
      <c r="N58" s="7"/>
      <c r="O58" s="7">
        <v>4553622</v>
      </c>
      <c r="P58" s="7"/>
      <c r="Q58" s="7"/>
      <c r="R58" s="7">
        <v>4553622</v>
      </c>
      <c r="S58" s="7">
        <f>R58*$S$13</f>
        <v>4932938.7125999993</v>
      </c>
      <c r="U58" s="161" t="e">
        <f>D58/#REF!</f>
        <v>#REF!</v>
      </c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</row>
    <row r="59" spans="1:69" s="26" customFormat="1" outlineLevel="1" x14ac:dyDescent="0.3">
      <c r="A59" s="56" t="s">
        <v>101</v>
      </c>
      <c r="B59" s="48" t="s">
        <v>735</v>
      </c>
      <c r="C59" s="7">
        <v>2845685</v>
      </c>
      <c r="D59" s="1">
        <v>0</v>
      </c>
      <c r="E59" s="7"/>
      <c r="F59" s="7" t="e">
        <f>SUM(#REF!)</f>
        <v>#REF!</v>
      </c>
      <c r="G59" s="60">
        <v>45439</v>
      </c>
      <c r="H59" s="42" t="s">
        <v>652</v>
      </c>
      <c r="I59" s="7" t="e">
        <f t="shared" si="21"/>
        <v>#REF!</v>
      </c>
      <c r="J59" s="7" t="e">
        <f t="shared" si="22"/>
        <v>#REF!</v>
      </c>
      <c r="L59" s="1">
        <v>87407</v>
      </c>
      <c r="M59" s="26">
        <f t="shared" si="37"/>
        <v>0</v>
      </c>
      <c r="N59" s="7" t="e">
        <f>SUM(#REF!)</f>
        <v>#REF!</v>
      </c>
      <c r="O59" s="7" t="e">
        <f>SUM(#REF!)</f>
        <v>#REF!</v>
      </c>
      <c r="P59" s="7" t="e">
        <f>SUM(#REF!)</f>
        <v>#REF!</v>
      </c>
      <c r="Q59" s="7" t="e">
        <f>SUM(#REF!)</f>
        <v>#REF!</v>
      </c>
      <c r="R59" s="7" t="e">
        <f>SUM(#REF!)</f>
        <v>#REF!</v>
      </c>
      <c r="S59" s="7" t="e">
        <f>SUM(#REF!)</f>
        <v>#REF!</v>
      </c>
      <c r="U59" s="161" t="e">
        <f>D59/#REF!</f>
        <v>#REF!</v>
      </c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</row>
    <row r="60" spans="1:69" s="26" customFormat="1" outlineLevel="1" x14ac:dyDescent="0.3">
      <c r="A60" s="56" t="s">
        <v>102</v>
      </c>
      <c r="B60" s="48" t="s">
        <v>1048</v>
      </c>
      <c r="C60" s="7">
        <v>175591</v>
      </c>
      <c r="D60" s="1">
        <f>ROUND(I60*$D$15,0)</f>
        <v>0</v>
      </c>
      <c r="E60" s="7"/>
      <c r="F60" s="99">
        <f>ROUND(D60/$C$10,0)</f>
        <v>0</v>
      </c>
      <c r="G60" s="60">
        <v>45901</v>
      </c>
      <c r="H60" s="42" t="s">
        <v>886</v>
      </c>
      <c r="I60" s="7">
        <f t="shared" si="21"/>
        <v>172224.11729999998</v>
      </c>
      <c r="J60" s="7">
        <f t="shared" si="22"/>
        <v>0</v>
      </c>
      <c r="L60" s="1">
        <v>4034</v>
      </c>
      <c r="M60" s="26">
        <f t="shared" si="37"/>
        <v>0</v>
      </c>
      <c r="N60" s="7"/>
      <c r="O60" s="7">
        <v>158981</v>
      </c>
      <c r="P60" s="7"/>
      <c r="Q60" s="7"/>
      <c r="R60" s="7">
        <v>158981</v>
      </c>
      <c r="S60" s="7">
        <f>R60*$S$13</f>
        <v>172224.11729999998</v>
      </c>
      <c r="U60" s="161" t="e">
        <f>D60/#REF!</f>
        <v>#REF!</v>
      </c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</row>
    <row r="61" spans="1:69" s="26" customFormat="1" outlineLevel="1" x14ac:dyDescent="0.3">
      <c r="A61" s="56" t="s">
        <v>124</v>
      </c>
      <c r="B61" s="48" t="s">
        <v>1049</v>
      </c>
      <c r="C61" s="7">
        <v>1389647</v>
      </c>
      <c r="D61" s="1">
        <f>ROUND(I61*$D$15,0)</f>
        <v>0</v>
      </c>
      <c r="E61" s="7"/>
      <c r="F61" s="99">
        <f>ROUND(D61/$C$10,0)</f>
        <v>0</v>
      </c>
      <c r="G61" s="60">
        <v>45901</v>
      </c>
      <c r="H61" s="42" t="s">
        <v>886</v>
      </c>
      <c r="I61" s="7">
        <f t="shared" si="21"/>
        <v>1363000.4768999999</v>
      </c>
      <c r="J61" s="7">
        <f t="shared" si="22"/>
        <v>0</v>
      </c>
      <c r="L61" s="1">
        <v>44824</v>
      </c>
      <c r="M61" s="26">
        <f t="shared" si="37"/>
        <v>0</v>
      </c>
      <c r="N61" s="7"/>
      <c r="O61" s="7">
        <v>1258193</v>
      </c>
      <c r="P61" s="7"/>
      <c r="Q61" s="7"/>
      <c r="R61" s="7">
        <v>1258193</v>
      </c>
      <c r="S61" s="7">
        <f>R61*$S$13</f>
        <v>1363000.4768999999</v>
      </c>
      <c r="U61" s="161" t="e">
        <f>D61/#REF!</f>
        <v>#REF!</v>
      </c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</row>
    <row r="62" spans="1:69" s="26" customFormat="1" ht="17.100000000000001" customHeight="1" x14ac:dyDescent="0.3">
      <c r="A62" s="56" t="s">
        <v>116</v>
      </c>
      <c r="B62" s="43" t="s">
        <v>134</v>
      </c>
      <c r="C62" s="3">
        <v>50606078</v>
      </c>
      <c r="D62" s="3"/>
      <c r="E62" s="3"/>
      <c r="F62" s="3" t="e">
        <f>SUM(#REF!,F64,F65,#REF!,F66)</f>
        <v>#REF!</v>
      </c>
      <c r="G62" s="41"/>
      <c r="H62" s="42"/>
      <c r="I62" s="3" t="e">
        <f t="shared" si="21"/>
        <v>#REF!</v>
      </c>
      <c r="J62" s="3" t="e">
        <f t="shared" si="22"/>
        <v>#REF!</v>
      </c>
      <c r="L62" s="72" t="e">
        <f>SUM(#REF!,L64,L65,#REF!,L66)</f>
        <v>#REF!</v>
      </c>
      <c r="M62" s="26" t="e">
        <f t="shared" si="37"/>
        <v>#REF!</v>
      </c>
      <c r="N62" s="3" t="e">
        <f>SUM(#REF!,N64,N65,#REF!,N66)</f>
        <v>#REF!</v>
      </c>
      <c r="O62" s="3" t="e">
        <f>SUM(#REF!,O64,O65,#REF!,O66)</f>
        <v>#REF!</v>
      </c>
      <c r="P62" s="3" t="e">
        <f>SUM(#REF!,P64,P65,#REF!,P66)</f>
        <v>#REF!</v>
      </c>
      <c r="Q62" s="3" t="e">
        <f>SUM(#REF!,Q64,Q65,#REF!,Q66)</f>
        <v>#REF!</v>
      </c>
      <c r="R62" s="3" t="e">
        <f>SUM(#REF!,R64,R65,#REF!,R66)</f>
        <v>#REF!</v>
      </c>
      <c r="S62" s="3" t="e">
        <f>SUM(#REF!,S64,S65,#REF!,S66)</f>
        <v>#REF!</v>
      </c>
      <c r="U62" s="161" t="e">
        <f>D62/#REF!</f>
        <v>#REF!</v>
      </c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</row>
    <row r="63" spans="1:69" s="26" customFormat="1" outlineLevel="1" x14ac:dyDescent="0.3">
      <c r="A63" s="53" t="s">
        <v>737</v>
      </c>
      <c r="B63" s="48" t="s">
        <v>1050</v>
      </c>
      <c r="C63" s="7">
        <v>29840038</v>
      </c>
      <c r="D63" s="1">
        <f>ROUND(I63*$D$15,0)</f>
        <v>0</v>
      </c>
      <c r="E63" s="7"/>
      <c r="F63" s="99">
        <f>ROUND(D63/$C$10,0)</f>
        <v>0</v>
      </c>
      <c r="G63" s="60">
        <v>45901</v>
      </c>
      <c r="H63" s="42" t="s">
        <v>886</v>
      </c>
      <c r="I63" s="7">
        <f t="shared" si="21"/>
        <v>29267851.922999997</v>
      </c>
      <c r="J63" s="7">
        <f t="shared" si="22"/>
        <v>0</v>
      </c>
      <c r="L63" s="1"/>
      <c r="N63" s="7"/>
      <c r="O63" s="7">
        <v>27017310</v>
      </c>
      <c r="P63" s="7"/>
      <c r="Q63" s="7"/>
      <c r="R63" s="7">
        <v>27017310</v>
      </c>
      <c r="S63" s="7">
        <f>R63*$S$13</f>
        <v>29267851.922999997</v>
      </c>
      <c r="U63" s="161" t="e">
        <f>D63/#REF!</f>
        <v>#REF!</v>
      </c>
    </row>
    <row r="64" spans="1:69" s="26" customFormat="1" ht="16.5" customHeight="1" outlineLevel="1" x14ac:dyDescent="0.3">
      <c r="A64" s="53" t="s">
        <v>118</v>
      </c>
      <c r="B64" s="48" t="s">
        <v>365</v>
      </c>
      <c r="C64" s="7">
        <v>10220912</v>
      </c>
      <c r="D64" s="1">
        <v>0</v>
      </c>
      <c r="E64" s="7"/>
      <c r="F64" s="7" t="e">
        <f>SUM(#REF!)</f>
        <v>#REF!</v>
      </c>
      <c r="G64" s="41"/>
      <c r="H64" s="42"/>
      <c r="I64" s="7" t="e">
        <f t="shared" si="21"/>
        <v>#REF!</v>
      </c>
      <c r="J64" s="7" t="e">
        <f t="shared" si="22"/>
        <v>#REF!</v>
      </c>
      <c r="L64" s="1" t="e">
        <f>SUM(#REF!)</f>
        <v>#REF!</v>
      </c>
      <c r="M64" s="26" t="e">
        <f>L64*$M$18</f>
        <v>#REF!</v>
      </c>
      <c r="N64" s="7" t="e">
        <f>SUM(#REF!)</f>
        <v>#REF!</v>
      </c>
      <c r="O64" s="7" t="e">
        <f>SUM(#REF!)</f>
        <v>#REF!</v>
      </c>
      <c r="P64" s="7" t="e">
        <f>SUM(#REF!)</f>
        <v>#REF!</v>
      </c>
      <c r="Q64" s="7" t="e">
        <f>SUM(#REF!)</f>
        <v>#REF!</v>
      </c>
      <c r="R64" s="7" t="e">
        <f>SUM(#REF!)</f>
        <v>#REF!</v>
      </c>
      <c r="S64" s="7" t="e">
        <f>SUM(#REF!)</f>
        <v>#REF!</v>
      </c>
      <c r="U64" s="161" t="e">
        <f>D64/#REF!</f>
        <v>#REF!</v>
      </c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</row>
    <row r="65" spans="1:69" s="26" customFormat="1" ht="17.100000000000001" customHeight="1" outlineLevel="1" x14ac:dyDescent="0.3">
      <c r="A65" s="56" t="s">
        <v>119</v>
      </c>
      <c r="B65" s="48" t="s">
        <v>331</v>
      </c>
      <c r="C65" s="7">
        <v>9162310</v>
      </c>
      <c r="D65" s="179">
        <v>0</v>
      </c>
      <c r="E65" s="7"/>
      <c r="F65" s="7" t="e">
        <f>SUM(#REF!)</f>
        <v>#REF!</v>
      </c>
      <c r="G65" s="60"/>
      <c r="H65" s="42"/>
      <c r="I65" s="7" t="e">
        <f t="shared" si="21"/>
        <v>#REF!</v>
      </c>
      <c r="J65" s="7" t="e">
        <f t="shared" si="22"/>
        <v>#REF!</v>
      </c>
      <c r="L65" s="1" t="e">
        <f>SUM(#REF!)</f>
        <v>#REF!</v>
      </c>
      <c r="M65" s="26" t="e">
        <f>L65*$M$18</f>
        <v>#REF!</v>
      </c>
      <c r="N65" s="7" t="e">
        <f>SUM(#REF!)</f>
        <v>#REF!</v>
      </c>
      <c r="O65" s="7" t="e">
        <f>SUM(#REF!)</f>
        <v>#REF!</v>
      </c>
      <c r="P65" s="7" t="e">
        <f>SUM(#REF!)</f>
        <v>#REF!</v>
      </c>
      <c r="Q65" s="7" t="e">
        <f>SUM(#REF!)</f>
        <v>#REF!</v>
      </c>
      <c r="R65" s="7" t="e">
        <f>SUM(#REF!)</f>
        <v>#REF!</v>
      </c>
      <c r="S65" s="7" t="e">
        <f>SUM(#REF!)</f>
        <v>#REF!</v>
      </c>
      <c r="U65" s="161" t="e">
        <f>D65/#REF!</f>
        <v>#REF!</v>
      </c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</row>
    <row r="66" spans="1:69" s="26" customFormat="1" outlineLevel="1" x14ac:dyDescent="0.3">
      <c r="A66" s="56" t="s">
        <v>181</v>
      </c>
      <c r="B66" s="48" t="s">
        <v>1051</v>
      </c>
      <c r="C66" s="7">
        <v>1276295</v>
      </c>
      <c r="D66" s="1">
        <f>ROUND(I66*$D$15,0)</f>
        <v>0</v>
      </c>
      <c r="E66" s="7"/>
      <c r="F66" s="99">
        <f>ROUND(D66/$C$10,0)</f>
        <v>0</v>
      </c>
      <c r="G66" s="60">
        <v>45901</v>
      </c>
      <c r="H66" s="42" t="s">
        <v>886</v>
      </c>
      <c r="I66" s="7">
        <f t="shared" si="21"/>
        <v>1251821.3979</v>
      </c>
      <c r="J66" s="7">
        <f t="shared" si="22"/>
        <v>0</v>
      </c>
      <c r="L66" s="1">
        <v>252581</v>
      </c>
      <c r="M66" s="26">
        <f t="shared" ref="M66:M98" si="39">L66*$M$18</f>
        <v>0</v>
      </c>
      <c r="N66" s="7"/>
      <c r="O66" s="7">
        <v>1155563</v>
      </c>
      <c r="P66" s="7"/>
      <c r="Q66" s="7"/>
      <c r="R66" s="7">
        <v>1155563</v>
      </c>
      <c r="S66" s="7">
        <f>R66*$S$13</f>
        <v>1251821.3979</v>
      </c>
      <c r="U66" s="161" t="e">
        <f>D66/#REF!</f>
        <v>#REF!</v>
      </c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</row>
    <row r="67" spans="1:69" s="26" customFormat="1" ht="17.100000000000001" customHeight="1" x14ac:dyDescent="0.3">
      <c r="A67" s="56" t="s">
        <v>125</v>
      </c>
      <c r="B67" s="43" t="s">
        <v>32</v>
      </c>
      <c r="C67" s="3">
        <v>10800913.820599999</v>
      </c>
      <c r="D67" s="3">
        <f>SUM(D68:D69,D72:D74)</f>
        <v>0</v>
      </c>
      <c r="E67" s="3"/>
      <c r="F67" s="3">
        <f>SUM(F68:F69,F72:F74)</f>
        <v>0</v>
      </c>
      <c r="G67" s="61"/>
      <c r="H67" s="62"/>
      <c r="I67" s="3">
        <f t="shared" si="21"/>
        <v>1752259.4159999997</v>
      </c>
      <c r="J67" s="3">
        <f t="shared" si="22"/>
        <v>274849.4595</v>
      </c>
      <c r="L67" s="72">
        <f>SUM(L68:L69,L72:L74)</f>
        <v>256066</v>
      </c>
      <c r="M67" s="26">
        <f t="shared" si="39"/>
        <v>0</v>
      </c>
      <c r="N67" s="3">
        <f t="shared" ref="N67:S67" si="40">SUM(N68:N69,N72:N74)</f>
        <v>253715</v>
      </c>
      <c r="O67" s="3">
        <f t="shared" si="40"/>
        <v>1617520</v>
      </c>
      <c r="P67" s="3">
        <f t="shared" si="40"/>
        <v>253715</v>
      </c>
      <c r="Q67" s="3">
        <f t="shared" si="40"/>
        <v>274849.4595</v>
      </c>
      <c r="R67" s="3">
        <f t="shared" si="40"/>
        <v>1617520</v>
      </c>
      <c r="S67" s="3">
        <f t="shared" si="40"/>
        <v>1752259.4159999997</v>
      </c>
      <c r="U67" s="161" t="e">
        <f>D67/#REF!</f>
        <v>#REF!</v>
      </c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</row>
    <row r="68" spans="1:69" s="26" customFormat="1" ht="17.100000000000001" customHeight="1" outlineLevel="1" x14ac:dyDescent="0.3">
      <c r="A68" s="56" t="s">
        <v>126</v>
      </c>
      <c r="B68" s="48" t="s">
        <v>33</v>
      </c>
      <c r="C68" s="7">
        <v>13736</v>
      </c>
      <c r="D68" s="1">
        <f>ROUND(I68*$D$15,0)</f>
        <v>0</v>
      </c>
      <c r="E68" s="7"/>
      <c r="F68" s="99">
        <f t="shared" ref="F68:F74" si="41">ROUND(D68/$C$10,0)</f>
        <v>0</v>
      </c>
      <c r="G68" s="60">
        <v>45911</v>
      </c>
      <c r="H68" s="42" t="s">
        <v>969</v>
      </c>
      <c r="I68" s="7">
        <f t="shared" si="21"/>
        <v>13473.0021</v>
      </c>
      <c r="J68" s="7">
        <f t="shared" si="22"/>
        <v>0</v>
      </c>
      <c r="L68" s="1">
        <v>3543</v>
      </c>
      <c r="M68" s="26">
        <f t="shared" si="39"/>
        <v>0</v>
      </c>
      <c r="N68" s="7"/>
      <c r="O68" s="7">
        <v>12437</v>
      </c>
      <c r="P68" s="7"/>
      <c r="Q68" s="7"/>
      <c r="R68" s="7">
        <v>12437</v>
      </c>
      <c r="S68" s="7">
        <f t="shared" ref="S68:S74" si="42">R68*$S$13</f>
        <v>13473.0021</v>
      </c>
      <c r="U68" s="161" t="e">
        <f>D68/#REF!</f>
        <v>#REF!</v>
      </c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</row>
    <row r="69" spans="1:69" s="26" customFormat="1" ht="17.100000000000001" customHeight="1" outlineLevel="1" x14ac:dyDescent="0.3">
      <c r="A69" s="56" t="s">
        <v>127</v>
      </c>
      <c r="B69" s="48" t="s">
        <v>237</v>
      </c>
      <c r="C69" s="7">
        <v>294230</v>
      </c>
      <c r="D69" s="1">
        <f>ROUND(I69*$D$15,0)</f>
        <v>0</v>
      </c>
      <c r="E69" s="7"/>
      <c r="F69" s="99">
        <f t="shared" si="41"/>
        <v>0</v>
      </c>
      <c r="G69" s="60">
        <v>45911</v>
      </c>
      <c r="H69" s="42" t="s">
        <v>969</v>
      </c>
      <c r="I69" s="7">
        <f t="shared" si="21"/>
        <v>288587.8701</v>
      </c>
      <c r="J69" s="7">
        <f t="shared" si="22"/>
        <v>0</v>
      </c>
      <c r="L69" s="1">
        <v>4409</v>
      </c>
      <c r="M69" s="26">
        <f t="shared" si="39"/>
        <v>0</v>
      </c>
      <c r="N69" s="7"/>
      <c r="O69" s="7">
        <v>266397</v>
      </c>
      <c r="P69" s="7"/>
      <c r="Q69" s="7"/>
      <c r="R69" s="7">
        <v>266397</v>
      </c>
      <c r="S69" s="7">
        <f t="shared" si="42"/>
        <v>288587.8701</v>
      </c>
      <c r="U69" s="161" t="e">
        <f>D69/#REF!</f>
        <v>#REF!</v>
      </c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</row>
    <row r="70" spans="1:69" s="26" customFormat="1" ht="17.100000000000001" customHeight="1" outlineLevel="1" x14ac:dyDescent="0.3">
      <c r="A70" s="51" t="s">
        <v>341</v>
      </c>
      <c r="B70" s="48" t="s">
        <v>34</v>
      </c>
      <c r="C70" s="7">
        <v>2191106</v>
      </c>
      <c r="D70" s="1">
        <f>ROUND(I70*$D$15,0)</f>
        <v>0</v>
      </c>
      <c r="E70" s="7"/>
      <c r="F70" s="99">
        <f t="shared" si="41"/>
        <v>0</v>
      </c>
      <c r="G70" s="60">
        <v>45911</v>
      </c>
      <c r="H70" s="42" t="s">
        <v>969</v>
      </c>
      <c r="I70" s="7">
        <f t="shared" si="21"/>
        <v>2149091.7053999999</v>
      </c>
      <c r="J70" s="7">
        <f t="shared" si="22"/>
        <v>0</v>
      </c>
      <c r="L70" s="1">
        <v>400849</v>
      </c>
      <c r="M70" s="26">
        <f t="shared" si="39"/>
        <v>0</v>
      </c>
      <c r="N70" s="7"/>
      <c r="O70" s="7">
        <v>1983838</v>
      </c>
      <c r="P70" s="7"/>
      <c r="Q70" s="7"/>
      <c r="R70" s="7">
        <v>1983838</v>
      </c>
      <c r="S70" s="7">
        <f t="shared" si="42"/>
        <v>2149091.7053999999</v>
      </c>
      <c r="U70" s="161" t="e">
        <f>D70/#REF!</f>
        <v>#REF!</v>
      </c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</row>
    <row r="71" spans="1:69" s="26" customFormat="1" ht="17.100000000000001" customHeight="1" outlineLevel="1" x14ac:dyDescent="0.3">
      <c r="A71" s="51" t="s">
        <v>339</v>
      </c>
      <c r="B71" s="63" t="s">
        <v>340</v>
      </c>
      <c r="C71" s="4">
        <v>6842845.3610999994</v>
      </c>
      <c r="D71" s="167" t="s">
        <v>1053</v>
      </c>
      <c r="E71" s="4"/>
      <c r="F71" s="114" t="e">
        <f t="shared" si="41"/>
        <v>#VALUE!</v>
      </c>
      <c r="G71" s="60"/>
      <c r="H71" s="42" t="s">
        <v>600</v>
      </c>
      <c r="I71" s="4">
        <f>J71</f>
        <v>6842845.3610999994</v>
      </c>
      <c r="J71" s="4">
        <f t="shared" si="22"/>
        <v>6842845.3610999994</v>
      </c>
      <c r="L71" s="6"/>
      <c r="M71" s="26">
        <f t="shared" si="39"/>
        <v>0</v>
      </c>
      <c r="N71" s="4">
        <f>ROUND(7580000/1.2,0)</f>
        <v>6316667</v>
      </c>
      <c r="O71" s="7">
        <f t="shared" si="24"/>
        <v>0</v>
      </c>
      <c r="P71" s="4">
        <f>ROUND(7580000/1.2,0)</f>
        <v>6316667</v>
      </c>
      <c r="Q71" s="4">
        <f>P71*$R$13</f>
        <v>6842845.3610999994</v>
      </c>
      <c r="R71" s="7">
        <f t="shared" si="25"/>
        <v>0</v>
      </c>
      <c r="S71" s="7">
        <f t="shared" si="42"/>
        <v>0</v>
      </c>
      <c r="U71" s="161" t="e">
        <f>D71/#REF!</f>
        <v>#VALUE!</v>
      </c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  <c r="BJ71" s="25"/>
      <c r="BK71" s="25"/>
      <c r="BL71" s="25"/>
      <c r="BM71" s="25"/>
      <c r="BN71" s="25"/>
      <c r="BO71" s="25"/>
      <c r="BP71" s="25"/>
      <c r="BQ71" s="25"/>
    </row>
    <row r="72" spans="1:69" s="26" customFormat="1" ht="17.100000000000001" customHeight="1" outlineLevel="1" x14ac:dyDescent="0.3">
      <c r="A72" s="53" t="s">
        <v>129</v>
      </c>
      <c r="B72" s="48" t="s">
        <v>238</v>
      </c>
      <c r="C72" s="7">
        <v>677568</v>
      </c>
      <c r="D72" s="1">
        <f>ROUND(I72*$D$15,0)</f>
        <v>0</v>
      </c>
      <c r="E72" s="7"/>
      <c r="F72" s="99">
        <f t="shared" si="41"/>
        <v>0</v>
      </c>
      <c r="G72" s="60">
        <v>45911</v>
      </c>
      <c r="H72" s="42" t="s">
        <v>969</v>
      </c>
      <c r="I72" s="7">
        <f t="shared" si="21"/>
        <v>677568.4010999999</v>
      </c>
      <c r="J72" s="7">
        <f t="shared" si="22"/>
        <v>0</v>
      </c>
      <c r="L72" s="1">
        <v>163311</v>
      </c>
      <c r="M72" s="26">
        <f t="shared" si="39"/>
        <v>0</v>
      </c>
      <c r="N72" s="7"/>
      <c r="O72" s="7">
        <v>625467</v>
      </c>
      <c r="P72" s="7"/>
      <c r="Q72" s="7"/>
      <c r="R72" s="7">
        <v>625467</v>
      </c>
      <c r="S72" s="7">
        <f t="shared" si="42"/>
        <v>677568.4010999999</v>
      </c>
      <c r="U72" s="161" t="e">
        <f>D72/#REF!</f>
        <v>#REF!</v>
      </c>
    </row>
    <row r="73" spans="1:69" s="26" customFormat="1" ht="17.100000000000001" customHeight="1" outlineLevel="1" x14ac:dyDescent="0.3">
      <c r="A73" s="56" t="s">
        <v>130</v>
      </c>
      <c r="B73" s="48" t="s">
        <v>164</v>
      </c>
      <c r="C73" s="7">
        <v>733652.4595</v>
      </c>
      <c r="D73" s="1">
        <f>ROUND(I73*$D$15,0)</f>
        <v>0</v>
      </c>
      <c r="E73" s="7"/>
      <c r="F73" s="99">
        <f t="shared" si="41"/>
        <v>0</v>
      </c>
      <c r="G73" s="60">
        <v>45911</v>
      </c>
      <c r="H73" s="42" t="s">
        <v>969</v>
      </c>
      <c r="I73" s="7">
        <f t="shared" si="21"/>
        <v>724854.44609999994</v>
      </c>
      <c r="J73" s="4">
        <f t="shared" si="22"/>
        <v>274849.4595</v>
      </c>
      <c r="L73" s="1">
        <v>74339</v>
      </c>
      <c r="M73" s="26">
        <f t="shared" si="39"/>
        <v>0</v>
      </c>
      <c r="N73" s="7">
        <v>253715</v>
      </c>
      <c r="O73" s="7">
        <v>669117</v>
      </c>
      <c r="P73" s="7">
        <v>253715</v>
      </c>
      <c r="Q73" s="4">
        <f>P73*$R$13</f>
        <v>274849.4595</v>
      </c>
      <c r="R73" s="7">
        <v>669117</v>
      </c>
      <c r="S73" s="7">
        <f t="shared" si="42"/>
        <v>724854.44609999994</v>
      </c>
      <c r="U73" s="161" t="e">
        <f>D73/#REF!</f>
        <v>#REF!</v>
      </c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  <c r="BJ73" s="25"/>
      <c r="BK73" s="25"/>
      <c r="BL73" s="25"/>
      <c r="BM73" s="25"/>
      <c r="BN73" s="25"/>
      <c r="BO73" s="25"/>
      <c r="BP73" s="25"/>
      <c r="BQ73" s="25"/>
    </row>
    <row r="74" spans="1:69" s="26" customFormat="1" ht="17.100000000000001" customHeight="1" outlineLevel="1" x14ac:dyDescent="0.3">
      <c r="A74" s="53" t="s">
        <v>182</v>
      </c>
      <c r="B74" s="48" t="s">
        <v>239</v>
      </c>
      <c r="C74" s="7">
        <v>47776</v>
      </c>
      <c r="D74" s="1">
        <f>ROUND(I74*$D$15,0)</f>
        <v>0</v>
      </c>
      <c r="E74" s="7"/>
      <c r="F74" s="99">
        <f t="shared" si="41"/>
        <v>0</v>
      </c>
      <c r="G74" s="60">
        <v>45911</v>
      </c>
      <c r="H74" s="42" t="s">
        <v>969</v>
      </c>
      <c r="I74" s="7">
        <f t="shared" si="21"/>
        <v>47775.696599999996</v>
      </c>
      <c r="J74" s="7">
        <f t="shared" si="22"/>
        <v>0</v>
      </c>
      <c r="L74" s="1">
        <v>10464</v>
      </c>
      <c r="M74" s="26">
        <f t="shared" si="39"/>
        <v>0</v>
      </c>
      <c r="N74" s="7"/>
      <c r="O74" s="7">
        <v>44102</v>
      </c>
      <c r="P74" s="7"/>
      <c r="Q74" s="7"/>
      <c r="R74" s="7">
        <v>44102</v>
      </c>
      <c r="S74" s="7">
        <f t="shared" si="42"/>
        <v>47775.696599999996</v>
      </c>
      <c r="U74" s="161" t="e">
        <f>D74/#REF!</f>
        <v>#REF!</v>
      </c>
    </row>
    <row r="75" spans="1:69" s="26" customFormat="1" ht="17.100000000000001" customHeight="1" x14ac:dyDescent="0.3">
      <c r="A75" s="56" t="s">
        <v>183</v>
      </c>
      <c r="B75" s="43" t="s">
        <v>240</v>
      </c>
      <c r="C75" s="3">
        <v>30433759.996389002</v>
      </c>
      <c r="D75" s="1"/>
      <c r="E75" s="3"/>
      <c r="F75" s="3" t="e">
        <f>SUM(#REF!,#REF!)</f>
        <v>#REF!</v>
      </c>
      <c r="G75" s="41"/>
      <c r="H75" s="42"/>
      <c r="I75" s="3" t="e">
        <f t="shared" si="21"/>
        <v>#REF!</v>
      </c>
      <c r="J75" s="3" t="e">
        <f t="shared" si="22"/>
        <v>#REF!</v>
      </c>
      <c r="L75" s="72" t="e">
        <f>SUM(#REF!,#REF!)</f>
        <v>#REF!</v>
      </c>
      <c r="M75" s="26" t="e">
        <f t="shared" si="39"/>
        <v>#REF!</v>
      </c>
      <c r="N75" s="3" t="e">
        <f>SUM(#REF!,#REF!)</f>
        <v>#REF!</v>
      </c>
      <c r="O75" s="3" t="e">
        <f>SUM(#REF!,#REF!)</f>
        <v>#REF!</v>
      </c>
      <c r="P75" s="3" t="e">
        <f>SUM(#REF!,#REF!)</f>
        <v>#REF!</v>
      </c>
      <c r="Q75" s="3" t="e">
        <f>SUM(#REF!,#REF!)</f>
        <v>#REF!</v>
      </c>
      <c r="R75" s="3" t="e">
        <f>SUM(#REF!,#REF!)</f>
        <v>#REF!</v>
      </c>
      <c r="S75" s="3" t="e">
        <f>SUM(#REF!,#REF!)</f>
        <v>#REF!</v>
      </c>
      <c r="U75" s="161" t="e">
        <f>D75/#REF!</f>
        <v>#REF!</v>
      </c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  <c r="BF75" s="25"/>
      <c r="BG75" s="25"/>
      <c r="BH75" s="25"/>
      <c r="BI75" s="25"/>
      <c r="BJ75" s="25"/>
      <c r="BK75" s="25"/>
      <c r="BL75" s="25"/>
      <c r="BM75" s="25"/>
      <c r="BN75" s="25"/>
      <c r="BO75" s="25"/>
      <c r="BP75" s="25"/>
      <c r="BQ75" s="25"/>
    </row>
    <row r="76" spans="1:69" s="26" customFormat="1" ht="17.100000000000001" customHeight="1" outlineLevel="1" x14ac:dyDescent="0.3">
      <c r="A76" s="98" t="s">
        <v>311</v>
      </c>
      <c r="B76" s="64" t="s">
        <v>583</v>
      </c>
      <c r="C76" s="7">
        <v>14188129</v>
      </c>
      <c r="D76" s="1">
        <f>ROUND(I76*$D$15,0)</f>
        <v>0</v>
      </c>
      <c r="E76" s="7"/>
      <c r="F76" s="99">
        <f t="shared" ref="F76:F81" si="43">ROUND(D76/$C$10,0)</f>
        <v>0</v>
      </c>
      <c r="G76" s="60">
        <v>45911</v>
      </c>
      <c r="H76" s="42" t="s">
        <v>969</v>
      </c>
      <c r="I76" s="7">
        <f t="shared" si="21"/>
        <v>13916069.633399999</v>
      </c>
      <c r="J76" s="7">
        <f t="shared" si="22"/>
        <v>0</v>
      </c>
      <c r="L76" s="1">
        <v>861091</v>
      </c>
      <c r="M76" s="26">
        <f t="shared" si="39"/>
        <v>0</v>
      </c>
      <c r="N76" s="7"/>
      <c r="O76" s="7">
        <v>12845998</v>
      </c>
      <c r="P76" s="7"/>
      <c r="Q76" s="7"/>
      <c r="R76" s="7">
        <v>12845998</v>
      </c>
      <c r="S76" s="7">
        <f t="shared" ref="S76:S81" si="44">R76*$S$13</f>
        <v>13916069.633399999</v>
      </c>
      <c r="U76" s="161" t="e">
        <f>D76/#REF!</f>
        <v>#REF!</v>
      </c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  <c r="BF76" s="25"/>
      <c r="BG76" s="25"/>
      <c r="BH76" s="25"/>
      <c r="BI76" s="25"/>
      <c r="BJ76" s="25"/>
      <c r="BK76" s="25"/>
      <c r="BL76" s="25"/>
      <c r="BM76" s="25"/>
      <c r="BN76" s="25"/>
      <c r="BO76" s="25"/>
      <c r="BP76" s="25"/>
      <c r="BQ76" s="25"/>
    </row>
    <row r="77" spans="1:69" s="26" customFormat="1" ht="17.100000000000001" customHeight="1" outlineLevel="1" x14ac:dyDescent="0.3">
      <c r="A77" s="98" t="s">
        <v>310</v>
      </c>
      <c r="B77" s="64" t="s">
        <v>588</v>
      </c>
      <c r="C77" s="7">
        <v>11100423</v>
      </c>
      <c r="D77" s="1">
        <f>ROUND(I77*$D$15,0)</f>
        <v>0</v>
      </c>
      <c r="E77" s="7"/>
      <c r="F77" s="99">
        <f t="shared" si="43"/>
        <v>0</v>
      </c>
      <c r="G77" s="60">
        <v>45911</v>
      </c>
      <c r="H77" s="42" t="s">
        <v>969</v>
      </c>
      <c r="I77" s="7">
        <f t="shared" si="21"/>
        <v>10887571.237499999</v>
      </c>
      <c r="J77" s="7">
        <f t="shared" si="22"/>
        <v>0</v>
      </c>
      <c r="L77" s="1">
        <v>738388</v>
      </c>
      <c r="M77" s="26">
        <f t="shared" si="39"/>
        <v>0</v>
      </c>
      <c r="N77" s="7"/>
      <c r="O77" s="7">
        <v>10050375</v>
      </c>
      <c r="P77" s="7"/>
      <c r="Q77" s="7"/>
      <c r="R77" s="7">
        <v>10050375</v>
      </c>
      <c r="S77" s="7">
        <f t="shared" si="44"/>
        <v>10887571.237499999</v>
      </c>
      <c r="U77" s="161" t="e">
        <f>D77/#REF!</f>
        <v>#REF!</v>
      </c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5"/>
      <c r="AM77" s="25"/>
      <c r="AN77" s="25"/>
      <c r="AO77" s="25"/>
      <c r="AP77" s="25"/>
      <c r="AQ77" s="25"/>
      <c r="AR77" s="25"/>
      <c r="AS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  <c r="BF77" s="25"/>
      <c r="BG77" s="25"/>
      <c r="BH77" s="25"/>
      <c r="BI77" s="25"/>
      <c r="BJ77" s="25"/>
      <c r="BK77" s="25"/>
      <c r="BL77" s="25"/>
      <c r="BM77" s="25"/>
      <c r="BN77" s="25"/>
      <c r="BO77" s="25"/>
      <c r="BP77" s="25"/>
      <c r="BQ77" s="25"/>
    </row>
    <row r="78" spans="1:69" s="26" customFormat="1" ht="17.100000000000001" customHeight="1" outlineLevel="1" x14ac:dyDescent="0.3">
      <c r="A78" s="98" t="s">
        <v>342</v>
      </c>
      <c r="B78" s="65" t="s">
        <v>343</v>
      </c>
      <c r="C78" s="4">
        <v>4965124.9963889997</v>
      </c>
      <c r="D78" s="167" t="s">
        <v>1053</v>
      </c>
      <c r="E78" s="4"/>
      <c r="F78" s="114" t="e">
        <f t="shared" si="43"/>
        <v>#VALUE!</v>
      </c>
      <c r="G78" s="60"/>
      <c r="H78" s="42" t="s">
        <v>576</v>
      </c>
      <c r="I78" s="4">
        <f>J78</f>
        <v>4965124.9963889997</v>
      </c>
      <c r="J78" s="4">
        <f t="shared" si="22"/>
        <v>4965124.9963889997</v>
      </c>
      <c r="L78" s="6"/>
      <c r="M78" s="26">
        <f t="shared" si="39"/>
        <v>0</v>
      </c>
      <c r="N78" s="4">
        <f>ROUND((2100000+3400000)/1.2,2)</f>
        <v>4583333.33</v>
      </c>
      <c r="O78" s="4">
        <f t="shared" ref="O78:O130" si="45">Z78</f>
        <v>0</v>
      </c>
      <c r="P78" s="4">
        <f>ROUND((2100000+3400000)/1.2,2)</f>
        <v>4583333.33</v>
      </c>
      <c r="Q78" s="4">
        <f>P78*$R$13</f>
        <v>4965124.9963889997</v>
      </c>
      <c r="R78" s="4">
        <f t="shared" ref="R78:R130" si="46">AC78</f>
        <v>0</v>
      </c>
      <c r="S78" s="7">
        <f t="shared" si="44"/>
        <v>0</v>
      </c>
      <c r="U78" s="161" t="e">
        <f>D78/#REF!</f>
        <v>#VALUE!</v>
      </c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5"/>
      <c r="AM78" s="25"/>
      <c r="AN78" s="25"/>
      <c r="AO78" s="25"/>
      <c r="AP78" s="25"/>
      <c r="AQ78" s="25"/>
      <c r="AR78" s="25"/>
      <c r="AS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  <c r="BF78" s="25"/>
      <c r="BG78" s="25"/>
      <c r="BH78" s="25"/>
      <c r="BI78" s="25"/>
      <c r="BJ78" s="25"/>
      <c r="BK78" s="25"/>
      <c r="BL78" s="25"/>
      <c r="BM78" s="25"/>
      <c r="BN78" s="25"/>
      <c r="BO78" s="25"/>
      <c r="BP78" s="25"/>
      <c r="BQ78" s="25"/>
    </row>
    <row r="79" spans="1:69" s="26" customFormat="1" ht="17.100000000000001" customHeight="1" outlineLevel="1" x14ac:dyDescent="0.3">
      <c r="A79" s="98" t="s">
        <v>350</v>
      </c>
      <c r="B79" s="64" t="s">
        <v>352</v>
      </c>
      <c r="C79" s="7">
        <v>33793</v>
      </c>
      <c r="D79" s="1">
        <f>ROUND(I79*$D$15,0)</f>
        <v>0</v>
      </c>
      <c r="E79" s="7"/>
      <c r="F79" s="99">
        <f t="shared" si="43"/>
        <v>0</v>
      </c>
      <c r="G79" s="60">
        <v>45911</v>
      </c>
      <c r="H79" s="42" t="s">
        <v>969</v>
      </c>
      <c r="I79" s="7">
        <f t="shared" si="21"/>
        <v>33144.646799999995</v>
      </c>
      <c r="J79" s="7">
        <f t="shared" si="22"/>
        <v>0</v>
      </c>
      <c r="L79" s="1">
        <f>6468/2*5</f>
        <v>16170</v>
      </c>
      <c r="M79" s="26">
        <f t="shared" si="39"/>
        <v>0</v>
      </c>
      <c r="N79" s="7"/>
      <c r="O79" s="7">
        <v>30596</v>
      </c>
      <c r="P79" s="7"/>
      <c r="Q79" s="7"/>
      <c r="R79" s="7">
        <v>30596</v>
      </c>
      <c r="S79" s="7">
        <f t="shared" si="44"/>
        <v>33144.646799999995</v>
      </c>
      <c r="U79" s="161" t="e">
        <f>D79/#REF!</f>
        <v>#REF!</v>
      </c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5"/>
      <c r="AL79" s="25"/>
      <c r="AM79" s="25"/>
      <c r="AN79" s="25"/>
      <c r="AO79" s="25"/>
      <c r="AP79" s="25"/>
      <c r="AQ79" s="25"/>
      <c r="AR79" s="25"/>
      <c r="AS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  <c r="BF79" s="25"/>
      <c r="BG79" s="25"/>
      <c r="BH79" s="25"/>
      <c r="BI79" s="25"/>
      <c r="BJ79" s="25"/>
      <c r="BK79" s="25"/>
      <c r="BL79" s="25"/>
      <c r="BM79" s="25"/>
      <c r="BN79" s="25"/>
      <c r="BO79" s="25"/>
      <c r="BP79" s="25"/>
      <c r="BQ79" s="25"/>
    </row>
    <row r="80" spans="1:69" s="26" customFormat="1" ht="17.100000000000001" customHeight="1" outlineLevel="1" x14ac:dyDescent="0.3">
      <c r="A80" s="98" t="s">
        <v>351</v>
      </c>
      <c r="B80" s="64" t="s">
        <v>363</v>
      </c>
      <c r="C80" s="7">
        <v>37339</v>
      </c>
      <c r="D80" s="1">
        <f>ROUND(I80*$D$15,0)</f>
        <v>0</v>
      </c>
      <c r="E80" s="7"/>
      <c r="F80" s="99">
        <f t="shared" si="43"/>
        <v>0</v>
      </c>
      <c r="G80" s="60">
        <v>45911</v>
      </c>
      <c r="H80" s="42" t="s">
        <v>969</v>
      </c>
      <c r="I80" s="7">
        <f t="shared" si="21"/>
        <v>36623.123099999997</v>
      </c>
      <c r="J80" s="7">
        <f t="shared" si="22"/>
        <v>0</v>
      </c>
      <c r="L80" s="1">
        <f>(6468)/2*5</f>
        <v>16170</v>
      </c>
      <c r="M80" s="26">
        <f t="shared" si="39"/>
        <v>0</v>
      </c>
      <c r="N80" s="7"/>
      <c r="O80" s="7">
        <v>33807</v>
      </c>
      <c r="P80" s="7"/>
      <c r="Q80" s="7"/>
      <c r="R80" s="7">
        <v>33807</v>
      </c>
      <c r="S80" s="7">
        <f t="shared" si="44"/>
        <v>36623.123099999997</v>
      </c>
      <c r="U80" s="161" t="e">
        <f>D80/#REF!</f>
        <v>#REF!</v>
      </c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5"/>
      <c r="AL80" s="25"/>
      <c r="AM80" s="25"/>
      <c r="AN80" s="25"/>
      <c r="AO80" s="25"/>
      <c r="AP80" s="25"/>
      <c r="AQ80" s="25"/>
      <c r="AR80" s="25"/>
      <c r="AS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  <c r="BF80" s="25"/>
      <c r="BG80" s="25"/>
      <c r="BH80" s="25"/>
      <c r="BI80" s="25"/>
      <c r="BJ80" s="25"/>
      <c r="BK80" s="25"/>
      <c r="BL80" s="25"/>
      <c r="BM80" s="25"/>
      <c r="BN80" s="25"/>
      <c r="BO80" s="25"/>
      <c r="BP80" s="25"/>
      <c r="BQ80" s="25"/>
    </row>
    <row r="81" spans="1:69" s="26" customFormat="1" ht="17.100000000000001" customHeight="1" outlineLevel="1" x14ac:dyDescent="0.3">
      <c r="A81" s="98" t="s">
        <v>309</v>
      </c>
      <c r="B81" s="64" t="s">
        <v>308</v>
      </c>
      <c r="C81" s="7">
        <v>108951</v>
      </c>
      <c r="D81" s="1">
        <f>ROUND(I81*$D$15,0)</f>
        <v>0</v>
      </c>
      <c r="E81" s="7"/>
      <c r="F81" s="99">
        <f t="shared" si="43"/>
        <v>0</v>
      </c>
      <c r="G81" s="60">
        <v>45911</v>
      </c>
      <c r="H81" s="42" t="s">
        <v>969</v>
      </c>
      <c r="I81" s="7">
        <f t="shared" si="21"/>
        <v>108950.7309</v>
      </c>
      <c r="J81" s="7">
        <f t="shared" si="22"/>
        <v>0</v>
      </c>
      <c r="L81" s="1">
        <v>11819</v>
      </c>
      <c r="M81" s="26">
        <f t="shared" si="39"/>
        <v>0</v>
      </c>
      <c r="N81" s="7"/>
      <c r="O81" s="7">
        <v>100573</v>
      </c>
      <c r="P81" s="7"/>
      <c r="Q81" s="7"/>
      <c r="R81" s="7">
        <v>100573</v>
      </c>
      <c r="S81" s="7">
        <f t="shared" si="44"/>
        <v>108950.7309</v>
      </c>
      <c r="U81" s="161" t="e">
        <f>D81/#REF!</f>
        <v>#REF!</v>
      </c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25"/>
      <c r="AP81" s="25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25"/>
      <c r="BJ81" s="25"/>
      <c r="BK81" s="25"/>
      <c r="BL81" s="25"/>
      <c r="BM81" s="25"/>
      <c r="BN81" s="25"/>
      <c r="BO81" s="25"/>
      <c r="BP81" s="25"/>
      <c r="BQ81" s="25"/>
    </row>
    <row r="82" spans="1:69" s="26" customFormat="1" ht="17.100000000000001" customHeight="1" x14ac:dyDescent="0.3">
      <c r="A82" s="56" t="s">
        <v>186</v>
      </c>
      <c r="B82" s="43" t="s">
        <v>244</v>
      </c>
      <c r="C82" s="3">
        <v>26669953.959800001</v>
      </c>
      <c r="D82" s="1"/>
      <c r="E82" s="3"/>
      <c r="F82" s="3" t="e">
        <f>SUM(#REF!,F85,F86,F87,F88,#REF!)</f>
        <v>#REF!</v>
      </c>
      <c r="G82" s="41"/>
      <c r="H82" s="42"/>
      <c r="I82" s="3" t="e">
        <f t="shared" si="21"/>
        <v>#REF!</v>
      </c>
      <c r="J82" s="3" t="e">
        <f t="shared" si="22"/>
        <v>#REF!</v>
      </c>
      <c r="L82" s="72" t="e">
        <f>SUM(#REF!,L85:L88)</f>
        <v>#REF!</v>
      </c>
      <c r="M82" s="26" t="e">
        <f t="shared" si="39"/>
        <v>#REF!</v>
      </c>
      <c r="N82" s="3" t="e">
        <f>SUM(#REF!,N85,N86,N87,N88,#REF!)</f>
        <v>#REF!</v>
      </c>
      <c r="O82" s="3" t="e">
        <f>SUM(#REF!,O85,O86,O87,O88,#REF!)</f>
        <v>#REF!</v>
      </c>
      <c r="P82" s="3" t="e">
        <f>SUM(#REF!,P85,P86,P87,P88,#REF!)</f>
        <v>#REF!</v>
      </c>
      <c r="Q82" s="3" t="e">
        <f>SUM(#REF!,Q85,Q86,Q87,Q88,#REF!)</f>
        <v>#REF!</v>
      </c>
      <c r="R82" s="3" t="e">
        <f>SUM(#REF!,R85,R86,R87,R88,#REF!)</f>
        <v>#REF!</v>
      </c>
      <c r="S82" s="3" t="e">
        <f>SUM(#REF!,S85,S86,S87,S88,#REF!)</f>
        <v>#REF!</v>
      </c>
      <c r="U82" s="161" t="e">
        <f>D82/#REF!</f>
        <v>#REF!</v>
      </c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5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  <c r="BF82" s="25"/>
      <c r="BG82" s="25"/>
      <c r="BH82" s="25"/>
      <c r="BI82" s="25"/>
      <c r="BJ82" s="25"/>
      <c r="BK82" s="25"/>
      <c r="BL82" s="25"/>
      <c r="BM82" s="25"/>
      <c r="BN82" s="25"/>
      <c r="BO82" s="25"/>
      <c r="BP82" s="25"/>
      <c r="BQ82" s="25"/>
    </row>
    <row r="83" spans="1:69" s="26" customFormat="1" ht="17.100000000000001" customHeight="1" outlineLevel="1" x14ac:dyDescent="0.3">
      <c r="A83" s="51" t="s">
        <v>348</v>
      </c>
      <c r="B83" s="48" t="s">
        <v>245</v>
      </c>
      <c r="C83" s="7">
        <v>17547484</v>
      </c>
      <c r="D83" s="1">
        <f t="shared" ref="D83:D90" si="47">ROUND(I83*$D$15,0)</f>
        <v>0</v>
      </c>
      <c r="E83" s="7"/>
      <c r="F83" s="99">
        <f t="shared" ref="F83:F88" si="48">ROUND(D83/$C$10,0)</f>
        <v>0</v>
      </c>
      <c r="G83" s="60">
        <v>45911</v>
      </c>
      <c r="H83" s="42" t="s">
        <v>969</v>
      </c>
      <c r="I83" s="7">
        <f t="shared" ref="I83:I137" si="49">S83</f>
        <v>17211008.9142</v>
      </c>
      <c r="J83" s="7">
        <f t="shared" ref="J83:J137" si="50">Q83</f>
        <v>0</v>
      </c>
      <c r="L83" s="1">
        <v>687957</v>
      </c>
      <c r="M83" s="26">
        <f t="shared" si="39"/>
        <v>0</v>
      </c>
      <c r="N83" s="7"/>
      <c r="O83" s="7">
        <v>15887574</v>
      </c>
      <c r="P83" s="7"/>
      <c r="Q83" s="7"/>
      <c r="R83" s="7">
        <v>15887574</v>
      </c>
      <c r="S83" s="7">
        <f t="shared" ref="S83:S88" si="51">R83*$S$13</f>
        <v>17211008.9142</v>
      </c>
      <c r="U83" s="161" t="e">
        <f>D83/#REF!</f>
        <v>#REF!</v>
      </c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25"/>
      <c r="BM83" s="25"/>
      <c r="BN83" s="25"/>
      <c r="BO83" s="25"/>
      <c r="BP83" s="25"/>
      <c r="BQ83" s="25"/>
    </row>
    <row r="84" spans="1:69" s="26" customFormat="1" ht="17.100000000000001" customHeight="1" outlineLevel="1" x14ac:dyDescent="0.3">
      <c r="A84" s="51" t="s">
        <v>362</v>
      </c>
      <c r="B84" s="48" t="s">
        <v>570</v>
      </c>
      <c r="C84" s="7">
        <v>655072</v>
      </c>
      <c r="D84" s="1">
        <f t="shared" si="47"/>
        <v>0</v>
      </c>
      <c r="E84" s="7"/>
      <c r="F84" s="99">
        <f t="shared" si="48"/>
        <v>0</v>
      </c>
      <c r="G84" s="60">
        <v>45911</v>
      </c>
      <c r="H84" s="42" t="s">
        <v>969</v>
      </c>
      <c r="I84" s="7">
        <f t="shared" si="49"/>
        <v>642510.64649999992</v>
      </c>
      <c r="J84" s="7">
        <f t="shared" si="50"/>
        <v>0</v>
      </c>
      <c r="L84" s="1">
        <f>92245/2*5</f>
        <v>230612.5</v>
      </c>
      <c r="M84" s="26">
        <f t="shared" si="39"/>
        <v>0</v>
      </c>
      <c r="N84" s="7"/>
      <c r="O84" s="7">
        <v>593105</v>
      </c>
      <c r="P84" s="7"/>
      <c r="Q84" s="7"/>
      <c r="R84" s="7">
        <v>593105</v>
      </c>
      <c r="S84" s="7">
        <f t="shared" si="51"/>
        <v>642510.64649999992</v>
      </c>
      <c r="U84" s="161" t="e">
        <f>D84/#REF!</f>
        <v>#REF!</v>
      </c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5"/>
      <c r="AL84" s="25"/>
      <c r="AM84" s="25"/>
      <c r="AN84" s="25"/>
      <c r="AO84" s="25"/>
      <c r="AP84" s="25"/>
      <c r="AQ84" s="25"/>
      <c r="AR84" s="25"/>
      <c r="AS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  <c r="BF84" s="25"/>
      <c r="BG84" s="25"/>
      <c r="BH84" s="25"/>
      <c r="BI84" s="25"/>
      <c r="BJ84" s="25"/>
      <c r="BK84" s="25"/>
      <c r="BL84" s="25"/>
      <c r="BM84" s="25"/>
      <c r="BN84" s="25"/>
      <c r="BO84" s="25"/>
      <c r="BP84" s="25"/>
      <c r="BQ84" s="25"/>
    </row>
    <row r="85" spans="1:69" s="26" customFormat="1" ht="17.100000000000001" customHeight="1" outlineLevel="1" x14ac:dyDescent="0.3">
      <c r="A85" s="53" t="s">
        <v>188</v>
      </c>
      <c r="B85" s="48" t="s">
        <v>366</v>
      </c>
      <c r="C85" s="7">
        <v>451399</v>
      </c>
      <c r="D85" s="1">
        <f t="shared" si="47"/>
        <v>0</v>
      </c>
      <c r="E85" s="7"/>
      <c r="F85" s="99">
        <f t="shared" si="48"/>
        <v>0</v>
      </c>
      <c r="G85" s="60">
        <v>45911</v>
      </c>
      <c r="H85" s="42" t="s">
        <v>969</v>
      </c>
      <c r="I85" s="7">
        <f t="shared" si="49"/>
        <v>442743.62669999996</v>
      </c>
      <c r="J85" s="7">
        <f t="shared" si="50"/>
        <v>0</v>
      </c>
      <c r="L85" s="1">
        <f>78708/2*5</f>
        <v>196770</v>
      </c>
      <c r="M85" s="26">
        <f t="shared" si="39"/>
        <v>0</v>
      </c>
      <c r="N85" s="7"/>
      <c r="O85" s="7">
        <v>408699</v>
      </c>
      <c r="P85" s="7"/>
      <c r="Q85" s="7"/>
      <c r="R85" s="7">
        <v>408699</v>
      </c>
      <c r="S85" s="7">
        <f t="shared" si="51"/>
        <v>442743.62669999996</v>
      </c>
      <c r="U85" s="161" t="e">
        <f>D85/#REF!</f>
        <v>#REF!</v>
      </c>
    </row>
    <row r="86" spans="1:69" s="26" customFormat="1" ht="17.100000000000001" customHeight="1" outlineLevel="1" x14ac:dyDescent="0.3">
      <c r="A86" s="53" t="s">
        <v>189</v>
      </c>
      <c r="B86" s="48" t="s">
        <v>22</v>
      </c>
      <c r="C86" s="7">
        <v>6385194</v>
      </c>
      <c r="D86" s="1">
        <f t="shared" si="47"/>
        <v>0</v>
      </c>
      <c r="E86" s="7"/>
      <c r="F86" s="99">
        <f t="shared" si="48"/>
        <v>0</v>
      </c>
      <c r="G86" s="60">
        <v>45911</v>
      </c>
      <c r="H86" s="42" t="s">
        <v>969</v>
      </c>
      <c r="I86" s="7">
        <f t="shared" si="49"/>
        <v>6262756.6272</v>
      </c>
      <c r="J86" s="7">
        <f t="shared" si="50"/>
        <v>0</v>
      </c>
      <c r="L86" s="1">
        <v>493666</v>
      </c>
      <c r="M86" s="26">
        <f t="shared" si="39"/>
        <v>0</v>
      </c>
      <c r="N86" s="7"/>
      <c r="O86" s="7">
        <v>5781184</v>
      </c>
      <c r="P86" s="7"/>
      <c r="Q86" s="7"/>
      <c r="R86" s="7">
        <v>5781184</v>
      </c>
      <c r="S86" s="7">
        <f t="shared" si="51"/>
        <v>6262756.6272</v>
      </c>
      <c r="U86" s="161" t="e">
        <f>D86/#REF!</f>
        <v>#REF!</v>
      </c>
    </row>
    <row r="87" spans="1:69" s="26" customFormat="1" ht="17.100000000000001" customHeight="1" outlineLevel="1" x14ac:dyDescent="0.3">
      <c r="A87" s="53" t="s">
        <v>190</v>
      </c>
      <c r="B87" s="48" t="s">
        <v>571</v>
      </c>
      <c r="C87" s="7">
        <v>332434</v>
      </c>
      <c r="D87" s="1">
        <f t="shared" si="47"/>
        <v>0</v>
      </c>
      <c r="E87" s="7"/>
      <c r="F87" s="99">
        <f t="shared" si="48"/>
        <v>0</v>
      </c>
      <c r="G87" s="60">
        <v>45911</v>
      </c>
      <c r="H87" s="42" t="s">
        <v>969</v>
      </c>
      <c r="I87" s="7">
        <f t="shared" si="49"/>
        <v>326059.21709999995</v>
      </c>
      <c r="J87" s="7">
        <f t="shared" si="50"/>
        <v>0</v>
      </c>
      <c r="L87" s="1">
        <f>81239/2*5</f>
        <v>203097.5</v>
      </c>
      <c r="M87" s="26">
        <f t="shared" si="39"/>
        <v>0</v>
      </c>
      <c r="N87" s="7"/>
      <c r="O87" s="7">
        <v>300987</v>
      </c>
      <c r="P87" s="7"/>
      <c r="Q87" s="7"/>
      <c r="R87" s="7">
        <v>300987</v>
      </c>
      <c r="S87" s="7">
        <f t="shared" si="51"/>
        <v>326059.21709999995</v>
      </c>
      <c r="U87" s="161" t="e">
        <f>D87/#REF!</f>
        <v>#REF!</v>
      </c>
    </row>
    <row r="88" spans="1:69" s="26" customFormat="1" ht="17.100000000000001" customHeight="1" outlineLevel="1" x14ac:dyDescent="0.3">
      <c r="A88" s="56" t="s">
        <v>191</v>
      </c>
      <c r="B88" s="48" t="s">
        <v>562</v>
      </c>
      <c r="C88" s="7">
        <v>989904.95979999995</v>
      </c>
      <c r="D88" s="1">
        <f t="shared" si="47"/>
        <v>0</v>
      </c>
      <c r="E88" s="7"/>
      <c r="F88" s="99">
        <f t="shared" si="48"/>
        <v>0</v>
      </c>
      <c r="G88" s="60">
        <v>45911</v>
      </c>
      <c r="H88" s="42" t="s">
        <v>969</v>
      </c>
      <c r="I88" s="7">
        <f t="shared" si="49"/>
        <v>985384.84619999991</v>
      </c>
      <c r="J88" s="4">
        <f t="shared" si="50"/>
        <v>754199.95979999995</v>
      </c>
      <c r="L88" s="1">
        <v>23057</v>
      </c>
      <c r="M88" s="26">
        <f t="shared" si="39"/>
        <v>0</v>
      </c>
      <c r="N88" s="7">
        <v>696206</v>
      </c>
      <c r="O88" s="7">
        <v>909614</v>
      </c>
      <c r="P88" s="7">
        <v>696206</v>
      </c>
      <c r="Q88" s="4">
        <f>P88*$R$13</f>
        <v>754199.95979999995</v>
      </c>
      <c r="R88" s="7">
        <v>909614</v>
      </c>
      <c r="S88" s="7">
        <f t="shared" si="51"/>
        <v>985384.84619999991</v>
      </c>
      <c r="U88" s="161" t="e">
        <f>D88/#REF!</f>
        <v>#REF!</v>
      </c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5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  <c r="BF88" s="25"/>
      <c r="BG88" s="25"/>
      <c r="BH88" s="25"/>
      <c r="BI88" s="25"/>
      <c r="BJ88" s="25"/>
      <c r="BK88" s="25"/>
      <c r="BL88" s="25"/>
      <c r="BM88" s="25"/>
      <c r="BN88" s="25"/>
      <c r="BO88" s="25"/>
      <c r="BP88" s="25"/>
      <c r="BQ88" s="25"/>
    </row>
    <row r="89" spans="1:69" s="26" customFormat="1" ht="17.100000000000001" customHeight="1" outlineLevel="1" x14ac:dyDescent="0.3">
      <c r="A89" s="51" t="s">
        <v>390</v>
      </c>
      <c r="B89" s="48" t="s">
        <v>246</v>
      </c>
      <c r="C89" s="7">
        <v>300218</v>
      </c>
      <c r="D89" s="1">
        <f t="shared" si="47"/>
        <v>0</v>
      </c>
      <c r="E89" s="7"/>
      <c r="F89" s="99">
        <f>ROUND(D89/$C$10,0)</f>
        <v>0</v>
      </c>
      <c r="G89" s="60">
        <v>45911</v>
      </c>
      <c r="H89" s="42" t="s">
        <v>969</v>
      </c>
      <c r="I89" s="7">
        <f t="shared" si="49"/>
        <v>300218.1789</v>
      </c>
      <c r="J89" s="7">
        <f t="shared" si="50"/>
        <v>0</v>
      </c>
      <c r="L89" s="1">
        <v>65145</v>
      </c>
      <c r="M89" s="26">
        <f t="shared" si="39"/>
        <v>0</v>
      </c>
      <c r="N89" s="7"/>
      <c r="O89" s="7">
        <v>277133</v>
      </c>
      <c r="P89" s="7"/>
      <c r="Q89" s="7"/>
      <c r="R89" s="7">
        <v>277133</v>
      </c>
      <c r="S89" s="7">
        <f>R89*$S$13</f>
        <v>300218.1789</v>
      </c>
      <c r="U89" s="161" t="e">
        <f>D89/#REF!</f>
        <v>#REF!</v>
      </c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  <c r="BF89" s="25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25"/>
    </row>
    <row r="90" spans="1:69" s="26" customFormat="1" ht="17.100000000000001" customHeight="1" outlineLevel="1" x14ac:dyDescent="0.3">
      <c r="A90" s="51" t="s">
        <v>391</v>
      </c>
      <c r="B90" s="48" t="s">
        <v>389</v>
      </c>
      <c r="C90" s="7">
        <v>8248</v>
      </c>
      <c r="D90" s="1">
        <f t="shared" si="47"/>
        <v>0</v>
      </c>
      <c r="E90" s="7"/>
      <c r="F90" s="99">
        <f>ROUND(D90/$C$10,0)</f>
        <v>0</v>
      </c>
      <c r="G90" s="60">
        <v>45911</v>
      </c>
      <c r="H90" s="42" t="s">
        <v>969</v>
      </c>
      <c r="I90" s="7">
        <f t="shared" si="49"/>
        <v>8248.2461999999996</v>
      </c>
      <c r="J90" s="7">
        <f t="shared" si="50"/>
        <v>0</v>
      </c>
      <c r="L90" s="1">
        <v>894</v>
      </c>
      <c r="M90" s="26">
        <f t="shared" si="39"/>
        <v>0</v>
      </c>
      <c r="N90" s="7"/>
      <c r="O90" s="7">
        <v>7614</v>
      </c>
      <c r="P90" s="7"/>
      <c r="Q90" s="7"/>
      <c r="R90" s="7">
        <v>7614</v>
      </c>
      <c r="S90" s="7">
        <f>R90*$S$13</f>
        <v>8248.2461999999996</v>
      </c>
      <c r="U90" s="161" t="e">
        <f>D90/#REF!</f>
        <v>#REF!</v>
      </c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5"/>
      <c r="AL90" s="25"/>
      <c r="AM90" s="25"/>
      <c r="AN90" s="25"/>
      <c r="AO90" s="25"/>
      <c r="AP90" s="25"/>
      <c r="AQ90" s="25"/>
      <c r="AR90" s="25"/>
      <c r="AS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  <c r="BF90" s="25"/>
      <c r="BG90" s="25"/>
      <c r="BH90" s="25"/>
      <c r="BI90" s="25"/>
      <c r="BJ90" s="25"/>
      <c r="BK90" s="25"/>
      <c r="BL90" s="25"/>
      <c r="BM90" s="25"/>
      <c r="BN90" s="25"/>
      <c r="BO90" s="25"/>
      <c r="BP90" s="25"/>
      <c r="BQ90" s="25"/>
    </row>
    <row r="91" spans="1:69" s="26" customFormat="1" ht="16.5" customHeight="1" x14ac:dyDescent="0.3">
      <c r="A91" s="56" t="s">
        <v>193</v>
      </c>
      <c r="B91" s="43" t="s">
        <v>247</v>
      </c>
      <c r="C91" s="3">
        <v>3540214</v>
      </c>
      <c r="D91" s="1"/>
      <c r="E91" s="3"/>
      <c r="F91" s="3" t="e">
        <f>SUM(#REF!,F95)</f>
        <v>#REF!</v>
      </c>
      <c r="G91" s="60"/>
      <c r="H91" s="42"/>
      <c r="I91" s="3" t="e">
        <f t="shared" si="49"/>
        <v>#REF!</v>
      </c>
      <c r="J91" s="3" t="e">
        <f t="shared" si="50"/>
        <v>#REF!</v>
      </c>
      <c r="L91" s="72" t="e">
        <f>SUM(#REF!,L95)</f>
        <v>#REF!</v>
      </c>
      <c r="M91" s="26" t="e">
        <f t="shared" si="39"/>
        <v>#REF!</v>
      </c>
      <c r="N91" s="3" t="e">
        <f>SUM(#REF!,N95)</f>
        <v>#REF!</v>
      </c>
      <c r="O91" s="3" t="e">
        <f>SUM(#REF!,O95)</f>
        <v>#REF!</v>
      </c>
      <c r="P91" s="3" t="e">
        <f>SUM(#REF!,P95)</f>
        <v>#REF!</v>
      </c>
      <c r="Q91" s="3" t="e">
        <f>SUM(#REF!,Q95)</f>
        <v>#REF!</v>
      </c>
      <c r="R91" s="3" t="e">
        <f>SUM(#REF!,R95)</f>
        <v>#REF!</v>
      </c>
      <c r="S91" s="3" t="e">
        <f>SUM(#REF!,S95)</f>
        <v>#REF!</v>
      </c>
      <c r="U91" s="161" t="e">
        <f>D91/#REF!</f>
        <v>#REF!</v>
      </c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 s="25"/>
      <c r="AR91" s="25"/>
      <c r="AS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  <c r="BF91" s="25"/>
      <c r="BG91" s="25"/>
      <c r="BH91" s="25"/>
      <c r="BI91" s="25"/>
      <c r="BJ91" s="25"/>
      <c r="BK91" s="25"/>
      <c r="BL91" s="25"/>
      <c r="BM91" s="25"/>
      <c r="BN91" s="25"/>
      <c r="BO91" s="25"/>
      <c r="BP91" s="25"/>
      <c r="BQ91" s="25"/>
    </row>
    <row r="92" spans="1:69" s="26" customFormat="1" ht="17.100000000000001" customHeight="1" outlineLevel="1" x14ac:dyDescent="0.3">
      <c r="A92" s="98" t="s">
        <v>307</v>
      </c>
      <c r="B92" s="64" t="s">
        <v>376</v>
      </c>
      <c r="C92" s="7">
        <v>2304194</v>
      </c>
      <c r="D92" s="1">
        <f>ROUND(I92*$D$15,0)</f>
        <v>0</v>
      </c>
      <c r="E92" s="7"/>
      <c r="F92" s="99">
        <f>ROUND(D92/$C$10,0)</f>
        <v>0</v>
      </c>
      <c r="G92" s="60">
        <v>45911</v>
      </c>
      <c r="H92" s="42" t="s">
        <v>969</v>
      </c>
      <c r="I92" s="7">
        <f t="shared" si="49"/>
        <v>2260010.7923999997</v>
      </c>
      <c r="J92" s="7">
        <f t="shared" si="50"/>
        <v>0</v>
      </c>
      <c r="L92" s="1">
        <v>183334</v>
      </c>
      <c r="M92" s="26">
        <f t="shared" si="39"/>
        <v>0</v>
      </c>
      <c r="N92" s="7"/>
      <c r="O92" s="7">
        <v>2086228</v>
      </c>
      <c r="P92" s="7"/>
      <c r="Q92" s="7"/>
      <c r="R92" s="7">
        <v>2086228</v>
      </c>
      <c r="S92" s="7">
        <f>R92*$S$13</f>
        <v>2260010.7923999997</v>
      </c>
      <c r="U92" s="161" t="e">
        <f>D92/#REF!</f>
        <v>#REF!</v>
      </c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5"/>
      <c r="AL92" s="25"/>
      <c r="AM92" s="25"/>
      <c r="AN92" s="25"/>
      <c r="AO92" s="25"/>
      <c r="AP92" s="25"/>
      <c r="AQ92" s="25"/>
      <c r="AR92" s="25"/>
      <c r="AS92" s="25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  <c r="BF92" s="25"/>
      <c r="BG92" s="25"/>
      <c r="BH92" s="25"/>
      <c r="BI92" s="25"/>
      <c r="BJ92" s="25"/>
      <c r="BK92" s="25"/>
      <c r="BL92" s="25"/>
      <c r="BM92" s="25"/>
      <c r="BN92" s="25"/>
      <c r="BO92" s="25"/>
      <c r="BP92" s="25"/>
      <c r="BQ92" s="25"/>
    </row>
    <row r="93" spans="1:69" s="26" customFormat="1" ht="17.100000000000001" customHeight="1" outlineLevel="1" x14ac:dyDescent="0.3">
      <c r="A93" s="98" t="s">
        <v>306</v>
      </c>
      <c r="B93" s="64" t="s">
        <v>569</v>
      </c>
      <c r="C93" s="7">
        <v>204461</v>
      </c>
      <c r="D93" s="1">
        <f>ROUND(I93*$D$15,0)</f>
        <v>0</v>
      </c>
      <c r="E93" s="7"/>
      <c r="F93" s="99">
        <f>ROUND(D93/$C$10,0)</f>
        <v>0</v>
      </c>
      <c r="G93" s="60">
        <v>45911</v>
      </c>
      <c r="H93" s="42" t="s">
        <v>969</v>
      </c>
      <c r="I93" s="7">
        <f t="shared" si="49"/>
        <v>200540.49599999998</v>
      </c>
      <c r="J93" s="7">
        <f t="shared" si="50"/>
        <v>0</v>
      </c>
      <c r="L93" s="1">
        <v>4254</v>
      </c>
      <c r="M93" s="26">
        <f t="shared" si="39"/>
        <v>0</v>
      </c>
      <c r="N93" s="7"/>
      <c r="O93" s="7">
        <v>185120</v>
      </c>
      <c r="P93" s="7"/>
      <c r="Q93" s="7"/>
      <c r="R93" s="7">
        <v>185120</v>
      </c>
      <c r="S93" s="7">
        <f>R93*$S$13</f>
        <v>200540.49599999998</v>
      </c>
      <c r="U93" s="161" t="e">
        <f>D93/#REF!</f>
        <v>#REF!</v>
      </c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5"/>
      <c r="AL93" s="25"/>
      <c r="AM93" s="25"/>
      <c r="AN93" s="25"/>
      <c r="AO93" s="25"/>
      <c r="AP93" s="25"/>
      <c r="AQ93" s="25"/>
      <c r="AR93" s="25"/>
      <c r="AS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  <c r="BF93" s="25"/>
      <c r="BG93" s="25"/>
      <c r="BH93" s="25"/>
      <c r="BI93" s="25"/>
      <c r="BJ93" s="25"/>
      <c r="BK93" s="25"/>
      <c r="BL93" s="25"/>
      <c r="BM93" s="25"/>
      <c r="BN93" s="25"/>
      <c r="BO93" s="25"/>
      <c r="BP93" s="25"/>
      <c r="BQ93" s="25"/>
    </row>
    <row r="94" spans="1:69" s="26" customFormat="1" ht="17.100000000000001" customHeight="1" outlineLevel="1" x14ac:dyDescent="0.3">
      <c r="A94" s="98" t="s">
        <v>353</v>
      </c>
      <c r="B94" s="64" t="s">
        <v>561</v>
      </c>
      <c r="C94" s="7">
        <v>77591</v>
      </c>
      <c r="D94" s="1">
        <f>ROUND(I94*$D$15,0)</f>
        <v>0</v>
      </c>
      <c r="E94" s="7"/>
      <c r="F94" s="99">
        <f>ROUND(D94/$C$10,0)</f>
        <v>0</v>
      </c>
      <c r="G94" s="60">
        <v>45911</v>
      </c>
      <c r="H94" s="42" t="s">
        <v>969</v>
      </c>
      <c r="I94" s="7">
        <f t="shared" si="49"/>
        <v>76102.908299999996</v>
      </c>
      <c r="J94" s="7">
        <f t="shared" si="50"/>
        <v>0</v>
      </c>
      <c r="L94" s="1">
        <f>(10443+16)/2*5</f>
        <v>26147.5</v>
      </c>
      <c r="M94" s="26">
        <f t="shared" si="39"/>
        <v>0</v>
      </c>
      <c r="N94" s="7"/>
      <c r="O94" s="7">
        <v>70251</v>
      </c>
      <c r="P94" s="7"/>
      <c r="Q94" s="7"/>
      <c r="R94" s="7">
        <v>70251</v>
      </c>
      <c r="S94" s="7">
        <f>R94*$S$13</f>
        <v>76102.908299999996</v>
      </c>
      <c r="U94" s="161" t="e">
        <f>D94/#REF!</f>
        <v>#REF!</v>
      </c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5"/>
      <c r="AL94" s="25"/>
      <c r="AM94" s="25"/>
      <c r="AN94" s="25"/>
      <c r="AO94" s="25"/>
      <c r="AP94" s="25"/>
      <c r="AQ94" s="25"/>
      <c r="AR94" s="25"/>
      <c r="AS94" s="25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  <c r="BF94" s="25"/>
      <c r="BG94" s="25"/>
      <c r="BH94" s="25"/>
      <c r="BI94" s="25"/>
      <c r="BJ94" s="25"/>
      <c r="BK94" s="25"/>
      <c r="BL94" s="25"/>
      <c r="BM94" s="25"/>
      <c r="BN94" s="25"/>
      <c r="BO94" s="25"/>
      <c r="BP94" s="25"/>
      <c r="BQ94" s="25"/>
    </row>
    <row r="95" spans="1:69" s="26" customFormat="1" ht="17.100000000000001" customHeight="1" outlineLevel="1" x14ac:dyDescent="0.3">
      <c r="A95" s="56" t="s">
        <v>195</v>
      </c>
      <c r="B95" s="48" t="s">
        <v>250</v>
      </c>
      <c r="C95" s="7">
        <v>953968</v>
      </c>
      <c r="D95" s="1">
        <f>ROUND(I95*$D$15,0)</f>
        <v>0</v>
      </c>
      <c r="E95" s="7"/>
      <c r="F95" s="99">
        <f>ROUND(D95/$C$10,0)</f>
        <v>0</v>
      </c>
      <c r="G95" s="60">
        <v>45911</v>
      </c>
      <c r="H95" s="42" t="s">
        <v>969</v>
      </c>
      <c r="I95" s="7">
        <f t="shared" si="49"/>
        <v>935675.45909999998</v>
      </c>
      <c r="J95" s="7">
        <f t="shared" si="50"/>
        <v>0</v>
      </c>
      <c r="L95" s="1">
        <v>43748</v>
      </c>
      <c r="M95" s="26">
        <f t="shared" si="39"/>
        <v>0</v>
      </c>
      <c r="N95" s="7"/>
      <c r="O95" s="7">
        <v>863727</v>
      </c>
      <c r="P95" s="7"/>
      <c r="Q95" s="7"/>
      <c r="R95" s="7">
        <v>863727</v>
      </c>
      <c r="S95" s="7">
        <f>R95*$S$13</f>
        <v>935675.45909999998</v>
      </c>
      <c r="U95" s="161" t="e">
        <f>D95/#REF!</f>
        <v>#REF!</v>
      </c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5"/>
      <c r="AL95" s="25"/>
      <c r="AM95" s="25"/>
      <c r="AN95" s="25"/>
      <c r="AO95" s="25"/>
      <c r="AP95" s="25"/>
      <c r="AQ95" s="25"/>
      <c r="AR95" s="25"/>
      <c r="AS95" s="25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  <c r="BF95" s="25"/>
      <c r="BG95" s="25"/>
      <c r="BH95" s="25"/>
      <c r="BI95" s="25"/>
      <c r="BJ95" s="25"/>
      <c r="BK95" s="25"/>
      <c r="BL95" s="25"/>
      <c r="BM95" s="25"/>
      <c r="BN95" s="25"/>
      <c r="BO95" s="25"/>
      <c r="BP95" s="25"/>
      <c r="BQ95" s="25"/>
    </row>
    <row r="96" spans="1:69" s="26" customFormat="1" ht="17.100000000000001" customHeight="1" x14ac:dyDescent="0.3">
      <c r="A96" s="56" t="s">
        <v>196</v>
      </c>
      <c r="B96" s="43" t="s">
        <v>251</v>
      </c>
      <c r="C96" s="3">
        <v>27540813.0403</v>
      </c>
      <c r="D96" s="1"/>
      <c r="E96" s="3"/>
      <c r="F96" s="3" t="e">
        <f>SUM(#REF!,F100,#REF!)</f>
        <v>#REF!</v>
      </c>
      <c r="G96" s="41"/>
      <c r="H96" s="42"/>
      <c r="I96" s="3" t="e">
        <f t="shared" si="49"/>
        <v>#REF!</v>
      </c>
      <c r="J96" s="3" t="e">
        <f t="shared" si="50"/>
        <v>#REF!</v>
      </c>
      <c r="L96" s="72" t="e">
        <f>SUM(#REF!,L100,#REF!)</f>
        <v>#REF!</v>
      </c>
      <c r="M96" s="26" t="e">
        <f t="shared" si="39"/>
        <v>#REF!</v>
      </c>
      <c r="N96" s="3" t="e">
        <f>SUM(#REF!,N100,#REF!)</f>
        <v>#REF!</v>
      </c>
      <c r="O96" s="3" t="e">
        <f>SUM(#REF!,O100,#REF!)</f>
        <v>#REF!</v>
      </c>
      <c r="P96" s="3" t="e">
        <f>SUM(#REF!,P100,#REF!)</f>
        <v>#REF!</v>
      </c>
      <c r="Q96" s="3" t="e">
        <f>SUM(#REF!,Q100,#REF!)</f>
        <v>#REF!</v>
      </c>
      <c r="R96" s="3" t="e">
        <f>SUM(#REF!,R100,#REF!)</f>
        <v>#REF!</v>
      </c>
      <c r="S96" s="3" t="e">
        <f>SUM(#REF!,S100,#REF!)</f>
        <v>#REF!</v>
      </c>
      <c r="U96" s="161" t="e">
        <f>D96/#REF!</f>
        <v>#REF!</v>
      </c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5"/>
      <c r="AL96" s="25"/>
      <c r="AM96" s="25"/>
      <c r="AN96" s="25"/>
      <c r="AO96" s="25"/>
      <c r="AP96" s="25"/>
      <c r="AQ96" s="25"/>
      <c r="AR96" s="25"/>
      <c r="AS96" s="25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  <c r="BF96" s="25"/>
      <c r="BG96" s="25"/>
      <c r="BH96" s="25"/>
      <c r="BI96" s="25"/>
      <c r="BJ96" s="25"/>
      <c r="BK96" s="25"/>
      <c r="BL96" s="25"/>
      <c r="BM96" s="25"/>
      <c r="BN96" s="25"/>
      <c r="BO96" s="25"/>
      <c r="BP96" s="25"/>
      <c r="BQ96" s="25"/>
    </row>
    <row r="97" spans="1:69" s="26" customFormat="1" ht="17.100000000000001" customHeight="1" outlineLevel="1" x14ac:dyDescent="0.3">
      <c r="A97" s="51" t="s">
        <v>317</v>
      </c>
      <c r="B97" s="48" t="s">
        <v>377</v>
      </c>
      <c r="C97" s="7">
        <v>26434500.452300001</v>
      </c>
      <c r="D97" s="1">
        <f t="shared" ref="D97:D105" si="52">ROUND(I97*$D$15,0)</f>
        <v>0</v>
      </c>
      <c r="E97" s="7"/>
      <c r="F97" s="99">
        <f t="shared" ref="F97:F105" si="53">ROUND(D97/$C$10,0)</f>
        <v>0</v>
      </c>
      <c r="G97" s="60">
        <v>45911</v>
      </c>
      <c r="H97" s="42" t="s">
        <v>969</v>
      </c>
      <c r="I97" s="7">
        <f t="shared" si="49"/>
        <v>25927904.777099997</v>
      </c>
      <c r="J97" s="4">
        <f t="shared" si="50"/>
        <v>15091.452299999999</v>
      </c>
      <c r="L97" s="1">
        <v>1501617</v>
      </c>
      <c r="M97" s="26">
        <f t="shared" si="39"/>
        <v>0</v>
      </c>
      <c r="N97" s="7">
        <v>13931</v>
      </c>
      <c r="O97" s="7">
        <v>23934187</v>
      </c>
      <c r="P97" s="7">
        <v>13931</v>
      </c>
      <c r="Q97" s="4">
        <f>P97*$R$13</f>
        <v>15091.452299999999</v>
      </c>
      <c r="R97" s="7">
        <v>23934187</v>
      </c>
      <c r="S97" s="7">
        <f t="shared" ref="S97:S105" si="54">R97*$S$13</f>
        <v>25927904.777099997</v>
      </c>
      <c r="U97" s="161" t="e">
        <f>D97/#REF!</f>
        <v>#REF!</v>
      </c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5"/>
      <c r="AL97" s="25"/>
      <c r="AM97" s="25"/>
      <c r="AN97" s="25"/>
      <c r="AO97" s="25"/>
      <c r="AP97" s="25"/>
      <c r="AQ97" s="25"/>
      <c r="AR97" s="25"/>
      <c r="AS97" s="25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  <c r="BF97" s="25"/>
      <c r="BG97" s="25"/>
      <c r="BH97" s="25"/>
      <c r="BI97" s="25"/>
      <c r="BJ97" s="25"/>
      <c r="BK97" s="25"/>
      <c r="BL97" s="25"/>
      <c r="BM97" s="25"/>
      <c r="BN97" s="25"/>
      <c r="BO97" s="25"/>
      <c r="BP97" s="25"/>
      <c r="BQ97" s="25"/>
    </row>
    <row r="98" spans="1:69" s="26" customFormat="1" ht="16.5" customHeight="1" outlineLevel="1" x14ac:dyDescent="0.3">
      <c r="A98" s="51" t="s">
        <v>354</v>
      </c>
      <c r="B98" s="48" t="s">
        <v>355</v>
      </c>
      <c r="C98" s="7">
        <v>332969</v>
      </c>
      <c r="D98" s="1">
        <f t="shared" si="52"/>
        <v>0</v>
      </c>
      <c r="E98" s="7"/>
      <c r="F98" s="99">
        <f t="shared" si="53"/>
        <v>0</v>
      </c>
      <c r="G98" s="60">
        <v>45911</v>
      </c>
      <c r="H98" s="42" t="s">
        <v>969</v>
      </c>
      <c r="I98" s="7">
        <f t="shared" si="49"/>
        <v>326584.6176</v>
      </c>
      <c r="J98" s="7">
        <f t="shared" si="50"/>
        <v>0</v>
      </c>
      <c r="L98" s="1">
        <f>24882/2*5</f>
        <v>62205</v>
      </c>
      <c r="M98" s="26">
        <f t="shared" si="39"/>
        <v>0</v>
      </c>
      <c r="N98" s="7"/>
      <c r="O98" s="7">
        <v>301472</v>
      </c>
      <c r="P98" s="7"/>
      <c r="Q98" s="7"/>
      <c r="R98" s="7">
        <v>301472</v>
      </c>
      <c r="S98" s="7">
        <f t="shared" si="54"/>
        <v>326584.6176</v>
      </c>
      <c r="U98" s="161" t="e">
        <f>D98/#REF!</f>
        <v>#REF!</v>
      </c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5"/>
      <c r="AL98" s="25"/>
      <c r="AM98" s="25"/>
      <c r="AN98" s="25"/>
      <c r="AO98" s="25"/>
      <c r="AP98" s="25"/>
      <c r="AQ98" s="25"/>
      <c r="AR98" s="25"/>
      <c r="AS98" s="25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  <c r="BF98" s="25"/>
      <c r="BG98" s="25"/>
      <c r="BH98" s="25"/>
      <c r="BI98" s="25"/>
      <c r="BJ98" s="25"/>
      <c r="BK98" s="25"/>
      <c r="BL98" s="25"/>
      <c r="BM98" s="25"/>
      <c r="BN98" s="25"/>
      <c r="BO98" s="25"/>
      <c r="BP98" s="25"/>
      <c r="BQ98" s="25"/>
    </row>
    <row r="99" spans="1:69" s="26" customFormat="1" ht="16.5" customHeight="1" outlineLevel="1" x14ac:dyDescent="0.3">
      <c r="A99" s="51" t="s">
        <v>564</v>
      </c>
      <c r="B99" s="48" t="s">
        <v>565</v>
      </c>
      <c r="C99" s="7">
        <v>181876</v>
      </c>
      <c r="D99" s="1">
        <f t="shared" si="52"/>
        <v>0</v>
      </c>
      <c r="E99" s="7"/>
      <c r="F99" s="99">
        <f t="shared" si="53"/>
        <v>0</v>
      </c>
      <c r="G99" s="60">
        <v>45911</v>
      </c>
      <c r="H99" s="42" t="s">
        <v>969</v>
      </c>
      <c r="I99" s="7">
        <f t="shared" si="49"/>
        <v>178388.0943</v>
      </c>
      <c r="J99" s="7">
        <f t="shared" si="50"/>
        <v>0</v>
      </c>
      <c r="L99" s="1"/>
      <c r="N99" s="7"/>
      <c r="O99" s="7">
        <v>164671</v>
      </c>
      <c r="P99" s="7"/>
      <c r="Q99" s="7"/>
      <c r="R99" s="7">
        <v>164671</v>
      </c>
      <c r="S99" s="7">
        <f t="shared" si="54"/>
        <v>178388.0943</v>
      </c>
      <c r="U99" s="161" t="e">
        <f>D99/#REF!</f>
        <v>#REF!</v>
      </c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5"/>
      <c r="AL99" s="25"/>
      <c r="AM99" s="25"/>
      <c r="AN99" s="25"/>
      <c r="AO99" s="25"/>
      <c r="AP99" s="25"/>
      <c r="AQ99" s="25"/>
      <c r="AR99" s="25"/>
      <c r="AS99" s="25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  <c r="BF99" s="25"/>
      <c r="BG99" s="25"/>
      <c r="BH99" s="25"/>
      <c r="BI99" s="25"/>
      <c r="BJ99" s="25"/>
      <c r="BK99" s="25"/>
      <c r="BL99" s="25"/>
      <c r="BM99" s="25"/>
      <c r="BN99" s="25"/>
      <c r="BO99" s="25"/>
      <c r="BP99" s="25"/>
      <c r="BQ99" s="25"/>
    </row>
    <row r="100" spans="1:69" s="26" customFormat="1" ht="17.100000000000001" customHeight="1" outlineLevel="1" x14ac:dyDescent="0.3">
      <c r="A100" s="56" t="s">
        <v>198</v>
      </c>
      <c r="B100" s="48" t="s">
        <v>23</v>
      </c>
      <c r="C100" s="7">
        <v>248254.58799999999</v>
      </c>
      <c r="D100" s="1">
        <f t="shared" si="52"/>
        <v>0</v>
      </c>
      <c r="E100" s="7"/>
      <c r="F100" s="99">
        <f t="shared" si="53"/>
        <v>0</v>
      </c>
      <c r="G100" s="60">
        <v>45911</v>
      </c>
      <c r="H100" s="42" t="s">
        <v>969</v>
      </c>
      <c r="I100" s="7">
        <f t="shared" si="49"/>
        <v>248113.61549999999</v>
      </c>
      <c r="J100" s="4">
        <f t="shared" si="50"/>
        <v>240882.58799999999</v>
      </c>
      <c r="L100" s="1">
        <v>12268</v>
      </c>
      <c r="M100" s="26">
        <f t="shared" ref="M100:M137" si="55">L100*$M$18</f>
        <v>0</v>
      </c>
      <c r="N100" s="7">
        <v>222360</v>
      </c>
      <c r="O100" s="7">
        <v>229035</v>
      </c>
      <c r="P100" s="7">
        <v>222360</v>
      </c>
      <c r="Q100" s="4">
        <f>P100*$R$13</f>
        <v>240882.58799999999</v>
      </c>
      <c r="R100" s="7">
        <v>229035</v>
      </c>
      <c r="S100" s="7">
        <f t="shared" si="54"/>
        <v>248113.61549999999</v>
      </c>
      <c r="U100" s="161" t="e">
        <f>D100/#REF!</f>
        <v>#REF!</v>
      </c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5"/>
      <c r="AL100" s="25"/>
      <c r="AM100" s="25"/>
      <c r="AN100" s="25"/>
      <c r="AO100" s="25"/>
      <c r="AP100" s="25"/>
      <c r="AQ100" s="25"/>
      <c r="AR100" s="25"/>
      <c r="AS100" s="25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  <c r="BF100" s="25"/>
      <c r="BG100" s="25"/>
      <c r="BH100" s="25"/>
      <c r="BI100" s="25"/>
      <c r="BJ100" s="25"/>
      <c r="BK100" s="25"/>
      <c r="BL100" s="25"/>
      <c r="BM100" s="25"/>
      <c r="BN100" s="25"/>
      <c r="BO100" s="25"/>
      <c r="BP100" s="25"/>
      <c r="BQ100" s="25"/>
    </row>
    <row r="101" spans="1:69" s="26" customFormat="1" ht="17.100000000000001" customHeight="1" outlineLevel="1" x14ac:dyDescent="0.3">
      <c r="A101" s="98" t="s">
        <v>305</v>
      </c>
      <c r="B101" s="66" t="s">
        <v>315</v>
      </c>
      <c r="C101" s="7">
        <v>230822</v>
      </c>
      <c r="D101" s="1">
        <f t="shared" si="52"/>
        <v>0</v>
      </c>
      <c r="E101" s="7"/>
      <c r="F101" s="99">
        <f t="shared" si="53"/>
        <v>0</v>
      </c>
      <c r="G101" s="60">
        <v>45911</v>
      </c>
      <c r="H101" s="42" t="s">
        <v>969</v>
      </c>
      <c r="I101" s="7">
        <f t="shared" si="49"/>
        <v>230821.9809</v>
      </c>
      <c r="J101" s="7">
        <f t="shared" si="50"/>
        <v>0</v>
      </c>
      <c r="L101" s="1">
        <v>65851</v>
      </c>
      <c r="M101" s="26">
        <f t="shared" si="55"/>
        <v>0</v>
      </c>
      <c r="N101" s="7"/>
      <c r="O101" s="7">
        <v>213073</v>
      </c>
      <c r="P101" s="7"/>
      <c r="Q101" s="7"/>
      <c r="R101" s="7">
        <v>213073</v>
      </c>
      <c r="S101" s="7">
        <f t="shared" si="54"/>
        <v>230821.9809</v>
      </c>
      <c r="U101" s="161" t="e">
        <f>D101/#REF!</f>
        <v>#REF!</v>
      </c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5"/>
      <c r="AL101" s="25"/>
      <c r="AM101" s="25"/>
      <c r="AN101" s="25"/>
      <c r="AO101" s="25"/>
      <c r="AP101" s="25"/>
      <c r="AQ101" s="25"/>
      <c r="AR101" s="25"/>
      <c r="AS101" s="25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  <c r="BF101" s="25"/>
      <c r="BG101" s="25"/>
      <c r="BH101" s="25"/>
      <c r="BI101" s="25"/>
      <c r="BJ101" s="25"/>
      <c r="BK101" s="25"/>
      <c r="BL101" s="25"/>
      <c r="BM101" s="25"/>
      <c r="BN101" s="25"/>
      <c r="BO101" s="25"/>
      <c r="BP101" s="25"/>
      <c r="BQ101" s="25"/>
    </row>
    <row r="102" spans="1:69" s="26" customFormat="1" ht="17.100000000000001" customHeight="1" outlineLevel="1" x14ac:dyDescent="0.3">
      <c r="A102" s="98" t="s">
        <v>304</v>
      </c>
      <c r="B102" s="66" t="s">
        <v>303</v>
      </c>
      <c r="C102" s="7">
        <v>67765</v>
      </c>
      <c r="D102" s="1">
        <f t="shared" si="52"/>
        <v>0</v>
      </c>
      <c r="E102" s="7"/>
      <c r="F102" s="99">
        <f t="shared" si="53"/>
        <v>0</v>
      </c>
      <c r="G102" s="60">
        <v>45911</v>
      </c>
      <c r="H102" s="42" t="s">
        <v>969</v>
      </c>
      <c r="I102" s="7">
        <f t="shared" si="49"/>
        <v>67764.748200000002</v>
      </c>
      <c r="J102" s="7">
        <f t="shared" si="50"/>
        <v>0</v>
      </c>
      <c r="L102" s="1">
        <v>13485</v>
      </c>
      <c r="M102" s="26">
        <f t="shared" si="55"/>
        <v>0</v>
      </c>
      <c r="N102" s="7"/>
      <c r="O102" s="7">
        <v>62554</v>
      </c>
      <c r="P102" s="7"/>
      <c r="Q102" s="7"/>
      <c r="R102" s="7">
        <v>62554</v>
      </c>
      <c r="S102" s="7">
        <f t="shared" si="54"/>
        <v>67764.748200000002</v>
      </c>
      <c r="U102" s="161" t="e">
        <f>D102/#REF!</f>
        <v>#REF!</v>
      </c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  <c r="AL102" s="25"/>
      <c r="AM102" s="25"/>
      <c r="AN102" s="25"/>
      <c r="AO102" s="25"/>
      <c r="AP102" s="25"/>
      <c r="AQ102" s="25"/>
      <c r="AR102" s="25"/>
      <c r="AS102" s="25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  <c r="BF102" s="25"/>
      <c r="BG102" s="25"/>
      <c r="BH102" s="25"/>
      <c r="BI102" s="25"/>
      <c r="BJ102" s="25"/>
      <c r="BK102" s="25"/>
      <c r="BL102" s="25"/>
      <c r="BM102" s="25"/>
      <c r="BN102" s="25"/>
      <c r="BO102" s="25"/>
      <c r="BP102" s="25"/>
      <c r="BQ102" s="25"/>
    </row>
    <row r="103" spans="1:69" s="26" customFormat="1" ht="16.5" customHeight="1" outlineLevel="1" x14ac:dyDescent="0.3">
      <c r="A103" s="98" t="s">
        <v>302</v>
      </c>
      <c r="B103" s="66" t="s">
        <v>301</v>
      </c>
      <c r="C103" s="7">
        <v>29859</v>
      </c>
      <c r="D103" s="1">
        <f t="shared" si="52"/>
        <v>0</v>
      </c>
      <c r="E103" s="7"/>
      <c r="F103" s="99">
        <f t="shared" si="53"/>
        <v>0</v>
      </c>
      <c r="G103" s="60">
        <v>45911</v>
      </c>
      <c r="H103" s="42" t="s">
        <v>969</v>
      </c>
      <c r="I103" s="7">
        <f t="shared" si="49"/>
        <v>29858.997899999998</v>
      </c>
      <c r="J103" s="7">
        <f t="shared" si="50"/>
        <v>0</v>
      </c>
      <c r="L103" s="1">
        <v>6568</v>
      </c>
      <c r="M103" s="26">
        <f t="shared" si="55"/>
        <v>0</v>
      </c>
      <c r="N103" s="7"/>
      <c r="O103" s="7">
        <v>27563</v>
      </c>
      <c r="P103" s="7"/>
      <c r="Q103" s="7"/>
      <c r="R103" s="7">
        <v>27563</v>
      </c>
      <c r="S103" s="7">
        <f t="shared" si="54"/>
        <v>29858.997899999998</v>
      </c>
      <c r="U103" s="161" t="e">
        <f>D103/#REF!</f>
        <v>#REF!</v>
      </c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5"/>
      <c r="AL103" s="25"/>
      <c r="AM103" s="25"/>
      <c r="AN103" s="25"/>
      <c r="AO103" s="25"/>
      <c r="AP103" s="25"/>
      <c r="AQ103" s="25"/>
      <c r="AR103" s="25"/>
      <c r="AS103" s="25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  <c r="BF103" s="25"/>
      <c r="BG103" s="25"/>
      <c r="BH103" s="25"/>
      <c r="BI103" s="25"/>
      <c r="BJ103" s="25"/>
      <c r="BK103" s="25"/>
      <c r="BL103" s="25"/>
      <c r="BM103" s="25"/>
      <c r="BN103" s="25"/>
      <c r="BO103" s="25"/>
      <c r="BP103" s="25"/>
      <c r="BQ103" s="25"/>
    </row>
    <row r="104" spans="1:69" s="26" customFormat="1" ht="16.5" customHeight="1" outlineLevel="1" x14ac:dyDescent="0.3">
      <c r="A104" s="98" t="s">
        <v>356</v>
      </c>
      <c r="B104" s="66" t="s">
        <v>358</v>
      </c>
      <c r="C104" s="7">
        <v>2468</v>
      </c>
      <c r="D104" s="1">
        <f t="shared" si="52"/>
        <v>0</v>
      </c>
      <c r="E104" s="7"/>
      <c r="F104" s="99">
        <f t="shared" si="53"/>
        <v>0</v>
      </c>
      <c r="G104" s="60">
        <v>45911</v>
      </c>
      <c r="H104" s="42" t="s">
        <v>969</v>
      </c>
      <c r="I104" s="7">
        <f t="shared" si="49"/>
        <v>2467.7574</v>
      </c>
      <c r="J104" s="7">
        <f t="shared" si="50"/>
        <v>0</v>
      </c>
      <c r="L104" s="1">
        <v>790</v>
      </c>
      <c r="M104" s="26">
        <f t="shared" si="55"/>
        <v>0</v>
      </c>
      <c r="N104" s="7"/>
      <c r="O104" s="7">
        <v>2278</v>
      </c>
      <c r="P104" s="7"/>
      <c r="Q104" s="7"/>
      <c r="R104" s="7">
        <v>2278</v>
      </c>
      <c r="S104" s="7">
        <f t="shared" si="54"/>
        <v>2467.7574</v>
      </c>
      <c r="U104" s="161" t="e">
        <f>D104/#REF!</f>
        <v>#REF!</v>
      </c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5"/>
      <c r="AL104" s="25"/>
      <c r="AM104" s="25"/>
      <c r="AN104" s="25"/>
      <c r="AO104" s="25"/>
      <c r="AP104" s="25"/>
      <c r="AQ104" s="25"/>
      <c r="AR104" s="25"/>
      <c r="AS104" s="25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  <c r="BF104" s="25"/>
      <c r="BG104" s="25"/>
      <c r="BH104" s="25"/>
      <c r="BI104" s="25"/>
      <c r="BJ104" s="25"/>
      <c r="BK104" s="25"/>
      <c r="BL104" s="25"/>
      <c r="BM104" s="25"/>
      <c r="BN104" s="25"/>
      <c r="BO104" s="25"/>
      <c r="BP104" s="25"/>
      <c r="BQ104" s="25"/>
    </row>
    <row r="105" spans="1:69" s="26" customFormat="1" ht="16.5" customHeight="1" outlineLevel="1" x14ac:dyDescent="0.3">
      <c r="A105" s="98" t="s">
        <v>357</v>
      </c>
      <c r="B105" s="66" t="s">
        <v>359</v>
      </c>
      <c r="C105" s="7">
        <v>12299</v>
      </c>
      <c r="D105" s="1">
        <f t="shared" si="52"/>
        <v>0</v>
      </c>
      <c r="E105" s="7"/>
      <c r="F105" s="99">
        <f t="shared" si="53"/>
        <v>0</v>
      </c>
      <c r="G105" s="60">
        <v>45911</v>
      </c>
      <c r="H105" s="42" t="s">
        <v>969</v>
      </c>
      <c r="I105" s="7">
        <f t="shared" si="49"/>
        <v>12298.704899999999</v>
      </c>
      <c r="J105" s="7">
        <f t="shared" si="50"/>
        <v>0</v>
      </c>
      <c r="L105" s="1">
        <v>6483</v>
      </c>
      <c r="M105" s="26">
        <f t="shared" si="55"/>
        <v>0</v>
      </c>
      <c r="N105" s="7"/>
      <c r="O105" s="7">
        <v>11353</v>
      </c>
      <c r="P105" s="7"/>
      <c r="Q105" s="7"/>
      <c r="R105" s="7">
        <v>11353</v>
      </c>
      <c r="S105" s="7">
        <f t="shared" si="54"/>
        <v>12298.704899999999</v>
      </c>
      <c r="U105" s="161" t="e">
        <f>D105/#REF!</f>
        <v>#REF!</v>
      </c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5"/>
      <c r="AL105" s="25"/>
      <c r="AM105" s="25"/>
      <c r="AN105" s="25"/>
      <c r="AO105" s="25"/>
      <c r="AP105" s="25"/>
      <c r="AQ105" s="25"/>
      <c r="AR105" s="25"/>
      <c r="AS105" s="25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  <c r="BF105" s="25"/>
      <c r="BG105" s="25"/>
      <c r="BH105" s="25"/>
      <c r="BI105" s="25"/>
      <c r="BJ105" s="25"/>
      <c r="BK105" s="25"/>
      <c r="BL105" s="25"/>
      <c r="BM105" s="25"/>
      <c r="BN105" s="25"/>
      <c r="BO105" s="25"/>
      <c r="BP105" s="25"/>
      <c r="BQ105" s="25"/>
    </row>
    <row r="106" spans="1:69" s="26" customFormat="1" ht="17.100000000000001" customHeight="1" x14ac:dyDescent="0.3">
      <c r="A106" s="56" t="s">
        <v>200</v>
      </c>
      <c r="B106" s="43" t="s">
        <v>255</v>
      </c>
      <c r="C106" s="3">
        <v>3908369.3733999999</v>
      </c>
      <c r="D106" s="1"/>
      <c r="E106" s="3"/>
      <c r="F106" s="3">
        <f>SUM(F107:F107,F109:F110)</f>
        <v>0</v>
      </c>
      <c r="G106" s="41"/>
      <c r="H106" s="42"/>
      <c r="I106" s="3">
        <f t="shared" si="49"/>
        <v>3847758.1037999997</v>
      </c>
      <c r="J106" s="3">
        <f t="shared" si="50"/>
        <v>1163245.3733999999</v>
      </c>
      <c r="L106" s="72">
        <f>SUM(L107:L107,L109:L110)</f>
        <v>126114</v>
      </c>
      <c r="M106" s="26">
        <f t="shared" si="55"/>
        <v>0</v>
      </c>
      <c r="N106" s="3">
        <f t="shared" ref="N106:S106" si="56">SUM(N107:N107,N109:N110)</f>
        <v>1073798</v>
      </c>
      <c r="O106" s="3">
        <f t="shared" si="56"/>
        <v>3551886</v>
      </c>
      <c r="P106" s="3">
        <f t="shared" si="56"/>
        <v>1073798</v>
      </c>
      <c r="Q106" s="3">
        <f t="shared" si="56"/>
        <v>1163245.3733999999</v>
      </c>
      <c r="R106" s="3">
        <f t="shared" si="56"/>
        <v>3551886</v>
      </c>
      <c r="S106" s="3">
        <f t="shared" si="56"/>
        <v>3847758.1037999997</v>
      </c>
      <c r="U106" s="161" t="e">
        <f>D106/#REF!</f>
        <v>#REF!</v>
      </c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5"/>
      <c r="AL106" s="25"/>
      <c r="AM106" s="25"/>
      <c r="AN106" s="25"/>
      <c r="AO106" s="25"/>
      <c r="AP106" s="25"/>
      <c r="AQ106" s="25"/>
      <c r="AR106" s="25"/>
      <c r="AS106" s="25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  <c r="BF106" s="25"/>
      <c r="BG106" s="25"/>
      <c r="BH106" s="25"/>
      <c r="BI106" s="25"/>
      <c r="BJ106" s="25"/>
      <c r="BK106" s="25"/>
      <c r="BL106" s="25"/>
      <c r="BM106" s="25"/>
      <c r="BN106" s="25"/>
      <c r="BO106" s="25"/>
      <c r="BP106" s="25"/>
      <c r="BQ106" s="25"/>
    </row>
    <row r="107" spans="1:69" s="26" customFormat="1" ht="17.100000000000001" customHeight="1" outlineLevel="1" x14ac:dyDescent="0.3">
      <c r="A107" s="56" t="s">
        <v>201</v>
      </c>
      <c r="B107" s="48" t="s">
        <v>597</v>
      </c>
      <c r="C107" s="7">
        <v>2635320.3679999998</v>
      </c>
      <c r="D107" s="1">
        <f>ROUND(I107*$D$15,0)</f>
        <v>0</v>
      </c>
      <c r="E107" s="7"/>
      <c r="F107" s="99">
        <f>ROUND(D107/$C$10,0)</f>
        <v>0</v>
      </c>
      <c r="G107" s="60">
        <v>45912</v>
      </c>
      <c r="H107" s="42" t="s">
        <v>969</v>
      </c>
      <c r="I107" s="7">
        <f t="shared" si="49"/>
        <v>2595152.3966999999</v>
      </c>
      <c r="J107" s="4">
        <f t="shared" si="50"/>
        <v>540523.36800000002</v>
      </c>
      <c r="L107" s="1">
        <v>126114</v>
      </c>
      <c r="M107" s="26">
        <f t="shared" si="55"/>
        <v>0</v>
      </c>
      <c r="N107" s="7">
        <v>498960</v>
      </c>
      <c r="O107" s="7">
        <v>2395599</v>
      </c>
      <c r="P107" s="7">
        <v>498960</v>
      </c>
      <c r="Q107" s="4">
        <f>P107*$R$13</f>
        <v>540523.36800000002</v>
      </c>
      <c r="R107" s="7">
        <v>2395599</v>
      </c>
      <c r="S107" s="7">
        <f>R107*$S$13</f>
        <v>2595152.3966999999</v>
      </c>
      <c r="U107" s="161" t="e">
        <f>D107/#REF!</f>
        <v>#REF!</v>
      </c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5"/>
      <c r="AL107" s="25"/>
      <c r="AM107" s="25"/>
      <c r="AN107" s="25"/>
      <c r="AO107" s="25"/>
      <c r="AP107" s="25"/>
      <c r="AQ107" s="25"/>
      <c r="AR107" s="25"/>
      <c r="AS107" s="25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  <c r="BF107" s="25"/>
      <c r="BG107" s="25"/>
      <c r="BH107" s="25"/>
      <c r="BI107" s="25"/>
      <c r="BJ107" s="25"/>
      <c r="BK107" s="25"/>
      <c r="BL107" s="25"/>
      <c r="BM107" s="25"/>
      <c r="BN107" s="25"/>
      <c r="BO107" s="25"/>
      <c r="BP107" s="25"/>
      <c r="BQ107" s="25"/>
    </row>
    <row r="108" spans="1:69" s="26" customFormat="1" ht="17.100000000000001" customHeight="1" outlineLevel="1" x14ac:dyDescent="0.3">
      <c r="A108" s="51" t="s">
        <v>367</v>
      </c>
      <c r="B108" s="48" t="s">
        <v>325</v>
      </c>
      <c r="C108" s="7">
        <v>8129</v>
      </c>
      <c r="D108" s="1">
        <f>ROUND(I108*$D$15,0)</f>
        <v>0</v>
      </c>
      <c r="E108" s="7"/>
      <c r="F108" s="99">
        <f>ROUND(D108/$C$10,0)</f>
        <v>0</v>
      </c>
      <c r="G108" s="60">
        <v>45912</v>
      </c>
      <c r="H108" s="42" t="s">
        <v>969</v>
      </c>
      <c r="I108" s="7">
        <f t="shared" si="49"/>
        <v>7973.0879999999997</v>
      </c>
      <c r="J108" s="7">
        <f t="shared" si="50"/>
        <v>0</v>
      </c>
      <c r="L108" s="1">
        <v>2145</v>
      </c>
      <c r="M108" s="26">
        <f t="shared" si="55"/>
        <v>0</v>
      </c>
      <c r="N108" s="7"/>
      <c r="O108" s="7">
        <v>7360</v>
      </c>
      <c r="P108" s="7"/>
      <c r="Q108" s="7"/>
      <c r="R108" s="7">
        <v>7360</v>
      </c>
      <c r="S108" s="7">
        <f>R108*$S$13</f>
        <v>7973.0879999999997</v>
      </c>
      <c r="U108" s="161" t="e">
        <f>D108/#REF!</f>
        <v>#REF!</v>
      </c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5"/>
      <c r="AL108" s="25"/>
      <c r="AM108" s="25"/>
      <c r="AN108" s="25"/>
      <c r="AO108" s="25"/>
      <c r="AP108" s="25"/>
      <c r="AQ108" s="25"/>
      <c r="AR108" s="25"/>
      <c r="AS108" s="25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  <c r="BF108" s="25"/>
      <c r="BG108" s="25"/>
      <c r="BH108" s="25"/>
      <c r="BI108" s="25"/>
      <c r="BJ108" s="25"/>
      <c r="BK108" s="25"/>
      <c r="BL108" s="25"/>
      <c r="BM108" s="25"/>
      <c r="BN108" s="25"/>
      <c r="BO108" s="25"/>
      <c r="BP108" s="25"/>
      <c r="BQ108" s="25"/>
    </row>
    <row r="109" spans="1:69" s="26" customFormat="1" ht="17.100000000000001" customHeight="1" outlineLevel="1" x14ac:dyDescent="0.3">
      <c r="A109" s="56" t="s">
        <v>273</v>
      </c>
      <c r="B109" s="44" t="s">
        <v>598</v>
      </c>
      <c r="C109" s="7">
        <v>1264920.0053999999</v>
      </c>
      <c r="D109" s="1">
        <f>ROUND(I109*$D$15,0)</f>
        <v>0</v>
      </c>
      <c r="E109" s="7"/>
      <c r="F109" s="99">
        <f>ROUND(D109/$C$10,0)</f>
        <v>0</v>
      </c>
      <c r="G109" s="60">
        <v>45912</v>
      </c>
      <c r="H109" s="42" t="s">
        <v>969</v>
      </c>
      <c r="I109" s="7">
        <f t="shared" si="49"/>
        <v>1252605.7071</v>
      </c>
      <c r="J109" s="4">
        <f t="shared" si="50"/>
        <v>622722.00539999991</v>
      </c>
      <c r="L109" s="1"/>
      <c r="M109" s="26">
        <f t="shared" si="55"/>
        <v>0</v>
      </c>
      <c r="N109" s="7">
        <v>574838</v>
      </c>
      <c r="O109" s="7">
        <v>1156287</v>
      </c>
      <c r="P109" s="7">
        <v>574838</v>
      </c>
      <c r="Q109" s="4">
        <f>P109*$R$13</f>
        <v>622722.00539999991</v>
      </c>
      <c r="R109" s="7">
        <v>1156287</v>
      </c>
      <c r="S109" s="7">
        <f>R109*$S$13</f>
        <v>1252605.7071</v>
      </c>
      <c r="U109" s="161" t="e">
        <f>D109/#REF!</f>
        <v>#REF!</v>
      </c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5"/>
      <c r="AL109" s="25"/>
      <c r="AM109" s="25"/>
      <c r="AN109" s="25"/>
      <c r="AO109" s="25"/>
      <c r="AP109" s="25"/>
      <c r="AQ109" s="25"/>
      <c r="AR109" s="25"/>
      <c r="AS109" s="25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  <c r="BF109" s="25"/>
      <c r="BG109" s="25"/>
      <c r="BH109" s="25"/>
      <c r="BI109" s="25"/>
      <c r="BJ109" s="25"/>
      <c r="BK109" s="25"/>
      <c r="BL109" s="25"/>
      <c r="BM109" s="25"/>
      <c r="BN109" s="25"/>
      <c r="BO109" s="25"/>
      <c r="BP109" s="25"/>
      <c r="BQ109" s="25"/>
    </row>
    <row r="110" spans="1:69" s="26" customFormat="1" ht="17.100000000000001" customHeight="1" outlineLevel="1" x14ac:dyDescent="0.3">
      <c r="A110" s="56" t="s">
        <v>274</v>
      </c>
      <c r="B110" s="44" t="s">
        <v>275</v>
      </c>
      <c r="C110" s="1">
        <v>0</v>
      </c>
      <c r="D110" s="1">
        <f>ROUND(I110*$D$15,0)</f>
        <v>0</v>
      </c>
      <c r="E110" s="1"/>
      <c r="F110" s="112">
        <f>ROUND(D110/$C$10,0)</f>
        <v>0</v>
      </c>
      <c r="G110" s="41"/>
      <c r="H110" s="42"/>
      <c r="I110" s="1">
        <f t="shared" si="49"/>
        <v>0</v>
      </c>
      <c r="J110" s="1">
        <f t="shared" si="50"/>
        <v>0</v>
      </c>
      <c r="L110" s="1"/>
      <c r="M110" s="26">
        <f t="shared" si="55"/>
        <v>0</v>
      </c>
      <c r="N110" s="1"/>
      <c r="O110" s="1">
        <f t="shared" si="45"/>
        <v>0</v>
      </c>
      <c r="P110" s="1"/>
      <c r="Q110" s="1"/>
      <c r="R110" s="1">
        <f t="shared" si="46"/>
        <v>0</v>
      </c>
      <c r="S110" s="1">
        <f>AD110</f>
        <v>0</v>
      </c>
      <c r="U110" s="161" t="e">
        <f>D110/#REF!</f>
        <v>#REF!</v>
      </c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5"/>
      <c r="AL110" s="25"/>
      <c r="AM110" s="25"/>
      <c r="AN110" s="25"/>
      <c r="AO110" s="25"/>
      <c r="AP110" s="25"/>
      <c r="AQ110" s="25"/>
      <c r="AR110" s="25"/>
      <c r="AS110" s="25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  <c r="BF110" s="25"/>
      <c r="BG110" s="25"/>
      <c r="BH110" s="25"/>
      <c r="BI110" s="25"/>
      <c r="BJ110" s="25"/>
      <c r="BK110" s="25"/>
      <c r="BL110" s="25"/>
      <c r="BM110" s="25"/>
      <c r="BN110" s="25"/>
      <c r="BO110" s="25"/>
      <c r="BP110" s="25"/>
      <c r="BQ110" s="25"/>
    </row>
    <row r="111" spans="1:69" s="26" customFormat="1" ht="17.100000000000001" customHeight="1" x14ac:dyDescent="0.3">
      <c r="A111" s="56" t="s">
        <v>203</v>
      </c>
      <c r="B111" s="43" t="s">
        <v>257</v>
      </c>
      <c r="C111" s="3">
        <v>4835185</v>
      </c>
      <c r="D111" s="1"/>
      <c r="E111" s="3"/>
      <c r="F111" s="3" t="e">
        <f>SUM(#REF!)</f>
        <v>#REF!</v>
      </c>
      <c r="G111" s="41"/>
      <c r="H111" s="42"/>
      <c r="I111" s="3" t="e">
        <f t="shared" si="49"/>
        <v>#REF!</v>
      </c>
      <c r="J111" s="3" t="e">
        <f t="shared" si="50"/>
        <v>#REF!</v>
      </c>
      <c r="L111" s="72" t="e">
        <f>SUM(#REF!)</f>
        <v>#REF!</v>
      </c>
      <c r="M111" s="26" t="e">
        <f t="shared" si="55"/>
        <v>#REF!</v>
      </c>
      <c r="N111" s="3" t="e">
        <f>SUM(#REF!)</f>
        <v>#REF!</v>
      </c>
      <c r="O111" s="3" t="e">
        <f>SUM(#REF!)</f>
        <v>#REF!</v>
      </c>
      <c r="P111" s="3" t="e">
        <f>SUM(#REF!)</f>
        <v>#REF!</v>
      </c>
      <c r="Q111" s="3" t="e">
        <f>SUM(#REF!)</f>
        <v>#REF!</v>
      </c>
      <c r="R111" s="3" t="e">
        <f>SUM(#REF!)</f>
        <v>#REF!</v>
      </c>
      <c r="S111" s="3" t="e">
        <f>SUM(#REF!)</f>
        <v>#REF!</v>
      </c>
      <c r="U111" s="161" t="e">
        <f>D111/#REF!</f>
        <v>#REF!</v>
      </c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5"/>
      <c r="AL111" s="25"/>
      <c r="AM111" s="25"/>
      <c r="AN111" s="25"/>
      <c r="AO111" s="25"/>
      <c r="AP111" s="25"/>
      <c r="AQ111" s="25"/>
      <c r="AR111" s="25"/>
      <c r="AS111" s="25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  <c r="BF111" s="25"/>
      <c r="BG111" s="25"/>
      <c r="BH111" s="25"/>
      <c r="BI111" s="25"/>
      <c r="BJ111" s="25"/>
      <c r="BK111" s="25"/>
      <c r="BL111" s="25"/>
      <c r="BM111" s="25"/>
      <c r="BN111" s="25"/>
      <c r="BO111" s="25"/>
      <c r="BP111" s="25"/>
      <c r="BQ111" s="25"/>
    </row>
    <row r="112" spans="1:69" s="26" customFormat="1" ht="17.100000000000001" customHeight="1" outlineLevel="1" x14ac:dyDescent="0.3">
      <c r="A112" s="98" t="s">
        <v>300</v>
      </c>
      <c r="B112" s="64" t="s">
        <v>24</v>
      </c>
      <c r="C112" s="7">
        <v>4610153</v>
      </c>
      <c r="D112" s="1">
        <f>ROUND(I112*$D$15,0)</f>
        <v>0</v>
      </c>
      <c r="E112" s="7"/>
      <c r="F112" s="99">
        <f>ROUND(D112/$C$10,0)</f>
        <v>0</v>
      </c>
      <c r="G112" s="60">
        <v>45912</v>
      </c>
      <c r="H112" s="42" t="s">
        <v>969</v>
      </c>
      <c r="I112" s="7">
        <f t="shared" si="49"/>
        <v>4521752.6981999995</v>
      </c>
      <c r="J112" s="7">
        <f t="shared" si="50"/>
        <v>0</v>
      </c>
      <c r="L112" s="1">
        <v>583962</v>
      </c>
      <c r="M112" s="26">
        <f t="shared" si="55"/>
        <v>0</v>
      </c>
      <c r="N112" s="7"/>
      <c r="O112" s="7">
        <v>4174054</v>
      </c>
      <c r="P112" s="7"/>
      <c r="Q112" s="7"/>
      <c r="R112" s="7">
        <v>4174054</v>
      </c>
      <c r="S112" s="7">
        <f>R112*$S$13</f>
        <v>4521752.6981999995</v>
      </c>
      <c r="U112" s="161" t="e">
        <f>D112/#REF!</f>
        <v>#REF!</v>
      </c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5"/>
      <c r="AL112" s="25"/>
      <c r="AM112" s="25"/>
      <c r="AN112" s="25"/>
      <c r="AO112" s="25"/>
      <c r="AP112" s="25"/>
      <c r="AQ112" s="25"/>
      <c r="AR112" s="25"/>
      <c r="AS112" s="25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  <c r="BF112" s="25"/>
      <c r="BG112" s="25"/>
      <c r="BH112" s="25"/>
      <c r="BI112" s="25"/>
      <c r="BJ112" s="25"/>
      <c r="BK112" s="25"/>
      <c r="BL112" s="25"/>
      <c r="BM112" s="25"/>
      <c r="BN112" s="25"/>
      <c r="BO112" s="25"/>
      <c r="BP112" s="25"/>
      <c r="BQ112" s="25"/>
    </row>
    <row r="113" spans="1:69" s="26" customFormat="1" ht="17.100000000000001" customHeight="1" outlineLevel="1" x14ac:dyDescent="0.3">
      <c r="A113" s="98" t="s">
        <v>299</v>
      </c>
      <c r="B113" s="64" t="s">
        <v>298</v>
      </c>
      <c r="C113" s="7">
        <v>225032</v>
      </c>
      <c r="D113" s="1">
        <f>ROUND(I113*$D$15,0)</f>
        <v>0</v>
      </c>
      <c r="E113" s="7"/>
      <c r="F113" s="99">
        <f>ROUND(D113/$C$10,0)</f>
        <v>0</v>
      </c>
      <c r="G113" s="60">
        <v>45912</v>
      </c>
      <c r="H113" s="42" t="s">
        <v>969</v>
      </c>
      <c r="I113" s="7">
        <f t="shared" si="49"/>
        <v>225031.74239999999</v>
      </c>
      <c r="J113" s="7">
        <f t="shared" si="50"/>
        <v>0</v>
      </c>
      <c r="L113" s="1">
        <v>48828</v>
      </c>
      <c r="M113" s="26">
        <f t="shared" si="55"/>
        <v>0</v>
      </c>
      <c r="N113" s="7"/>
      <c r="O113" s="7">
        <v>207728</v>
      </c>
      <c r="P113" s="7"/>
      <c r="Q113" s="7"/>
      <c r="R113" s="7">
        <v>207728</v>
      </c>
      <c r="S113" s="7">
        <f>R113*$S$13</f>
        <v>225031.74239999999</v>
      </c>
      <c r="U113" s="161" t="e">
        <f>D113/#REF!</f>
        <v>#REF!</v>
      </c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5"/>
      <c r="AL113" s="25"/>
      <c r="AM113" s="25"/>
      <c r="AN113" s="25"/>
      <c r="AO113" s="25"/>
      <c r="AP113" s="25"/>
      <c r="AQ113" s="25"/>
      <c r="AR113" s="25"/>
      <c r="AS113" s="25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  <c r="BF113" s="25"/>
      <c r="BG113" s="25"/>
      <c r="BH113" s="25"/>
      <c r="BI113" s="25"/>
      <c r="BJ113" s="25"/>
      <c r="BK113" s="25"/>
      <c r="BL113" s="25"/>
      <c r="BM113" s="25"/>
      <c r="BN113" s="25"/>
      <c r="BO113" s="25"/>
      <c r="BP113" s="25"/>
      <c r="BQ113" s="25"/>
    </row>
    <row r="114" spans="1:69" s="26" customFormat="1" ht="17.100000000000001" customHeight="1" outlineLevel="1" x14ac:dyDescent="0.3">
      <c r="A114" s="98" t="s">
        <v>368</v>
      </c>
      <c r="B114" s="64" t="s">
        <v>369</v>
      </c>
      <c r="C114" s="7">
        <v>0</v>
      </c>
      <c r="D114" s="1">
        <f>ROUND(I114*$D$15,0)</f>
        <v>0</v>
      </c>
      <c r="E114" s="7"/>
      <c r="F114" s="99">
        <f>ROUND(D114/$C$10,0)</f>
        <v>0</v>
      </c>
      <c r="G114" s="60"/>
      <c r="H114" s="42"/>
      <c r="I114" s="7">
        <f t="shared" si="49"/>
        <v>0</v>
      </c>
      <c r="J114" s="7">
        <f t="shared" si="50"/>
        <v>0</v>
      </c>
      <c r="L114" s="1">
        <f>36896/2*5</f>
        <v>92240</v>
      </c>
      <c r="M114" s="26">
        <f t="shared" si="55"/>
        <v>0</v>
      </c>
      <c r="N114" s="7"/>
      <c r="O114" s="7"/>
      <c r="P114" s="7"/>
      <c r="Q114" s="7"/>
      <c r="R114" s="7"/>
      <c r="S114" s="7"/>
      <c r="U114" s="161" t="e">
        <f>D114/#REF!</f>
        <v>#REF!</v>
      </c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5"/>
      <c r="AL114" s="25"/>
      <c r="AM114" s="25"/>
      <c r="AN114" s="25"/>
      <c r="AO114" s="25"/>
      <c r="AP114" s="25"/>
      <c r="AQ114" s="25"/>
      <c r="AR114" s="25"/>
      <c r="AS114" s="25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  <c r="BF114" s="25"/>
      <c r="BG114" s="25"/>
      <c r="BH114" s="25"/>
      <c r="BI114" s="25"/>
      <c r="BJ114" s="25"/>
      <c r="BK114" s="25"/>
      <c r="BL114" s="25"/>
      <c r="BM114" s="25"/>
      <c r="BN114" s="25"/>
      <c r="BO114" s="25"/>
      <c r="BP114" s="25"/>
      <c r="BQ114" s="25"/>
    </row>
    <row r="115" spans="1:69" s="26" customFormat="1" ht="17.100000000000001" customHeight="1" x14ac:dyDescent="0.3">
      <c r="A115" s="56" t="s">
        <v>205</v>
      </c>
      <c r="B115" s="43" t="s">
        <v>25</v>
      </c>
      <c r="C115" s="3">
        <v>20337361.396100003</v>
      </c>
      <c r="D115" s="1"/>
      <c r="E115" s="3"/>
      <c r="F115" s="3" t="e">
        <f t="shared" ref="F115" si="57">SUM(F116,F120:F122,F125:F127,F131:F135)</f>
        <v>#VALUE!</v>
      </c>
      <c r="G115" s="41"/>
      <c r="H115" s="42"/>
      <c r="I115" s="3">
        <f t="shared" si="49"/>
        <v>14265337.469699997</v>
      </c>
      <c r="J115" s="3">
        <f t="shared" si="50"/>
        <v>7443543.3961000005</v>
      </c>
      <c r="L115" s="72">
        <f>SUM(L116,L120:L122,L125:L127,L131:L135)</f>
        <v>597489</v>
      </c>
      <c r="M115" s="26">
        <f t="shared" si="55"/>
        <v>0</v>
      </c>
      <c r="N115" s="3">
        <f t="shared" ref="N115:O115" si="58">SUM(N116,N120:N122,N125:N127,N131:N135)</f>
        <v>6936195</v>
      </c>
      <c r="O115" s="3">
        <f t="shared" si="58"/>
        <v>13168409</v>
      </c>
      <c r="P115" s="3">
        <f t="shared" ref="P115" si="59">SUM(P116,P120:P122,P125:P127,P131:P135)</f>
        <v>6936195</v>
      </c>
      <c r="Q115" s="3">
        <f t="shared" ref="Q115" si="60">SUM(Q116,Q120:Q122,Q125:Q127,Q131:Q135)</f>
        <v>7443543.3961000005</v>
      </c>
      <c r="R115" s="3">
        <f t="shared" ref="R115" si="61">SUM(R116,R120:R122,R125:R127,R131:R135)</f>
        <v>13168409</v>
      </c>
      <c r="S115" s="3">
        <f>SUM(S116,S120:S122,S125:S127,S131:S135)</f>
        <v>14265337.469699997</v>
      </c>
      <c r="U115" s="161" t="e">
        <f>D115/#REF!</f>
        <v>#REF!</v>
      </c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5"/>
      <c r="AL115" s="25"/>
      <c r="AM115" s="25"/>
      <c r="AN115" s="25"/>
      <c r="AO115" s="25"/>
      <c r="AP115" s="25"/>
      <c r="AQ115" s="25"/>
      <c r="AR115" s="25"/>
      <c r="AS115" s="25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  <c r="BF115" s="25"/>
      <c r="BG115" s="25"/>
      <c r="BH115" s="25"/>
      <c r="BI115" s="25"/>
      <c r="BJ115" s="25"/>
      <c r="BK115" s="25"/>
      <c r="BL115" s="25"/>
      <c r="BM115" s="25"/>
      <c r="BN115" s="25"/>
      <c r="BO115" s="25"/>
      <c r="BP115" s="25"/>
      <c r="BQ115" s="25"/>
    </row>
    <row r="116" spans="1:69" s="26" customFormat="1" ht="17.100000000000001" hidden="1" customHeight="1" outlineLevel="1" x14ac:dyDescent="0.3">
      <c r="A116" s="56" t="s">
        <v>206</v>
      </c>
      <c r="B116" s="49" t="s">
        <v>242</v>
      </c>
      <c r="C116" s="7">
        <v>2515931.6546999998</v>
      </c>
      <c r="D116" s="1">
        <f>ROUND(I116*$D$15,0)</f>
        <v>0</v>
      </c>
      <c r="E116" s="7"/>
      <c r="F116" s="7" t="e">
        <f t="shared" ref="F116" si="62">SUM(F117:F119)</f>
        <v>#VALUE!</v>
      </c>
      <c r="G116" s="41"/>
      <c r="H116" s="42"/>
      <c r="I116" s="7">
        <f t="shared" si="49"/>
        <v>68650.887599999987</v>
      </c>
      <c r="J116" s="7">
        <f t="shared" si="50"/>
        <v>2445938.6546999998</v>
      </c>
      <c r="L116" s="1">
        <f t="shared" ref="L116" si="63">SUM(L117:L119)</f>
        <v>4332</v>
      </c>
      <c r="M116" s="26">
        <f t="shared" si="55"/>
        <v>0</v>
      </c>
      <c r="N116" s="7">
        <f t="shared" ref="N116:O116" si="64">SUM(N117:N119)</f>
        <v>2257859</v>
      </c>
      <c r="O116" s="7">
        <f t="shared" si="64"/>
        <v>63372</v>
      </c>
      <c r="P116" s="7">
        <f t="shared" ref="P116" si="65">SUM(P117:P119)</f>
        <v>2257859</v>
      </c>
      <c r="Q116" s="7">
        <f t="shared" ref="Q116" si="66">SUM(Q117:Q119)</f>
        <v>2445938.6546999998</v>
      </c>
      <c r="R116" s="7">
        <f t="shared" ref="R116" si="67">SUM(R117:R119)</f>
        <v>63372</v>
      </c>
      <c r="S116" s="7">
        <f>SUM(S117:S119)</f>
        <v>68650.887599999987</v>
      </c>
      <c r="U116" s="161" t="e">
        <f>D116/#REF!</f>
        <v>#REF!</v>
      </c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5"/>
      <c r="AL116" s="25"/>
      <c r="AM116" s="25"/>
      <c r="AN116" s="25"/>
      <c r="AO116" s="25"/>
      <c r="AP116" s="25"/>
      <c r="AQ116" s="25"/>
      <c r="AR116" s="25"/>
      <c r="AS116" s="25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  <c r="BF116" s="25"/>
      <c r="BG116" s="25"/>
      <c r="BH116" s="25"/>
      <c r="BI116" s="25"/>
      <c r="BJ116" s="25"/>
      <c r="BK116" s="25"/>
      <c r="BL116" s="25"/>
      <c r="BM116" s="25"/>
      <c r="BN116" s="25"/>
      <c r="BO116" s="25"/>
      <c r="BP116" s="25"/>
      <c r="BQ116" s="25"/>
    </row>
    <row r="117" spans="1:69" s="26" customFormat="1" ht="17.100000000000001" customHeight="1" outlineLevel="1" x14ac:dyDescent="0.3">
      <c r="A117" s="98" t="s">
        <v>297</v>
      </c>
      <c r="B117" s="64" t="s">
        <v>296</v>
      </c>
      <c r="C117" s="7">
        <v>47167</v>
      </c>
      <c r="D117" s="1">
        <f>ROUND(I117*$D$15,0)</f>
        <v>0</v>
      </c>
      <c r="E117" s="7"/>
      <c r="F117" s="99">
        <f>ROUND(D117/$C$10,0)</f>
        <v>0</v>
      </c>
      <c r="G117" s="60">
        <v>45912</v>
      </c>
      <c r="H117" s="42" t="s">
        <v>969</v>
      </c>
      <c r="I117" s="7">
        <f t="shared" si="49"/>
        <v>46262.326499999996</v>
      </c>
      <c r="J117" s="7">
        <f t="shared" si="50"/>
        <v>0</v>
      </c>
      <c r="L117" s="1">
        <v>3013</v>
      </c>
      <c r="M117" s="26">
        <f t="shared" si="55"/>
        <v>0</v>
      </c>
      <c r="N117" s="7"/>
      <c r="O117" s="7">
        <v>42705</v>
      </c>
      <c r="P117" s="7"/>
      <c r="Q117" s="7"/>
      <c r="R117" s="7">
        <v>42705</v>
      </c>
      <c r="S117" s="7">
        <f>R117*$S$13</f>
        <v>46262.326499999996</v>
      </c>
      <c r="U117" s="161" t="e">
        <f>D117/#REF!</f>
        <v>#REF!</v>
      </c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5"/>
      <c r="AL117" s="25"/>
      <c r="AM117" s="25"/>
      <c r="AN117" s="25"/>
      <c r="AO117" s="25"/>
      <c r="AP117" s="25"/>
      <c r="AQ117" s="25"/>
      <c r="AR117" s="25"/>
      <c r="AS117" s="25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  <c r="BF117" s="25"/>
      <c r="BG117" s="25"/>
      <c r="BH117" s="25"/>
      <c r="BI117" s="25"/>
      <c r="BJ117" s="25"/>
      <c r="BK117" s="25"/>
      <c r="BL117" s="25"/>
      <c r="BM117" s="25"/>
      <c r="BN117" s="25"/>
      <c r="BO117" s="25"/>
      <c r="BP117" s="25"/>
      <c r="BQ117" s="25"/>
    </row>
    <row r="118" spans="1:69" s="26" customFormat="1" ht="17.100000000000001" customHeight="1" outlineLevel="1" x14ac:dyDescent="0.3">
      <c r="A118" s="98" t="s">
        <v>295</v>
      </c>
      <c r="B118" s="64" t="s">
        <v>294</v>
      </c>
      <c r="C118" s="7">
        <v>22826</v>
      </c>
      <c r="D118" s="1">
        <f>ROUND(I118*$D$15,0)</f>
        <v>0</v>
      </c>
      <c r="E118" s="7"/>
      <c r="F118" s="99">
        <f>ROUND(D118/$C$10,0)</f>
        <v>0</v>
      </c>
      <c r="G118" s="60">
        <v>45912</v>
      </c>
      <c r="H118" s="42" t="s">
        <v>969</v>
      </c>
      <c r="I118" s="7">
        <f t="shared" si="49"/>
        <v>22388.561099999999</v>
      </c>
      <c r="J118" s="7">
        <f t="shared" si="50"/>
        <v>0</v>
      </c>
      <c r="L118" s="1">
        <v>1319</v>
      </c>
      <c r="M118" s="26">
        <f t="shared" si="55"/>
        <v>0</v>
      </c>
      <c r="N118" s="7"/>
      <c r="O118" s="7">
        <v>20667</v>
      </c>
      <c r="P118" s="7"/>
      <c r="Q118" s="7"/>
      <c r="R118" s="7">
        <v>20667</v>
      </c>
      <c r="S118" s="7">
        <f>R118*$S$13</f>
        <v>22388.561099999999</v>
      </c>
      <c r="U118" s="161" t="e">
        <f>D118/#REF!</f>
        <v>#REF!</v>
      </c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5"/>
      <c r="AL118" s="25"/>
      <c r="AM118" s="25"/>
      <c r="AN118" s="25"/>
      <c r="AO118" s="25"/>
      <c r="AP118" s="25"/>
      <c r="AQ118" s="25"/>
      <c r="AR118" s="25"/>
      <c r="AS118" s="25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  <c r="BF118" s="25"/>
      <c r="BG118" s="25"/>
      <c r="BH118" s="25"/>
      <c r="BI118" s="25"/>
      <c r="BJ118" s="25"/>
      <c r="BK118" s="25"/>
      <c r="BL118" s="25"/>
      <c r="BM118" s="25"/>
      <c r="BN118" s="25"/>
      <c r="BO118" s="25"/>
      <c r="BP118" s="25"/>
      <c r="BQ118" s="25"/>
    </row>
    <row r="119" spans="1:69" s="26" customFormat="1" ht="17.100000000000001" customHeight="1" outlineLevel="1" x14ac:dyDescent="0.3">
      <c r="A119" s="98" t="s">
        <v>344</v>
      </c>
      <c r="B119" s="65" t="s">
        <v>345</v>
      </c>
      <c r="C119" s="4">
        <v>2445938.6546999998</v>
      </c>
      <c r="D119" s="167" t="s">
        <v>1053</v>
      </c>
      <c r="E119" s="4"/>
      <c r="F119" s="114" t="e">
        <f>ROUND(D119/$C$10,0)</f>
        <v>#VALUE!</v>
      </c>
      <c r="G119" s="60"/>
      <c r="H119" s="42" t="s">
        <v>575</v>
      </c>
      <c r="I119" s="7">
        <f>J119</f>
        <v>2445938.6546999998</v>
      </c>
      <c r="J119" s="4">
        <f t="shared" si="50"/>
        <v>2445938.6546999998</v>
      </c>
      <c r="L119" s="6"/>
      <c r="M119" s="26">
        <f t="shared" si="55"/>
        <v>0</v>
      </c>
      <c r="N119" s="4">
        <f>ROUND(2709430.8/1.2,0)</f>
        <v>2257859</v>
      </c>
      <c r="O119" s="4">
        <f t="shared" si="45"/>
        <v>0</v>
      </c>
      <c r="P119" s="4">
        <f>ROUND(2709430.8/1.2,0)</f>
        <v>2257859</v>
      </c>
      <c r="Q119" s="4">
        <f>P119*$R$13</f>
        <v>2445938.6546999998</v>
      </c>
      <c r="R119" s="4">
        <f t="shared" si="46"/>
        <v>0</v>
      </c>
      <c r="S119" s="7">
        <f>R119*$S$13</f>
        <v>0</v>
      </c>
      <c r="U119" s="161" t="e">
        <f>D119/#REF!</f>
        <v>#VALUE!</v>
      </c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5"/>
      <c r="AL119" s="25"/>
      <c r="AM119" s="25"/>
      <c r="AN119" s="25"/>
      <c r="AO119" s="25"/>
      <c r="AP119" s="25"/>
      <c r="AQ119" s="25"/>
      <c r="AR119" s="25"/>
      <c r="AS119" s="25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  <c r="BF119" s="25"/>
      <c r="BG119" s="25"/>
      <c r="BH119" s="25"/>
      <c r="BI119" s="25"/>
      <c r="BJ119" s="25"/>
      <c r="BK119" s="25"/>
      <c r="BL119" s="25"/>
      <c r="BM119" s="25"/>
      <c r="BN119" s="25"/>
      <c r="BO119" s="25"/>
      <c r="BP119" s="25"/>
      <c r="BQ119" s="25"/>
    </row>
    <row r="120" spans="1:69" s="26" customFormat="1" ht="16.5" customHeight="1" outlineLevel="1" x14ac:dyDescent="0.3">
      <c r="A120" s="56" t="s">
        <v>207</v>
      </c>
      <c r="B120" s="48" t="s">
        <v>249</v>
      </c>
      <c r="C120" s="7">
        <v>51173</v>
      </c>
      <c r="D120" s="1">
        <f t="shared" ref="D120:D129" si="68">ROUND(I120*$D$15,0)</f>
        <v>0</v>
      </c>
      <c r="E120" s="7"/>
      <c r="F120" s="99">
        <f>ROUND(D120/$C$10,0)</f>
        <v>0</v>
      </c>
      <c r="G120" s="60">
        <v>45912</v>
      </c>
      <c r="H120" s="42" t="s">
        <v>969</v>
      </c>
      <c r="I120" s="7">
        <f t="shared" si="49"/>
        <v>50191.455599999994</v>
      </c>
      <c r="J120" s="7">
        <f t="shared" si="50"/>
        <v>0</v>
      </c>
      <c r="L120" s="1">
        <v>1558</v>
      </c>
      <c r="M120" s="26">
        <f t="shared" si="55"/>
        <v>0</v>
      </c>
      <c r="N120" s="7"/>
      <c r="O120" s="7">
        <v>46332</v>
      </c>
      <c r="P120" s="7"/>
      <c r="Q120" s="7"/>
      <c r="R120" s="7">
        <v>46332</v>
      </c>
      <c r="S120" s="7">
        <f>R120*$S$13</f>
        <v>50191.455599999994</v>
      </c>
      <c r="U120" s="161" t="e">
        <f>D120/#REF!</f>
        <v>#REF!</v>
      </c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5"/>
      <c r="AL120" s="25"/>
      <c r="AM120" s="25"/>
      <c r="AN120" s="25"/>
      <c r="AO120" s="25"/>
      <c r="AP120" s="25"/>
      <c r="AQ120" s="25"/>
      <c r="AR120" s="25"/>
      <c r="AS120" s="25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  <c r="BF120" s="25"/>
      <c r="BG120" s="25"/>
      <c r="BH120" s="25"/>
      <c r="BI120" s="25"/>
      <c r="BJ120" s="25"/>
      <c r="BK120" s="25"/>
      <c r="BL120" s="25"/>
      <c r="BM120" s="25"/>
      <c r="BN120" s="25"/>
      <c r="BO120" s="25"/>
      <c r="BP120" s="25"/>
      <c r="BQ120" s="25"/>
    </row>
    <row r="121" spans="1:69" s="26" customFormat="1" ht="17.100000000000001" customHeight="1" outlineLevel="1" x14ac:dyDescent="0.3">
      <c r="A121" s="56" t="s">
        <v>208</v>
      </c>
      <c r="B121" s="48" t="s">
        <v>27</v>
      </c>
      <c r="C121" s="7">
        <v>384643</v>
      </c>
      <c r="D121" s="1">
        <f t="shared" si="68"/>
        <v>0</v>
      </c>
      <c r="E121" s="7"/>
      <c r="F121" s="99">
        <f>ROUND(D121/$C$10,0)</f>
        <v>0</v>
      </c>
      <c r="G121" s="60">
        <v>45912</v>
      </c>
      <c r="H121" s="42" t="s">
        <v>969</v>
      </c>
      <c r="I121" s="7">
        <f t="shared" si="49"/>
        <v>377267.89139999996</v>
      </c>
      <c r="J121" s="7">
        <f t="shared" si="50"/>
        <v>0</v>
      </c>
      <c r="L121" s="1">
        <v>31584</v>
      </c>
      <c r="M121" s="26">
        <f t="shared" si="55"/>
        <v>0</v>
      </c>
      <c r="N121" s="7"/>
      <c r="O121" s="7">
        <v>348258</v>
      </c>
      <c r="P121" s="7"/>
      <c r="Q121" s="7"/>
      <c r="R121" s="7">
        <v>348258</v>
      </c>
      <c r="S121" s="7">
        <f>R121*$S$13</f>
        <v>377267.89139999996</v>
      </c>
      <c r="U121" s="161" t="e">
        <f>D121/#REF!</f>
        <v>#REF!</v>
      </c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5"/>
      <c r="AL121" s="25"/>
      <c r="AM121" s="25"/>
      <c r="AN121" s="25"/>
      <c r="AO121" s="25"/>
      <c r="AP121" s="25"/>
      <c r="AQ121" s="25"/>
      <c r="AR121" s="25"/>
      <c r="AS121" s="25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  <c r="BF121" s="25"/>
      <c r="BG121" s="25"/>
      <c r="BH121" s="25"/>
      <c r="BI121" s="25"/>
      <c r="BJ121" s="25"/>
      <c r="BK121" s="25"/>
      <c r="BL121" s="25"/>
      <c r="BM121" s="25"/>
      <c r="BN121" s="25"/>
      <c r="BO121" s="25"/>
      <c r="BP121" s="25"/>
      <c r="BQ121" s="25"/>
    </row>
    <row r="122" spans="1:69" s="26" customFormat="1" ht="17.100000000000001" hidden="1" customHeight="1" outlineLevel="1" x14ac:dyDescent="0.3">
      <c r="A122" s="56" t="s">
        <v>209</v>
      </c>
      <c r="B122" s="49" t="s">
        <v>253</v>
      </c>
      <c r="C122" s="7">
        <v>1299554.7289</v>
      </c>
      <c r="D122" s="1">
        <f t="shared" si="68"/>
        <v>0</v>
      </c>
      <c r="E122" s="7"/>
      <c r="F122" s="7">
        <f t="shared" ref="F122" si="69">SUM(F123:F124)</f>
        <v>0</v>
      </c>
      <c r="G122" s="60"/>
      <c r="H122" s="42"/>
      <c r="I122" s="7">
        <f t="shared" si="49"/>
        <v>1276310.4776999999</v>
      </c>
      <c r="J122" s="7">
        <f t="shared" si="50"/>
        <v>87349.728899999987</v>
      </c>
      <c r="L122" s="1">
        <f t="shared" ref="L122" si="70">SUM(L123:L124)</f>
        <v>76079</v>
      </c>
      <c r="M122" s="26">
        <f t="shared" si="55"/>
        <v>0</v>
      </c>
      <c r="N122" s="7">
        <f t="shared" ref="N122:O122" si="71">SUM(N123:N124)</f>
        <v>80633</v>
      </c>
      <c r="O122" s="7">
        <f t="shared" si="71"/>
        <v>1178169</v>
      </c>
      <c r="P122" s="7">
        <f t="shared" ref="P122" si="72">SUM(P123:P124)</f>
        <v>80633</v>
      </c>
      <c r="Q122" s="7">
        <f t="shared" ref="Q122" si="73">SUM(Q123:Q124)</f>
        <v>87349.728899999987</v>
      </c>
      <c r="R122" s="7">
        <f t="shared" ref="R122" si="74">SUM(R123:R124)</f>
        <v>1178169</v>
      </c>
      <c r="S122" s="7">
        <f>SUM(S123:S124)</f>
        <v>1276310.4776999999</v>
      </c>
      <c r="U122" s="161" t="e">
        <f>D122/#REF!</f>
        <v>#REF!</v>
      </c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5"/>
      <c r="AL122" s="25"/>
      <c r="AM122" s="25"/>
      <c r="AN122" s="25"/>
      <c r="AO122" s="25"/>
      <c r="AP122" s="25"/>
      <c r="AQ122" s="25"/>
      <c r="AR122" s="25"/>
      <c r="AS122" s="25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  <c r="BF122" s="25"/>
      <c r="BG122" s="25"/>
      <c r="BH122" s="25"/>
      <c r="BI122" s="25"/>
      <c r="BJ122" s="25"/>
      <c r="BK122" s="25"/>
      <c r="BL122" s="25"/>
      <c r="BM122" s="25"/>
      <c r="BN122" s="25"/>
      <c r="BO122" s="25"/>
      <c r="BP122" s="25"/>
      <c r="BQ122" s="25"/>
    </row>
    <row r="123" spans="1:69" s="26" customFormat="1" ht="17.100000000000001" customHeight="1" outlineLevel="1" x14ac:dyDescent="0.3">
      <c r="A123" s="51" t="s">
        <v>327</v>
      </c>
      <c r="B123" s="67" t="s">
        <v>329</v>
      </c>
      <c r="C123" s="7">
        <v>1066934.7289</v>
      </c>
      <c r="D123" s="1">
        <f t="shared" si="68"/>
        <v>0</v>
      </c>
      <c r="E123" s="7"/>
      <c r="F123" s="99">
        <f>ROUND(D123/$C$10,0)</f>
        <v>0</v>
      </c>
      <c r="G123" s="60">
        <v>45912</v>
      </c>
      <c r="H123" s="42" t="s">
        <v>969</v>
      </c>
      <c r="I123" s="7">
        <f t="shared" si="49"/>
        <v>1048151.2481999999</v>
      </c>
      <c r="J123" s="4">
        <f t="shared" si="50"/>
        <v>87349.728899999987</v>
      </c>
      <c r="L123" s="1">
        <v>70751</v>
      </c>
      <c r="M123" s="26">
        <f t="shared" si="55"/>
        <v>0</v>
      </c>
      <c r="N123" s="7">
        <v>80633</v>
      </c>
      <c r="O123" s="7">
        <v>967554</v>
      </c>
      <c r="P123" s="7">
        <v>80633</v>
      </c>
      <c r="Q123" s="4">
        <f>P123*$R$13</f>
        <v>87349.728899999987</v>
      </c>
      <c r="R123" s="7">
        <v>967554</v>
      </c>
      <c r="S123" s="7">
        <f>R123*$S$13</f>
        <v>1048151.2481999999</v>
      </c>
      <c r="U123" s="161" t="e">
        <f>D123/#REF!</f>
        <v>#REF!</v>
      </c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5"/>
      <c r="AL123" s="25"/>
      <c r="AM123" s="25"/>
      <c r="AN123" s="25"/>
      <c r="AO123" s="25"/>
      <c r="AP123" s="25"/>
      <c r="AQ123" s="25"/>
      <c r="AR123" s="25"/>
      <c r="AS123" s="25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  <c r="BF123" s="25"/>
      <c r="BG123" s="25"/>
      <c r="BH123" s="25"/>
      <c r="BI123" s="25"/>
      <c r="BJ123" s="25"/>
      <c r="BK123" s="25"/>
      <c r="BL123" s="25"/>
      <c r="BM123" s="25"/>
      <c r="BN123" s="25"/>
      <c r="BO123" s="25"/>
      <c r="BP123" s="25"/>
      <c r="BQ123" s="25"/>
    </row>
    <row r="124" spans="1:69" s="26" customFormat="1" ht="17.100000000000001" customHeight="1" outlineLevel="1" x14ac:dyDescent="0.3">
      <c r="A124" s="51" t="s">
        <v>328</v>
      </c>
      <c r="B124" s="67" t="s">
        <v>335</v>
      </c>
      <c r="C124" s="7">
        <v>232620</v>
      </c>
      <c r="D124" s="1">
        <f t="shared" si="68"/>
        <v>0</v>
      </c>
      <c r="E124" s="7"/>
      <c r="F124" s="99">
        <f>ROUND(D124/$C$10,0)</f>
        <v>0</v>
      </c>
      <c r="G124" s="60">
        <v>45912</v>
      </c>
      <c r="H124" s="42" t="s">
        <v>969</v>
      </c>
      <c r="I124" s="7">
        <f t="shared" si="49"/>
        <v>228159.22949999999</v>
      </c>
      <c r="J124" s="7">
        <f t="shared" si="50"/>
        <v>0</v>
      </c>
      <c r="L124" s="1">
        <v>5328</v>
      </c>
      <c r="M124" s="26">
        <f t="shared" si="55"/>
        <v>0</v>
      </c>
      <c r="N124" s="7"/>
      <c r="O124" s="7">
        <v>210615</v>
      </c>
      <c r="P124" s="7"/>
      <c r="Q124" s="7"/>
      <c r="R124" s="7">
        <v>210615</v>
      </c>
      <c r="S124" s="7">
        <f>R124*$S$13</f>
        <v>228159.22949999999</v>
      </c>
      <c r="U124" s="161" t="e">
        <f>D124/#REF!</f>
        <v>#REF!</v>
      </c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5"/>
      <c r="AL124" s="25"/>
      <c r="AM124" s="25"/>
      <c r="AN124" s="25"/>
      <c r="AO124" s="25"/>
      <c r="AP124" s="25"/>
      <c r="AQ124" s="25"/>
      <c r="AR124" s="25"/>
      <c r="AS124" s="25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  <c r="BF124" s="25"/>
      <c r="BG124" s="25"/>
      <c r="BH124" s="25"/>
      <c r="BI124" s="25"/>
      <c r="BJ124" s="25"/>
      <c r="BK124" s="25"/>
      <c r="BL124" s="25"/>
      <c r="BM124" s="25"/>
      <c r="BN124" s="25"/>
      <c r="BO124" s="25"/>
      <c r="BP124" s="25"/>
      <c r="BQ124" s="25"/>
    </row>
    <row r="125" spans="1:69" s="26" customFormat="1" ht="16.5" customHeight="1" outlineLevel="1" x14ac:dyDescent="0.3">
      <c r="A125" s="56" t="s">
        <v>210</v>
      </c>
      <c r="B125" s="48" t="s">
        <v>26</v>
      </c>
      <c r="C125" s="7">
        <v>1662136.068</v>
      </c>
      <c r="D125" s="1">
        <f t="shared" si="68"/>
        <v>0</v>
      </c>
      <c r="E125" s="7"/>
      <c r="F125" s="99">
        <f>ROUND(D125/$C$10,0)</f>
        <v>0</v>
      </c>
      <c r="G125" s="60">
        <v>45912</v>
      </c>
      <c r="H125" s="42" t="s">
        <v>969</v>
      </c>
      <c r="I125" s="7">
        <f t="shared" si="49"/>
        <v>1632507.1007999999</v>
      </c>
      <c r="J125" s="4">
        <f t="shared" si="50"/>
        <v>116953.068</v>
      </c>
      <c r="L125" s="1">
        <v>34072</v>
      </c>
      <c r="M125" s="26">
        <f t="shared" si="55"/>
        <v>0</v>
      </c>
      <c r="N125" s="7">
        <v>107960</v>
      </c>
      <c r="O125" s="7">
        <v>1506976</v>
      </c>
      <c r="P125" s="7">
        <v>107960</v>
      </c>
      <c r="Q125" s="4">
        <f>P125*$R$13</f>
        <v>116953.068</v>
      </c>
      <c r="R125" s="7">
        <v>1506976</v>
      </c>
      <c r="S125" s="7">
        <f>R125*$S$13</f>
        <v>1632507.1007999999</v>
      </c>
      <c r="U125" s="161" t="e">
        <f>D125/#REF!</f>
        <v>#REF!</v>
      </c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5"/>
      <c r="AL125" s="25"/>
      <c r="AM125" s="25"/>
      <c r="AN125" s="25"/>
      <c r="AO125" s="25"/>
      <c r="AP125" s="25"/>
      <c r="AQ125" s="25"/>
      <c r="AR125" s="25"/>
      <c r="AS125" s="25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  <c r="BF125" s="25"/>
      <c r="BG125" s="25"/>
      <c r="BH125" s="25"/>
      <c r="BI125" s="25"/>
      <c r="BJ125" s="25"/>
      <c r="BK125" s="25"/>
      <c r="BL125" s="25"/>
      <c r="BM125" s="25"/>
      <c r="BN125" s="25"/>
      <c r="BO125" s="25"/>
      <c r="BP125" s="25"/>
      <c r="BQ125" s="25"/>
    </row>
    <row r="126" spans="1:69" s="26" customFormat="1" ht="16.5" customHeight="1" outlineLevel="1" x14ac:dyDescent="0.3">
      <c r="A126" s="53" t="s">
        <v>211</v>
      </c>
      <c r="B126" s="48" t="s">
        <v>258</v>
      </c>
      <c r="C126" s="7">
        <v>138105</v>
      </c>
      <c r="D126" s="1">
        <f t="shared" si="68"/>
        <v>0</v>
      </c>
      <c r="E126" s="7"/>
      <c r="F126" s="99">
        <f>ROUND(D126/$C$10,0)</f>
        <v>0</v>
      </c>
      <c r="G126" s="60">
        <v>45912</v>
      </c>
      <c r="H126" s="42" t="s">
        <v>969</v>
      </c>
      <c r="I126" s="7">
        <f t="shared" si="49"/>
        <v>136739.54249999998</v>
      </c>
      <c r="J126" s="7">
        <f t="shared" si="50"/>
        <v>66881</v>
      </c>
      <c r="L126" s="1">
        <v>7979</v>
      </c>
      <c r="M126" s="26">
        <f t="shared" si="55"/>
        <v>0</v>
      </c>
      <c r="N126" s="7">
        <v>66881</v>
      </c>
      <c r="O126" s="7">
        <v>126225</v>
      </c>
      <c r="P126" s="7">
        <v>66881</v>
      </c>
      <c r="Q126" s="7">
        <v>66881</v>
      </c>
      <c r="R126" s="7">
        <v>126225</v>
      </c>
      <c r="S126" s="7">
        <f>R126*$S$13</f>
        <v>136739.54249999998</v>
      </c>
      <c r="U126" s="161" t="e">
        <f>D126/#REF!</f>
        <v>#REF!</v>
      </c>
    </row>
    <row r="127" spans="1:69" s="26" customFormat="1" ht="17.100000000000001" hidden="1" customHeight="1" outlineLevel="1" x14ac:dyDescent="0.3">
      <c r="A127" s="56" t="s">
        <v>268</v>
      </c>
      <c r="B127" s="49" t="s">
        <v>29</v>
      </c>
      <c r="C127" s="7">
        <v>11395046.5045</v>
      </c>
      <c r="D127" s="1">
        <f t="shared" si="68"/>
        <v>0</v>
      </c>
      <c r="E127" s="7"/>
      <c r="F127" s="7" t="e">
        <f t="shared" ref="F127" si="75">SUM(F128:F130)</f>
        <v>#VALUE!</v>
      </c>
      <c r="G127" s="41"/>
      <c r="H127" s="42"/>
      <c r="I127" s="7">
        <f t="shared" si="49"/>
        <v>8189177.1009</v>
      </c>
      <c r="J127" s="7">
        <f t="shared" si="50"/>
        <v>3864526.5044999998</v>
      </c>
      <c r="L127" s="1">
        <f t="shared" ref="L127" si="76">SUM(L128:L130)</f>
        <v>306904</v>
      </c>
      <c r="M127" s="26">
        <f t="shared" si="55"/>
        <v>0</v>
      </c>
      <c r="N127" s="7">
        <f t="shared" ref="N127:O127" si="77">SUM(N128:N130)</f>
        <v>3567365</v>
      </c>
      <c r="O127" s="7">
        <f t="shared" si="77"/>
        <v>7559473</v>
      </c>
      <c r="P127" s="7">
        <f t="shared" ref="P127" si="78">SUM(P128:P130)</f>
        <v>3567365</v>
      </c>
      <c r="Q127" s="7">
        <f t="shared" ref="Q127" si="79">SUM(Q128:Q130)</f>
        <v>3864526.5044999998</v>
      </c>
      <c r="R127" s="7">
        <f t="shared" ref="R127" si="80">SUM(R128:R130)</f>
        <v>7559473</v>
      </c>
      <c r="S127" s="7">
        <f>SUM(S128:S130)</f>
        <v>8189177.1009</v>
      </c>
      <c r="U127" s="161" t="e">
        <f>D127/#REF!</f>
        <v>#REF!</v>
      </c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5"/>
      <c r="AL127" s="25"/>
      <c r="AM127" s="25"/>
      <c r="AN127" s="25"/>
      <c r="AO127" s="25"/>
      <c r="AP127" s="25"/>
      <c r="AQ127" s="25"/>
      <c r="AR127" s="25"/>
      <c r="AS127" s="25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  <c r="BF127" s="25"/>
      <c r="BG127" s="25"/>
      <c r="BH127" s="25"/>
      <c r="BI127" s="25"/>
      <c r="BJ127" s="25"/>
      <c r="BK127" s="25"/>
      <c r="BL127" s="25"/>
      <c r="BM127" s="25"/>
      <c r="BN127" s="25"/>
      <c r="BO127" s="25"/>
      <c r="BP127" s="25"/>
      <c r="BQ127" s="25"/>
    </row>
    <row r="128" spans="1:69" s="26" customFormat="1" ht="17.100000000000001" customHeight="1" outlineLevel="1" x14ac:dyDescent="0.3">
      <c r="A128" s="98" t="s">
        <v>293</v>
      </c>
      <c r="B128" s="64" t="s">
        <v>292</v>
      </c>
      <c r="C128" s="7">
        <v>8042447.5416999999</v>
      </c>
      <c r="D128" s="1">
        <f t="shared" si="68"/>
        <v>0</v>
      </c>
      <c r="E128" s="7"/>
      <c r="F128" s="99">
        <f t="shared" ref="F128:F134" si="81">ROUND(D128/$C$10,0)</f>
        <v>0</v>
      </c>
      <c r="G128" s="60">
        <v>45912</v>
      </c>
      <c r="H128" s="42" t="s">
        <v>969</v>
      </c>
      <c r="I128" s="7">
        <f t="shared" si="49"/>
        <v>7903526.0570999999</v>
      </c>
      <c r="J128" s="4">
        <f t="shared" si="50"/>
        <v>797578.54169999994</v>
      </c>
      <c r="L128" s="1">
        <v>240573</v>
      </c>
      <c r="M128" s="26">
        <f t="shared" si="55"/>
        <v>0</v>
      </c>
      <c r="N128" s="7">
        <v>736249</v>
      </c>
      <c r="O128" s="7">
        <v>7295787</v>
      </c>
      <c r="P128" s="7">
        <v>736249</v>
      </c>
      <c r="Q128" s="4">
        <f>P128*$R$13</f>
        <v>797578.54169999994</v>
      </c>
      <c r="R128" s="7">
        <v>7295787</v>
      </c>
      <c r="S128" s="7">
        <f t="shared" ref="S128:S133" si="82">R128*$S$13</f>
        <v>7903526.0570999999</v>
      </c>
      <c r="U128" s="161" t="e">
        <f>D128/#REF!</f>
        <v>#REF!</v>
      </c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5"/>
      <c r="AL128" s="25"/>
      <c r="AM128" s="25"/>
      <c r="AN128" s="25"/>
      <c r="AO128" s="25"/>
      <c r="AP128" s="25"/>
      <c r="AQ128" s="25"/>
      <c r="AR128" s="25"/>
      <c r="AS128" s="25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  <c r="BF128" s="25"/>
      <c r="BG128" s="25"/>
      <c r="BH128" s="25"/>
      <c r="BI128" s="25"/>
      <c r="BJ128" s="25"/>
      <c r="BK128" s="25"/>
      <c r="BL128" s="25"/>
      <c r="BM128" s="25"/>
      <c r="BN128" s="25"/>
      <c r="BO128" s="25"/>
      <c r="BP128" s="25"/>
      <c r="BQ128" s="25"/>
    </row>
    <row r="129" spans="1:69" s="26" customFormat="1" ht="17.100000000000001" customHeight="1" outlineLevel="1" x14ac:dyDescent="0.3">
      <c r="A129" s="98" t="s">
        <v>291</v>
      </c>
      <c r="B129" s="64" t="s">
        <v>290</v>
      </c>
      <c r="C129" s="7">
        <v>285651</v>
      </c>
      <c r="D129" s="1">
        <f t="shared" si="68"/>
        <v>0</v>
      </c>
      <c r="E129" s="7"/>
      <c r="F129" s="99">
        <f t="shared" si="81"/>
        <v>0</v>
      </c>
      <c r="G129" s="60">
        <v>45912</v>
      </c>
      <c r="H129" s="42" t="s">
        <v>969</v>
      </c>
      <c r="I129" s="7">
        <f t="shared" si="49"/>
        <v>285651.04379999998</v>
      </c>
      <c r="J129" s="7">
        <f t="shared" si="50"/>
        <v>0</v>
      </c>
      <c r="L129" s="1">
        <v>66331</v>
      </c>
      <c r="M129" s="26">
        <f t="shared" si="55"/>
        <v>0</v>
      </c>
      <c r="N129" s="7"/>
      <c r="O129" s="7">
        <v>263686</v>
      </c>
      <c r="P129" s="7"/>
      <c r="Q129" s="7"/>
      <c r="R129" s="7">
        <v>263686</v>
      </c>
      <c r="S129" s="7">
        <f t="shared" si="82"/>
        <v>285651.04379999998</v>
      </c>
      <c r="U129" s="161" t="e">
        <f>D129/#REF!</f>
        <v>#REF!</v>
      </c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5"/>
      <c r="AL129" s="25"/>
      <c r="AM129" s="25"/>
      <c r="AN129" s="25"/>
      <c r="AO129" s="25"/>
      <c r="AP129" s="25"/>
      <c r="AQ129" s="25"/>
      <c r="AR129" s="25"/>
      <c r="AS129" s="25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  <c r="BF129" s="25"/>
      <c r="BG129" s="25"/>
      <c r="BH129" s="25"/>
      <c r="BI129" s="25"/>
      <c r="BJ129" s="25"/>
      <c r="BK129" s="25"/>
      <c r="BL129" s="25"/>
      <c r="BM129" s="25"/>
      <c r="BN129" s="25"/>
      <c r="BO129" s="25"/>
      <c r="BP129" s="25"/>
      <c r="BQ129" s="25"/>
    </row>
    <row r="130" spans="1:69" s="26" customFormat="1" ht="17.100000000000001" customHeight="1" outlineLevel="1" x14ac:dyDescent="0.3">
      <c r="A130" s="98" t="s">
        <v>346</v>
      </c>
      <c r="B130" s="65" t="s">
        <v>347</v>
      </c>
      <c r="C130" s="4">
        <v>3066947.9627999999</v>
      </c>
      <c r="D130" s="167" t="s">
        <v>1053</v>
      </c>
      <c r="E130" s="4"/>
      <c r="F130" s="114" t="e">
        <f t="shared" si="81"/>
        <v>#VALUE!</v>
      </c>
      <c r="G130" s="60"/>
      <c r="H130" s="42" t="s">
        <v>575</v>
      </c>
      <c r="I130" s="4">
        <f>J130</f>
        <v>3066947.9627999999</v>
      </c>
      <c r="J130" s="4">
        <f t="shared" si="50"/>
        <v>3066947.9627999999</v>
      </c>
      <c r="L130" s="6"/>
      <c r="M130" s="26">
        <f t="shared" si="55"/>
        <v>0</v>
      </c>
      <c r="N130" s="4">
        <f>ROUND(3397339.07/1.2,0)</f>
        <v>2831116</v>
      </c>
      <c r="O130" s="7">
        <f t="shared" si="45"/>
        <v>0</v>
      </c>
      <c r="P130" s="4">
        <f>ROUND(3397339.07/1.2,0)</f>
        <v>2831116</v>
      </c>
      <c r="Q130" s="4">
        <f>P130*$R$13</f>
        <v>3066947.9627999999</v>
      </c>
      <c r="R130" s="7">
        <f t="shared" si="46"/>
        <v>0</v>
      </c>
      <c r="S130" s="7">
        <f t="shared" si="82"/>
        <v>0</v>
      </c>
      <c r="U130" s="161" t="e">
        <f>D130/#REF!</f>
        <v>#VALUE!</v>
      </c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5"/>
      <c r="AL130" s="25"/>
      <c r="AM130" s="25"/>
      <c r="AN130" s="25"/>
      <c r="AO130" s="25"/>
      <c r="AP130" s="25"/>
      <c r="AQ130" s="25"/>
      <c r="AR130" s="25"/>
      <c r="AS130" s="25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  <c r="BF130" s="25"/>
      <c r="BG130" s="25"/>
      <c r="BH130" s="25"/>
      <c r="BI130" s="25"/>
      <c r="BJ130" s="25"/>
      <c r="BK130" s="25"/>
      <c r="BL130" s="25"/>
      <c r="BM130" s="25"/>
      <c r="BN130" s="25"/>
      <c r="BO130" s="25"/>
      <c r="BP130" s="25"/>
      <c r="BQ130" s="25"/>
    </row>
    <row r="131" spans="1:69" s="26" customFormat="1" ht="16.5" customHeight="1" outlineLevel="1" x14ac:dyDescent="0.3">
      <c r="A131" s="53" t="s">
        <v>269</v>
      </c>
      <c r="B131" s="48" t="s">
        <v>30</v>
      </c>
      <c r="C131" s="7">
        <v>2108119</v>
      </c>
      <c r="D131" s="1">
        <f t="shared" ref="D131:D137" si="83">ROUND(I131*$D$15,0)</f>
        <v>0</v>
      </c>
      <c r="E131" s="7"/>
      <c r="F131" s="99">
        <f t="shared" si="81"/>
        <v>0</v>
      </c>
      <c r="G131" s="60">
        <v>45912</v>
      </c>
      <c r="H131" s="42" t="s">
        <v>969</v>
      </c>
      <c r="I131" s="7">
        <f t="shared" si="49"/>
        <v>2082626.9171999998</v>
      </c>
      <c r="J131" s="7">
        <f t="shared" si="50"/>
        <v>778697</v>
      </c>
      <c r="L131" s="1">
        <v>81518</v>
      </c>
      <c r="M131" s="26">
        <f t="shared" si="55"/>
        <v>0</v>
      </c>
      <c r="N131" s="7">
        <v>778697</v>
      </c>
      <c r="O131" s="7">
        <v>1922484</v>
      </c>
      <c r="P131" s="7">
        <v>778697</v>
      </c>
      <c r="Q131" s="7">
        <v>778697</v>
      </c>
      <c r="R131" s="7">
        <v>1922484</v>
      </c>
      <c r="S131" s="7">
        <f t="shared" si="82"/>
        <v>2082626.9171999998</v>
      </c>
      <c r="U131" s="161" t="e">
        <f>D131/#REF!</f>
        <v>#REF!</v>
      </c>
    </row>
    <row r="132" spans="1:69" s="26" customFormat="1" ht="17.100000000000001" customHeight="1" outlineLevel="1" x14ac:dyDescent="0.3">
      <c r="A132" s="53" t="s">
        <v>270</v>
      </c>
      <c r="B132" s="48" t="s">
        <v>28</v>
      </c>
      <c r="C132" s="7">
        <v>201040</v>
      </c>
      <c r="D132" s="1">
        <f t="shared" si="83"/>
        <v>0</v>
      </c>
      <c r="E132" s="7"/>
      <c r="F132" s="99">
        <f t="shared" si="81"/>
        <v>0</v>
      </c>
      <c r="G132" s="60">
        <v>45912</v>
      </c>
      <c r="H132" s="42" t="s">
        <v>969</v>
      </c>
      <c r="I132" s="7">
        <f t="shared" si="49"/>
        <v>197185.5159</v>
      </c>
      <c r="J132" s="7">
        <f t="shared" si="50"/>
        <v>0</v>
      </c>
      <c r="L132" s="1">
        <v>21006</v>
      </c>
      <c r="M132" s="26">
        <f t="shared" si="55"/>
        <v>0</v>
      </c>
      <c r="N132" s="7"/>
      <c r="O132" s="7">
        <v>182023</v>
      </c>
      <c r="P132" s="7"/>
      <c r="Q132" s="7"/>
      <c r="R132" s="7">
        <v>182023</v>
      </c>
      <c r="S132" s="7">
        <f t="shared" si="82"/>
        <v>197185.5159</v>
      </c>
      <c r="U132" s="161" t="e">
        <f>D132/#REF!</f>
        <v>#REF!</v>
      </c>
    </row>
    <row r="133" spans="1:69" s="26" customFormat="1" ht="17.100000000000001" customHeight="1" outlineLevel="1" x14ac:dyDescent="0.3">
      <c r="A133" s="53" t="s">
        <v>271</v>
      </c>
      <c r="B133" s="48" t="s">
        <v>256</v>
      </c>
      <c r="C133" s="7">
        <v>184494.44</v>
      </c>
      <c r="D133" s="1">
        <f t="shared" si="83"/>
        <v>0</v>
      </c>
      <c r="E133" s="7"/>
      <c r="F133" s="99">
        <f t="shared" si="81"/>
        <v>0</v>
      </c>
      <c r="G133" s="60">
        <v>45912</v>
      </c>
      <c r="H133" s="42" t="s">
        <v>969</v>
      </c>
      <c r="I133" s="7">
        <f t="shared" si="49"/>
        <v>182552.29949999999</v>
      </c>
      <c r="J133" s="4">
        <f t="shared" si="50"/>
        <v>83197.439999999988</v>
      </c>
      <c r="L133" s="1">
        <v>15691</v>
      </c>
      <c r="M133" s="26">
        <f t="shared" si="55"/>
        <v>0</v>
      </c>
      <c r="N133" s="7">
        <v>76800</v>
      </c>
      <c r="O133" s="7">
        <v>168515</v>
      </c>
      <c r="P133" s="7">
        <v>76800</v>
      </c>
      <c r="Q133" s="4">
        <f>P133*$R$13</f>
        <v>83197.439999999988</v>
      </c>
      <c r="R133" s="7">
        <v>168515</v>
      </c>
      <c r="S133" s="7">
        <f t="shared" si="82"/>
        <v>182552.29949999999</v>
      </c>
      <c r="U133" s="161" t="e">
        <f>D133/#REF!</f>
        <v>#REF!</v>
      </c>
    </row>
    <row r="134" spans="1:69" s="26" customFormat="1" ht="17.100000000000001" customHeight="1" outlineLevel="1" x14ac:dyDescent="0.3">
      <c r="A134" s="56" t="s">
        <v>272</v>
      </c>
      <c r="B134" s="44" t="s">
        <v>136</v>
      </c>
      <c r="C134" s="7">
        <v>0</v>
      </c>
      <c r="D134" s="1">
        <f t="shared" si="83"/>
        <v>0</v>
      </c>
      <c r="E134" s="7"/>
      <c r="F134" s="99">
        <f t="shared" si="81"/>
        <v>0</v>
      </c>
      <c r="G134" s="41"/>
      <c r="H134" s="42"/>
      <c r="I134" s="7">
        <f t="shared" si="49"/>
        <v>0</v>
      </c>
      <c r="J134" s="7">
        <f t="shared" si="50"/>
        <v>0</v>
      </c>
      <c r="L134" s="1"/>
      <c r="M134" s="26">
        <f t="shared" si="55"/>
        <v>0</v>
      </c>
      <c r="N134" s="7"/>
      <c r="O134" s="7">
        <f t="shared" ref="O134" si="84">Z134</f>
        <v>0</v>
      </c>
      <c r="P134" s="7"/>
      <c r="Q134" s="7"/>
      <c r="R134" s="7">
        <f t="shared" ref="R134" si="85">AC134</f>
        <v>0</v>
      </c>
      <c r="S134" s="7">
        <f>AD134</f>
        <v>0</v>
      </c>
      <c r="U134" s="161" t="e">
        <f>D134/#REF!</f>
        <v>#REF!</v>
      </c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5"/>
      <c r="AL134" s="25"/>
      <c r="AM134" s="25"/>
      <c r="AN134" s="25"/>
      <c r="AO134" s="25"/>
      <c r="AP134" s="25"/>
      <c r="AQ134" s="25"/>
      <c r="AR134" s="25"/>
      <c r="AS134" s="25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  <c r="BF134" s="25"/>
      <c r="BG134" s="25"/>
      <c r="BH134" s="25"/>
      <c r="BI134" s="25"/>
      <c r="BJ134" s="25"/>
      <c r="BK134" s="25"/>
      <c r="BL134" s="25"/>
      <c r="BM134" s="25"/>
      <c r="BN134" s="25"/>
      <c r="BO134" s="25"/>
      <c r="BP134" s="25"/>
      <c r="BQ134" s="25"/>
    </row>
    <row r="135" spans="1:69" s="26" customFormat="1" ht="17.100000000000001" hidden="1" customHeight="1" outlineLevel="1" x14ac:dyDescent="0.3">
      <c r="A135" s="56" t="s">
        <v>276</v>
      </c>
      <c r="B135" s="49" t="s">
        <v>31</v>
      </c>
      <c r="C135" s="7">
        <v>397118</v>
      </c>
      <c r="D135" s="1">
        <f t="shared" si="83"/>
        <v>0</v>
      </c>
      <c r="E135" s="7"/>
      <c r="F135" s="7">
        <f t="shared" ref="F135" si="86">SUM(F136:F137)</f>
        <v>0</v>
      </c>
      <c r="G135" s="60"/>
      <c r="H135" s="42"/>
      <c r="I135" s="7">
        <f t="shared" si="49"/>
        <v>72128.280599999998</v>
      </c>
      <c r="J135" s="7">
        <f t="shared" si="50"/>
        <v>0</v>
      </c>
      <c r="L135" s="1">
        <f t="shared" ref="L135" si="87">SUM(L136:L137)</f>
        <v>16766</v>
      </c>
      <c r="M135" s="26">
        <f t="shared" si="55"/>
        <v>0</v>
      </c>
      <c r="N135" s="7">
        <f t="shared" ref="N135:S135" si="88">SUM(N136:N137)</f>
        <v>0</v>
      </c>
      <c r="O135" s="7">
        <f t="shared" si="88"/>
        <v>66582</v>
      </c>
      <c r="P135" s="7">
        <f t="shared" si="88"/>
        <v>0</v>
      </c>
      <c r="Q135" s="7">
        <f t="shared" si="88"/>
        <v>0</v>
      </c>
      <c r="R135" s="7">
        <f t="shared" si="88"/>
        <v>66582</v>
      </c>
      <c r="S135" s="7">
        <f t="shared" si="88"/>
        <v>72128.280599999998</v>
      </c>
      <c r="U135" s="161" t="e">
        <f>D135/#REF!</f>
        <v>#REF!</v>
      </c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5"/>
      <c r="AL135" s="25"/>
      <c r="AM135" s="25"/>
      <c r="AN135" s="25"/>
      <c r="AO135" s="25"/>
      <c r="AP135" s="25"/>
      <c r="AQ135" s="25"/>
      <c r="AR135" s="25"/>
      <c r="AS135" s="25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  <c r="BF135" s="25"/>
      <c r="BG135" s="25"/>
      <c r="BH135" s="25"/>
      <c r="BI135" s="25"/>
      <c r="BJ135" s="25"/>
      <c r="BK135" s="25"/>
      <c r="BL135" s="25"/>
      <c r="BM135" s="25"/>
      <c r="BN135" s="25"/>
      <c r="BO135" s="25"/>
      <c r="BP135" s="25"/>
      <c r="BQ135" s="25"/>
    </row>
    <row r="136" spans="1:69" s="26" customFormat="1" ht="17.100000000000001" customHeight="1" outlineLevel="1" x14ac:dyDescent="0.3">
      <c r="A136" s="98" t="s">
        <v>289</v>
      </c>
      <c r="B136" s="64" t="s">
        <v>288</v>
      </c>
      <c r="C136" s="7">
        <v>58278</v>
      </c>
      <c r="D136" s="1">
        <f t="shared" si="83"/>
        <v>0</v>
      </c>
      <c r="E136" s="7"/>
      <c r="F136" s="99">
        <f>ROUND(D136/$C$10,0)</f>
        <v>0</v>
      </c>
      <c r="G136" s="60">
        <v>45912</v>
      </c>
      <c r="H136" s="42" t="s">
        <v>969</v>
      </c>
      <c r="I136" s="7">
        <f t="shared" si="49"/>
        <v>58278.290099999998</v>
      </c>
      <c r="J136" s="7">
        <f t="shared" si="50"/>
        <v>0</v>
      </c>
      <c r="L136" s="1">
        <v>13544</v>
      </c>
      <c r="M136" s="26">
        <f t="shared" si="55"/>
        <v>0</v>
      </c>
      <c r="N136" s="7"/>
      <c r="O136" s="7">
        <v>53797</v>
      </c>
      <c r="P136" s="7"/>
      <c r="Q136" s="7"/>
      <c r="R136" s="7">
        <v>53797</v>
      </c>
      <c r="S136" s="7">
        <f>R136*$S$13</f>
        <v>58278.290099999998</v>
      </c>
      <c r="U136" s="161" t="e">
        <f>D136/#REF!</f>
        <v>#REF!</v>
      </c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5"/>
      <c r="AL136" s="25"/>
      <c r="AM136" s="25"/>
      <c r="AN136" s="25"/>
      <c r="AO136" s="25"/>
      <c r="AP136" s="25"/>
      <c r="AQ136" s="25"/>
      <c r="AR136" s="25"/>
      <c r="AS136" s="25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  <c r="BF136" s="25"/>
      <c r="BG136" s="25"/>
      <c r="BH136" s="25"/>
      <c r="BI136" s="25"/>
      <c r="BJ136" s="25"/>
      <c r="BK136" s="25"/>
      <c r="BL136" s="25"/>
      <c r="BM136" s="25"/>
      <c r="BN136" s="25"/>
      <c r="BO136" s="25"/>
      <c r="BP136" s="25"/>
      <c r="BQ136" s="25"/>
    </row>
    <row r="137" spans="1:69" s="26" customFormat="1" ht="16.5" customHeight="1" outlineLevel="1" x14ac:dyDescent="0.3">
      <c r="A137" s="98" t="s">
        <v>287</v>
      </c>
      <c r="B137" s="66" t="s">
        <v>316</v>
      </c>
      <c r="C137" s="7">
        <v>13850</v>
      </c>
      <c r="D137" s="1">
        <f t="shared" si="83"/>
        <v>0</v>
      </c>
      <c r="E137" s="7"/>
      <c r="F137" s="99">
        <f>ROUND(D137/$C$10,0)</f>
        <v>0</v>
      </c>
      <c r="G137" s="60">
        <v>45912</v>
      </c>
      <c r="H137" s="42" t="s">
        <v>969</v>
      </c>
      <c r="I137" s="7">
        <f t="shared" si="49"/>
        <v>13849.9905</v>
      </c>
      <c r="J137" s="7">
        <f t="shared" si="50"/>
        <v>0</v>
      </c>
      <c r="L137" s="1">
        <v>3222</v>
      </c>
      <c r="M137" s="26">
        <f t="shared" si="55"/>
        <v>0</v>
      </c>
      <c r="N137" s="7"/>
      <c r="O137" s="7">
        <v>12785</v>
      </c>
      <c r="P137" s="7"/>
      <c r="Q137" s="7"/>
      <c r="R137" s="7">
        <v>12785</v>
      </c>
      <c r="S137" s="7">
        <f>R137*$S$13</f>
        <v>13849.9905</v>
      </c>
      <c r="U137" s="161" t="e">
        <f>D137/#REF!</f>
        <v>#REF!</v>
      </c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5"/>
      <c r="AL137" s="25"/>
      <c r="AM137" s="25"/>
      <c r="AN137" s="25"/>
      <c r="AO137" s="25"/>
      <c r="AP137" s="25"/>
      <c r="AQ137" s="25"/>
      <c r="AR137" s="25"/>
      <c r="AS137" s="25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  <c r="BF137" s="25"/>
      <c r="BG137" s="25"/>
      <c r="BH137" s="25"/>
      <c r="BI137" s="25"/>
      <c r="BJ137" s="25"/>
      <c r="BK137" s="25"/>
      <c r="BL137" s="25"/>
      <c r="BM137" s="25"/>
      <c r="BN137" s="25"/>
      <c r="BO137" s="25"/>
      <c r="BP137" s="25"/>
      <c r="BQ137" s="25"/>
    </row>
    <row r="138" spans="1:69" s="26" customFormat="1" ht="17.100000000000001" customHeight="1" x14ac:dyDescent="0.3">
      <c r="A138" s="56" t="s">
        <v>104</v>
      </c>
      <c r="B138" s="43" t="s">
        <v>35</v>
      </c>
      <c r="C138" s="3">
        <v>14736227.658299999</v>
      </c>
      <c r="D138" s="1"/>
      <c r="E138" s="3"/>
      <c r="F138" s="3" t="e">
        <f>SUM(F139:F143,#REF!)</f>
        <v>#REF!</v>
      </c>
      <c r="G138" s="41"/>
      <c r="H138" s="42"/>
      <c r="I138" s="3" t="e">
        <f t="shared" ref="I138:I156" si="89">S138</f>
        <v>#REF!</v>
      </c>
      <c r="J138" s="3" t="e">
        <f t="shared" ref="J138:J156" si="90">Q138</f>
        <v>#REF!</v>
      </c>
      <c r="L138" s="72" t="e">
        <f>SUM(L139:L143,#REF!)</f>
        <v>#REF!</v>
      </c>
      <c r="M138" s="26" t="e">
        <f t="shared" ref="M138:M144" si="91">L138*$M$18</f>
        <v>#REF!</v>
      </c>
      <c r="N138" s="3" t="e">
        <f>SUM(N139:N143,#REF!)</f>
        <v>#REF!</v>
      </c>
      <c r="O138" s="3" t="e">
        <f>SUM(O139:O143,#REF!)</f>
        <v>#REF!</v>
      </c>
      <c r="P138" s="3" t="e">
        <f>SUM(P139:P143,#REF!)</f>
        <v>#REF!</v>
      </c>
      <c r="Q138" s="3" t="e">
        <f>SUM(Q139:Q143,#REF!)</f>
        <v>#REF!</v>
      </c>
      <c r="R138" s="3" t="e">
        <f>SUM(R139:R143,#REF!)</f>
        <v>#REF!</v>
      </c>
      <c r="S138" s="3" t="e">
        <f>SUM(S139:S143,#REF!)</f>
        <v>#REF!</v>
      </c>
      <c r="U138" s="161" t="e">
        <f>D138/#REF!</f>
        <v>#REF!</v>
      </c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5"/>
      <c r="AL138" s="25"/>
      <c r="AM138" s="25"/>
      <c r="AN138" s="25"/>
      <c r="AO138" s="25"/>
      <c r="AP138" s="25"/>
      <c r="AQ138" s="25"/>
      <c r="AR138" s="25"/>
      <c r="AS138" s="25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  <c r="BF138" s="25"/>
      <c r="BG138" s="25"/>
      <c r="BH138" s="25"/>
      <c r="BI138" s="25"/>
      <c r="BJ138" s="25"/>
      <c r="BK138" s="25"/>
      <c r="BL138" s="25"/>
      <c r="BM138" s="25"/>
      <c r="BN138" s="25"/>
      <c r="BO138" s="25"/>
      <c r="BP138" s="25"/>
      <c r="BQ138" s="25"/>
    </row>
    <row r="139" spans="1:69" s="26" customFormat="1" ht="17.100000000000001" customHeight="1" outlineLevel="1" x14ac:dyDescent="0.3">
      <c r="A139" s="56" t="s">
        <v>105</v>
      </c>
      <c r="B139" s="48" t="s">
        <v>1055</v>
      </c>
      <c r="C139" s="7">
        <v>56113</v>
      </c>
      <c r="D139" s="1">
        <f t="shared" ref="D139:D146" si="92">ROUND(I139*$D$15,0)</f>
        <v>0</v>
      </c>
      <c r="E139" s="7"/>
      <c r="F139" s="99">
        <f>ROUND(D139/$C$10,0)</f>
        <v>0</v>
      </c>
      <c r="G139" s="60">
        <v>45908</v>
      </c>
      <c r="H139" s="42" t="s">
        <v>937</v>
      </c>
      <c r="I139" s="7">
        <f t="shared" si="89"/>
        <v>55037.056499999999</v>
      </c>
      <c r="J139" s="7">
        <f t="shared" si="90"/>
        <v>0</v>
      </c>
      <c r="L139" s="1">
        <v>1795</v>
      </c>
      <c r="M139" s="26">
        <f t="shared" si="91"/>
        <v>0</v>
      </c>
      <c r="N139" s="7"/>
      <c r="O139" s="7">
        <v>50805</v>
      </c>
      <c r="P139" s="7"/>
      <c r="Q139" s="7"/>
      <c r="R139" s="7">
        <v>50805</v>
      </c>
      <c r="S139" s="7">
        <f>R139*$S$13</f>
        <v>55037.056499999999</v>
      </c>
      <c r="U139" s="161" t="e">
        <f>D139/#REF!</f>
        <v>#REF!</v>
      </c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5"/>
      <c r="AL139" s="25"/>
      <c r="AM139" s="25"/>
      <c r="AN139" s="25"/>
      <c r="AO139" s="25"/>
      <c r="AP139" s="25"/>
      <c r="AQ139" s="25"/>
      <c r="AR139" s="25"/>
      <c r="AS139" s="25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  <c r="BF139" s="25"/>
      <c r="BG139" s="25"/>
      <c r="BH139" s="25"/>
      <c r="BI139" s="25"/>
      <c r="BJ139" s="25"/>
      <c r="BK139" s="25"/>
      <c r="BL139" s="25"/>
      <c r="BM139" s="25"/>
      <c r="BN139" s="25"/>
      <c r="BO139" s="25"/>
      <c r="BP139" s="25"/>
      <c r="BQ139" s="25"/>
    </row>
    <row r="140" spans="1:69" s="26" customFormat="1" ht="17.100000000000001" customHeight="1" outlineLevel="1" x14ac:dyDescent="0.3">
      <c r="A140" s="56" t="s">
        <v>106</v>
      </c>
      <c r="B140" s="48" t="s">
        <v>1056</v>
      </c>
      <c r="C140" s="7">
        <v>1296177</v>
      </c>
      <c r="D140" s="1">
        <f t="shared" si="92"/>
        <v>0</v>
      </c>
      <c r="E140" s="7"/>
      <c r="F140" s="99">
        <f>ROUND(D140/$C$10,0)</f>
        <v>0</v>
      </c>
      <c r="G140" s="60">
        <v>45908</v>
      </c>
      <c r="H140" s="42" t="s">
        <v>937</v>
      </c>
      <c r="I140" s="7">
        <f t="shared" si="89"/>
        <v>1271322.9645</v>
      </c>
      <c r="J140" s="7">
        <f t="shared" si="90"/>
        <v>0</v>
      </c>
      <c r="L140" s="1">
        <v>115684</v>
      </c>
      <c r="M140" s="26">
        <f t="shared" si="91"/>
        <v>0</v>
      </c>
      <c r="N140" s="7"/>
      <c r="O140" s="7">
        <v>1173565</v>
      </c>
      <c r="P140" s="7"/>
      <c r="Q140" s="7"/>
      <c r="R140" s="7">
        <v>1173565</v>
      </c>
      <c r="S140" s="7">
        <f>R140*$S$13</f>
        <v>1271322.9645</v>
      </c>
      <c r="U140" s="161" t="e">
        <f>D140/#REF!</f>
        <v>#REF!</v>
      </c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5"/>
      <c r="AL140" s="25"/>
      <c r="AM140" s="25"/>
      <c r="AN140" s="25"/>
      <c r="AO140" s="25"/>
      <c r="AP140" s="25"/>
      <c r="AQ140" s="25"/>
      <c r="AR140" s="25"/>
      <c r="AS140" s="25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  <c r="BF140" s="25"/>
      <c r="BG140" s="25"/>
      <c r="BH140" s="25"/>
      <c r="BI140" s="25"/>
      <c r="BJ140" s="25"/>
      <c r="BK140" s="25"/>
      <c r="BL140" s="25"/>
      <c r="BM140" s="25"/>
      <c r="BN140" s="25"/>
      <c r="BO140" s="25"/>
      <c r="BP140" s="25"/>
      <c r="BQ140" s="25"/>
    </row>
    <row r="141" spans="1:69" s="26" customFormat="1" ht="17.100000000000001" customHeight="1" outlineLevel="1" x14ac:dyDescent="0.3">
      <c r="A141" s="56" t="s">
        <v>107</v>
      </c>
      <c r="B141" s="48" t="s">
        <v>1057</v>
      </c>
      <c r="C141" s="7">
        <v>6814698.6582999993</v>
      </c>
      <c r="D141" s="1">
        <f t="shared" si="92"/>
        <v>0</v>
      </c>
      <c r="E141" s="7"/>
      <c r="F141" s="99">
        <f>ROUND(D141/$C$10,0)</f>
        <v>0</v>
      </c>
      <c r="G141" s="60">
        <v>45908</v>
      </c>
      <c r="H141" s="42" t="s">
        <v>938</v>
      </c>
      <c r="I141" s="7">
        <f t="shared" si="89"/>
        <v>6812975.5301999999</v>
      </c>
      <c r="J141" s="4">
        <f t="shared" si="90"/>
        <v>6724856.6582999993</v>
      </c>
      <c r="L141" s="1">
        <v>43347</v>
      </c>
      <c r="M141" s="26">
        <f t="shared" si="91"/>
        <v>0</v>
      </c>
      <c r="N141" s="7">
        <v>6207751</v>
      </c>
      <c r="O141" s="7">
        <v>6289094</v>
      </c>
      <c r="P141" s="7">
        <v>6207751</v>
      </c>
      <c r="Q141" s="4">
        <f>P141*$R$13</f>
        <v>6724856.6582999993</v>
      </c>
      <c r="R141" s="7">
        <v>6289094</v>
      </c>
      <c r="S141" s="7">
        <f>R141*$S$13</f>
        <v>6812975.5301999999</v>
      </c>
      <c r="U141" s="161" t="e">
        <f>D141/#REF!</f>
        <v>#REF!</v>
      </c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5"/>
      <c r="AL141" s="25"/>
      <c r="AM141" s="25"/>
      <c r="AN141" s="25"/>
      <c r="AO141" s="25"/>
      <c r="AP141" s="25"/>
      <c r="AQ141" s="25"/>
      <c r="AR141" s="25"/>
      <c r="AS141" s="25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  <c r="BF141" s="25"/>
      <c r="BG141" s="25"/>
      <c r="BH141" s="25"/>
      <c r="BI141" s="25"/>
      <c r="BJ141" s="25"/>
      <c r="BK141" s="25"/>
      <c r="BL141" s="25"/>
      <c r="BM141" s="25"/>
      <c r="BN141" s="25"/>
      <c r="BO141" s="25"/>
      <c r="BP141" s="25"/>
      <c r="BQ141" s="25"/>
    </row>
    <row r="142" spans="1:69" s="26" customFormat="1" ht="17.100000000000001" customHeight="1" outlineLevel="1" x14ac:dyDescent="0.3">
      <c r="A142" s="56" t="s">
        <v>108</v>
      </c>
      <c r="B142" s="48" t="s">
        <v>260</v>
      </c>
      <c r="C142" s="91">
        <v>0</v>
      </c>
      <c r="D142" s="1">
        <f t="shared" si="92"/>
        <v>0</v>
      </c>
      <c r="E142" s="91"/>
      <c r="F142" s="112">
        <f>ROUND(D142/$C$10,0)</f>
        <v>0</v>
      </c>
      <c r="G142" s="60"/>
      <c r="H142" s="42"/>
      <c r="I142" s="91">
        <f t="shared" si="89"/>
        <v>0</v>
      </c>
      <c r="J142" s="91">
        <f t="shared" si="90"/>
        <v>0</v>
      </c>
      <c r="L142" s="1"/>
      <c r="M142" s="26">
        <f t="shared" si="91"/>
        <v>0</v>
      </c>
      <c r="N142" s="91">
        <v>0</v>
      </c>
      <c r="O142" s="91"/>
      <c r="P142" s="91">
        <v>0</v>
      </c>
      <c r="Q142" s="91">
        <v>0</v>
      </c>
      <c r="R142" s="91"/>
      <c r="S142" s="91"/>
      <c r="U142" s="161" t="e">
        <f>D142/#REF!</f>
        <v>#REF!</v>
      </c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5"/>
      <c r="AL142" s="25"/>
      <c r="AM142" s="25"/>
      <c r="AN142" s="25"/>
      <c r="AO142" s="25"/>
      <c r="AP142" s="25"/>
      <c r="AQ142" s="25"/>
      <c r="AR142" s="25"/>
      <c r="AS142" s="25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  <c r="BF142" s="25"/>
      <c r="BG142" s="25"/>
      <c r="BH142" s="25"/>
      <c r="BI142" s="25"/>
      <c r="BJ142" s="25"/>
      <c r="BK142" s="25"/>
      <c r="BL142" s="25"/>
      <c r="BM142" s="25"/>
      <c r="BN142" s="25"/>
      <c r="BO142" s="25"/>
      <c r="BP142" s="25"/>
      <c r="BQ142" s="25"/>
    </row>
    <row r="143" spans="1:69" s="26" customFormat="1" ht="17.100000000000001" hidden="1" customHeight="1" outlineLevel="1" x14ac:dyDescent="0.3">
      <c r="A143" s="56" t="s">
        <v>109</v>
      </c>
      <c r="B143" s="46" t="s">
        <v>387</v>
      </c>
      <c r="C143" s="7">
        <v>3011810</v>
      </c>
      <c r="D143" s="1">
        <f t="shared" si="92"/>
        <v>0</v>
      </c>
      <c r="E143" s="7"/>
      <c r="F143" s="7">
        <f t="shared" ref="F143" si="93">SUM(F144:F145)</f>
        <v>0</v>
      </c>
      <c r="G143" s="41"/>
      <c r="H143" s="42"/>
      <c r="I143" s="7">
        <f t="shared" si="89"/>
        <v>2954058.3530999999</v>
      </c>
      <c r="J143" s="7">
        <f t="shared" si="90"/>
        <v>0</v>
      </c>
      <c r="L143" s="1">
        <f>SUM(L144:L144)</f>
        <v>0</v>
      </c>
      <c r="M143" s="26">
        <f t="shared" si="91"/>
        <v>0</v>
      </c>
      <c r="N143" s="7">
        <f t="shared" ref="N143:O143" si="94">SUM(N144:N145)</f>
        <v>0</v>
      </c>
      <c r="O143" s="7">
        <f t="shared" si="94"/>
        <v>2726907</v>
      </c>
      <c r="P143" s="7">
        <f t="shared" ref="P143" si="95">SUM(P144:P145)</f>
        <v>0</v>
      </c>
      <c r="Q143" s="7">
        <f t="shared" ref="Q143" si="96">SUM(Q144:Q145)</f>
        <v>0</v>
      </c>
      <c r="R143" s="7">
        <f t="shared" ref="R143" si="97">SUM(R144:R145)</f>
        <v>2726907</v>
      </c>
      <c r="S143" s="7">
        <f>SUM(S144:S145)</f>
        <v>2954058.3530999999</v>
      </c>
      <c r="U143" s="161" t="e">
        <f>D143/#REF!</f>
        <v>#REF!</v>
      </c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5"/>
      <c r="AL143" s="25"/>
      <c r="AM143" s="25"/>
      <c r="AN143" s="25"/>
      <c r="AO143" s="25"/>
      <c r="AP143" s="25"/>
      <c r="AQ143" s="25"/>
      <c r="AR143" s="25"/>
      <c r="AS143" s="25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  <c r="BF143" s="25"/>
      <c r="BG143" s="25"/>
      <c r="BH143" s="25"/>
      <c r="BI143" s="25"/>
      <c r="BJ143" s="25"/>
      <c r="BK143" s="25"/>
      <c r="BL143" s="25"/>
      <c r="BM143" s="25"/>
      <c r="BN143" s="25"/>
      <c r="BO143" s="25"/>
      <c r="BP143" s="25"/>
      <c r="BQ143" s="25"/>
    </row>
    <row r="144" spans="1:69" s="26" customFormat="1" ht="17.100000000000001" customHeight="1" outlineLevel="1" x14ac:dyDescent="0.3">
      <c r="A144" s="54" t="s">
        <v>386</v>
      </c>
      <c r="B144" s="52" t="s">
        <v>1058</v>
      </c>
      <c r="C144" s="7">
        <v>1543023</v>
      </c>
      <c r="D144" s="1">
        <f t="shared" si="92"/>
        <v>0</v>
      </c>
      <c r="E144" s="7"/>
      <c r="F144" s="99">
        <f>ROUND(D144/$C$10,0)</f>
        <v>0</v>
      </c>
      <c r="G144" s="60">
        <v>45908</v>
      </c>
      <c r="H144" s="42" t="s">
        <v>938</v>
      </c>
      <c r="I144" s="7">
        <f t="shared" si="89"/>
        <v>1513435.098</v>
      </c>
      <c r="J144" s="7">
        <f t="shared" si="90"/>
        <v>0</v>
      </c>
      <c r="L144" s="1"/>
      <c r="M144" s="26">
        <f t="shared" si="91"/>
        <v>0</v>
      </c>
      <c r="N144" s="7"/>
      <c r="O144" s="7">
        <v>1397060</v>
      </c>
      <c r="P144" s="7"/>
      <c r="Q144" s="7"/>
      <c r="R144" s="7">
        <v>1397060</v>
      </c>
      <c r="S144" s="7">
        <f>R144*$S$13</f>
        <v>1513435.098</v>
      </c>
      <c r="U144" s="161" t="e">
        <f>D144/#REF!</f>
        <v>#REF!</v>
      </c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5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  <c r="BF144" s="25"/>
      <c r="BG144" s="25"/>
      <c r="BH144" s="25"/>
      <c r="BI144" s="25"/>
      <c r="BJ144" s="25"/>
      <c r="BK144" s="25"/>
      <c r="BL144" s="25"/>
      <c r="BM144" s="25"/>
      <c r="BN144" s="25"/>
      <c r="BO144" s="25"/>
      <c r="BP144" s="25"/>
      <c r="BQ144" s="25"/>
    </row>
    <row r="145" spans="1:69" s="26" customFormat="1" outlineLevel="1" x14ac:dyDescent="0.3">
      <c r="A145" s="54" t="s">
        <v>606</v>
      </c>
      <c r="B145" s="52" t="s">
        <v>1059</v>
      </c>
      <c r="C145" s="7">
        <v>1468787</v>
      </c>
      <c r="D145" s="1">
        <f t="shared" si="92"/>
        <v>0</v>
      </c>
      <c r="E145" s="7"/>
      <c r="F145" s="99">
        <f>ROUND(D145/$C$10,0)</f>
        <v>0</v>
      </c>
      <c r="G145" s="60">
        <v>45908</v>
      </c>
      <c r="H145" s="42" t="s">
        <v>938</v>
      </c>
      <c r="I145" s="7">
        <f t="shared" si="89"/>
        <v>1440623.2551</v>
      </c>
      <c r="J145" s="7">
        <f t="shared" si="90"/>
        <v>0</v>
      </c>
      <c r="L145" s="1"/>
      <c r="N145" s="7"/>
      <c r="O145" s="7">
        <v>1329847</v>
      </c>
      <c r="P145" s="7"/>
      <c r="Q145" s="7"/>
      <c r="R145" s="7">
        <v>1329847</v>
      </c>
      <c r="S145" s="7">
        <f>R145*$S$13</f>
        <v>1440623.2551</v>
      </c>
      <c r="U145" s="161" t="e">
        <f>D145/#REF!</f>
        <v>#REF!</v>
      </c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5"/>
      <c r="AL145" s="25"/>
      <c r="AM145" s="25"/>
      <c r="AN145" s="25"/>
      <c r="AO145" s="25"/>
      <c r="AP145" s="25"/>
      <c r="AQ145" s="25"/>
      <c r="AR145" s="25"/>
      <c r="AS145" s="25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  <c r="BF145" s="25"/>
      <c r="BG145" s="25"/>
      <c r="BH145" s="25"/>
      <c r="BI145" s="25"/>
      <c r="BJ145" s="25"/>
      <c r="BK145" s="25"/>
      <c r="BL145" s="25"/>
      <c r="BM145" s="25"/>
      <c r="BN145" s="25"/>
      <c r="BO145" s="25"/>
      <c r="BP145" s="25"/>
      <c r="BQ145" s="25"/>
    </row>
    <row r="146" spans="1:69" s="26" customFormat="1" outlineLevel="1" x14ac:dyDescent="0.3">
      <c r="A146" s="98" t="s">
        <v>388</v>
      </c>
      <c r="B146" s="64" t="s">
        <v>1060</v>
      </c>
      <c r="C146" s="7">
        <v>1742661</v>
      </c>
      <c r="D146" s="1">
        <f t="shared" si="92"/>
        <v>0</v>
      </c>
      <c r="E146" s="7"/>
      <c r="F146" s="99">
        <f>ROUND(D146/$C$10,0)</f>
        <v>0</v>
      </c>
      <c r="G146" s="60">
        <v>45908</v>
      </c>
      <c r="H146" s="42" t="s">
        <v>938</v>
      </c>
      <c r="I146" s="7">
        <f t="shared" si="89"/>
        <v>1709244.8228999998</v>
      </c>
      <c r="J146" s="7">
        <f t="shared" si="90"/>
        <v>0</v>
      </c>
      <c r="L146" s="1">
        <v>29729</v>
      </c>
      <c r="M146" s="26">
        <f t="shared" ref="M146:M149" si="98">L146*$M$18</f>
        <v>0</v>
      </c>
      <c r="N146" s="7">
        <v>0</v>
      </c>
      <c r="O146" s="7">
        <v>1577813</v>
      </c>
      <c r="P146" s="7">
        <v>0</v>
      </c>
      <c r="Q146" s="7">
        <v>0</v>
      </c>
      <c r="R146" s="7">
        <v>1577813</v>
      </c>
      <c r="S146" s="7">
        <f>R146*$S$13</f>
        <v>1709244.8228999998</v>
      </c>
      <c r="U146" s="161" t="e">
        <f>D146/#REF!</f>
        <v>#REF!</v>
      </c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5"/>
      <c r="AL146" s="25"/>
      <c r="AM146" s="25"/>
      <c r="AN146" s="25"/>
      <c r="AO146" s="25"/>
      <c r="AP146" s="25"/>
      <c r="AQ146" s="25"/>
      <c r="AR146" s="25"/>
      <c r="AS146" s="25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  <c r="BF146" s="25"/>
      <c r="BG146" s="25"/>
      <c r="BH146" s="25"/>
      <c r="BI146" s="25"/>
      <c r="BJ146" s="25"/>
      <c r="BK146" s="25"/>
      <c r="BL146" s="25"/>
      <c r="BM146" s="25"/>
      <c r="BN146" s="25"/>
      <c r="BO146" s="25"/>
      <c r="BP146" s="25"/>
      <c r="BQ146" s="25"/>
    </row>
    <row r="147" spans="1:69" s="26" customFormat="1" ht="17.100000000000001" customHeight="1" x14ac:dyDescent="0.3">
      <c r="A147" s="56" t="s">
        <v>111</v>
      </c>
      <c r="B147" s="43" t="s">
        <v>262</v>
      </c>
      <c r="C147" s="3">
        <v>42791599</v>
      </c>
      <c r="D147" s="1"/>
      <c r="E147" s="3"/>
      <c r="F147" s="3" t="e">
        <f>SUM(#REF!,#REF!,#REF!)</f>
        <v>#REF!</v>
      </c>
      <c r="G147" s="41"/>
      <c r="H147" s="42"/>
      <c r="I147" s="3" t="e">
        <f t="shared" si="89"/>
        <v>#REF!</v>
      </c>
      <c r="J147" s="3" t="e">
        <f t="shared" si="90"/>
        <v>#REF!</v>
      </c>
      <c r="L147" s="72" t="e">
        <f>SUM(#REF!,L150:L150)</f>
        <v>#REF!</v>
      </c>
      <c r="M147" s="26" t="e">
        <f t="shared" si="98"/>
        <v>#REF!</v>
      </c>
      <c r="N147" s="3" t="e">
        <f>SUM(#REF!,#REF!,#REF!)</f>
        <v>#REF!</v>
      </c>
      <c r="O147" s="3" t="e">
        <f>SUM(#REF!,#REF!,#REF!)</f>
        <v>#REF!</v>
      </c>
      <c r="P147" s="3" t="e">
        <f>SUM(#REF!,#REF!,#REF!)</f>
        <v>#REF!</v>
      </c>
      <c r="Q147" s="3" t="e">
        <f>SUM(#REF!,#REF!,#REF!)</f>
        <v>#REF!</v>
      </c>
      <c r="R147" s="3" t="e">
        <f>SUM(#REF!,#REF!,#REF!)</f>
        <v>#REF!</v>
      </c>
      <c r="S147" s="3" t="e">
        <f>SUM(#REF!,#REF!,#REF!)</f>
        <v>#REF!</v>
      </c>
      <c r="U147" s="161" t="e">
        <f>D147/#REF!</f>
        <v>#REF!</v>
      </c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5"/>
      <c r="AL147" s="25"/>
      <c r="AM147" s="25"/>
      <c r="AN147" s="25"/>
      <c r="AO147" s="25"/>
      <c r="AP147" s="25"/>
      <c r="AQ147" s="25"/>
      <c r="AR147" s="25"/>
      <c r="AS147" s="25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  <c r="BF147" s="25"/>
      <c r="BG147" s="25"/>
      <c r="BH147" s="25"/>
      <c r="BI147" s="25"/>
      <c r="BJ147" s="25"/>
      <c r="BK147" s="25"/>
      <c r="BL147" s="25"/>
      <c r="BM147" s="25"/>
      <c r="BN147" s="25"/>
      <c r="BO147" s="25"/>
      <c r="BP147" s="25"/>
      <c r="BQ147" s="25"/>
    </row>
    <row r="148" spans="1:69" s="26" customFormat="1" ht="17.100000000000001" customHeight="1" outlineLevel="1" x14ac:dyDescent="0.3">
      <c r="A148" s="102" t="s">
        <v>285</v>
      </c>
      <c r="B148" s="64" t="s">
        <v>1061</v>
      </c>
      <c r="C148" s="7">
        <v>8362548</v>
      </c>
      <c r="D148" s="1">
        <f>ROUND(I148*$D$15,0)</f>
        <v>0</v>
      </c>
      <c r="E148" s="7"/>
      <c r="F148" s="99">
        <f>ROUND(D148/$C$10,0)</f>
        <v>0</v>
      </c>
      <c r="G148" s="60">
        <v>45908</v>
      </c>
      <c r="H148" s="42" t="s">
        <v>938</v>
      </c>
      <c r="I148" s="7">
        <f t="shared" si="89"/>
        <v>8202195.1169999996</v>
      </c>
      <c r="J148" s="7">
        <f t="shared" si="90"/>
        <v>0</v>
      </c>
      <c r="L148" s="1">
        <v>77024</v>
      </c>
      <c r="M148" s="26">
        <f t="shared" si="98"/>
        <v>0</v>
      </c>
      <c r="N148" s="7">
        <v>0</v>
      </c>
      <c r="O148" s="7">
        <v>7571490</v>
      </c>
      <c r="P148" s="7">
        <v>0</v>
      </c>
      <c r="Q148" s="7">
        <v>0</v>
      </c>
      <c r="R148" s="7">
        <v>7571490</v>
      </c>
      <c r="S148" s="7">
        <f>R148*$S$13</f>
        <v>8202195.1169999996</v>
      </c>
      <c r="U148" s="161" t="e">
        <f>D148/#REF!</f>
        <v>#REF!</v>
      </c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5"/>
      <c r="AL148" s="25"/>
      <c r="AM148" s="25"/>
      <c r="AN148" s="25"/>
      <c r="AO148" s="25"/>
      <c r="AP148" s="25"/>
      <c r="AQ148" s="25"/>
      <c r="AR148" s="25"/>
      <c r="AS148" s="25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  <c r="BF148" s="25"/>
      <c r="BG148" s="25"/>
      <c r="BH148" s="25"/>
      <c r="BI148" s="25"/>
      <c r="BJ148" s="25"/>
      <c r="BK148" s="25"/>
      <c r="BL148" s="25"/>
      <c r="BM148" s="25"/>
      <c r="BN148" s="25"/>
      <c r="BO148" s="25"/>
      <c r="BP148" s="25"/>
      <c r="BQ148" s="25"/>
    </row>
    <row r="149" spans="1:69" s="26" customFormat="1" outlineLevel="1" x14ac:dyDescent="0.3">
      <c r="A149" s="102" t="s">
        <v>284</v>
      </c>
      <c r="B149" s="64" t="s">
        <v>1062</v>
      </c>
      <c r="C149" s="7">
        <v>26250</v>
      </c>
      <c r="D149" s="1">
        <f>ROUND(I149*$D$15,0)</f>
        <v>0</v>
      </c>
      <c r="E149" s="7"/>
      <c r="F149" s="99">
        <f>ROUND(D149/$C$10,0)</f>
        <v>0</v>
      </c>
      <c r="G149" s="60">
        <v>45908</v>
      </c>
      <c r="H149" s="42" t="s">
        <v>938</v>
      </c>
      <c r="I149" s="7">
        <f t="shared" si="89"/>
        <v>25746.791099999999</v>
      </c>
      <c r="J149" s="7">
        <f t="shared" si="90"/>
        <v>0</v>
      </c>
      <c r="L149" s="1">
        <v>2961</v>
      </c>
      <c r="M149" s="26">
        <f t="shared" si="98"/>
        <v>0</v>
      </c>
      <c r="N149" s="7">
        <v>0</v>
      </c>
      <c r="O149" s="7">
        <v>23767</v>
      </c>
      <c r="P149" s="7">
        <v>0</v>
      </c>
      <c r="Q149" s="7">
        <v>0</v>
      </c>
      <c r="R149" s="7">
        <v>23767</v>
      </c>
      <c r="S149" s="7">
        <f>R149*$S$13</f>
        <v>25746.791099999999</v>
      </c>
      <c r="U149" s="161" t="e">
        <f>D149/#REF!</f>
        <v>#REF!</v>
      </c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5"/>
      <c r="AL149" s="25"/>
      <c r="AM149" s="25"/>
      <c r="AN149" s="25"/>
      <c r="AO149" s="25"/>
      <c r="AP149" s="25"/>
      <c r="AQ149" s="25"/>
      <c r="AR149" s="25"/>
      <c r="AS149" s="25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  <c r="BF149" s="25"/>
      <c r="BG149" s="25"/>
      <c r="BH149" s="25"/>
      <c r="BI149" s="25"/>
      <c r="BJ149" s="25"/>
      <c r="BK149" s="25"/>
      <c r="BL149" s="25"/>
      <c r="BM149" s="25"/>
      <c r="BN149" s="25"/>
      <c r="BO149" s="25"/>
      <c r="BP149" s="25"/>
      <c r="BQ149" s="25"/>
    </row>
    <row r="150" spans="1:69" s="26" customFormat="1" ht="17.100000000000001" customHeight="1" outlineLevel="1" x14ac:dyDescent="0.3">
      <c r="A150" s="53" t="s">
        <v>572</v>
      </c>
      <c r="B150" s="48" t="s">
        <v>1063</v>
      </c>
      <c r="C150" s="7">
        <v>166027</v>
      </c>
      <c r="D150" s="1">
        <f>ROUND(I150*$D$15,0)</f>
        <v>0</v>
      </c>
      <c r="E150" s="7"/>
      <c r="F150" s="99">
        <f>ROUND(D150/$C$10,0)</f>
        <v>0</v>
      </c>
      <c r="G150" s="60">
        <v>45908</v>
      </c>
      <c r="H150" s="42" t="s">
        <v>938</v>
      </c>
      <c r="I150" s="7">
        <f t="shared" si="89"/>
        <v>162843.82259999998</v>
      </c>
      <c r="J150" s="7">
        <f t="shared" si="90"/>
        <v>0</v>
      </c>
      <c r="L150" s="1"/>
      <c r="N150" s="7">
        <v>0</v>
      </c>
      <c r="O150" s="7">
        <v>150322</v>
      </c>
      <c r="P150" s="7">
        <v>0</v>
      </c>
      <c r="Q150" s="7">
        <v>0</v>
      </c>
      <c r="R150" s="7">
        <v>150322</v>
      </c>
      <c r="S150" s="7">
        <f>R150*$S$13</f>
        <v>162843.82259999998</v>
      </c>
      <c r="U150" s="161" t="e">
        <f>D150/#REF!</f>
        <v>#REF!</v>
      </c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5"/>
      <c r="AL150" s="25"/>
      <c r="AM150" s="25"/>
      <c r="AN150" s="25"/>
      <c r="AO150" s="25"/>
      <c r="AP150" s="25"/>
      <c r="AQ150" s="25"/>
      <c r="AR150" s="25"/>
      <c r="AS150" s="25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  <c r="BF150" s="25"/>
      <c r="BG150" s="25"/>
      <c r="BH150" s="25"/>
      <c r="BI150" s="25"/>
      <c r="BJ150" s="25"/>
      <c r="BK150" s="25"/>
      <c r="BL150" s="25"/>
      <c r="BM150" s="25"/>
      <c r="BN150" s="25"/>
      <c r="BO150" s="25"/>
      <c r="BP150" s="25"/>
      <c r="BQ150" s="25"/>
    </row>
    <row r="151" spans="1:69" s="26" customFormat="1" ht="17.100000000000001" customHeight="1" x14ac:dyDescent="0.3">
      <c r="A151" s="53" t="s">
        <v>146</v>
      </c>
      <c r="B151" s="43" t="s">
        <v>161</v>
      </c>
      <c r="C151" s="3">
        <v>5066504.8889000006</v>
      </c>
      <c r="D151" s="1"/>
      <c r="E151" s="3"/>
      <c r="F151" s="3" t="e">
        <f>SUM(#REF!,#REF!,#REF!,#REF!)</f>
        <v>#REF!</v>
      </c>
      <c r="G151" s="41"/>
      <c r="H151" s="42"/>
      <c r="I151" s="3" t="e">
        <f t="shared" si="89"/>
        <v>#REF!</v>
      </c>
      <c r="J151" s="3" t="e">
        <f t="shared" si="90"/>
        <v>#REF!</v>
      </c>
      <c r="L151" s="72" t="e">
        <f>SUM(#REF!,L152:L152,#REF!)</f>
        <v>#REF!</v>
      </c>
      <c r="M151" s="26" t="e">
        <f>L151*$M$18</f>
        <v>#REF!</v>
      </c>
      <c r="N151" s="3" t="e">
        <f>SUM(#REF!,#REF!,#REF!,#REF!)</f>
        <v>#REF!</v>
      </c>
      <c r="O151" s="3" t="e">
        <f>SUM(#REF!,#REF!,#REF!,#REF!)</f>
        <v>#REF!</v>
      </c>
      <c r="P151" s="3" t="e">
        <f>SUM(#REF!,#REF!,#REF!,#REF!)</f>
        <v>#REF!</v>
      </c>
      <c r="Q151" s="3" t="e">
        <f>SUM(#REF!,#REF!,#REF!,#REF!)</f>
        <v>#REF!</v>
      </c>
      <c r="R151" s="3" t="e">
        <f>SUM(#REF!,#REF!,#REF!,#REF!)</f>
        <v>#REF!</v>
      </c>
      <c r="S151" s="3" t="e">
        <f>SUM(#REF!,#REF!,#REF!,#REF!)</f>
        <v>#REF!</v>
      </c>
      <c r="U151" s="161" t="e">
        <f>D151/#REF!</f>
        <v>#REF!</v>
      </c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5"/>
      <c r="AL151" s="25"/>
      <c r="AM151" s="25"/>
      <c r="AN151" s="25"/>
      <c r="AO151" s="25"/>
      <c r="AP151" s="25"/>
      <c r="AQ151" s="25"/>
      <c r="AR151" s="25"/>
      <c r="AS151" s="25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  <c r="BF151" s="25"/>
      <c r="BG151" s="25"/>
      <c r="BH151" s="25"/>
      <c r="BI151" s="25"/>
      <c r="BJ151" s="25"/>
      <c r="BK151" s="25"/>
      <c r="BL151" s="25"/>
      <c r="BM151" s="25"/>
      <c r="BN151" s="25"/>
      <c r="BO151" s="25"/>
      <c r="BP151" s="25"/>
      <c r="BQ151" s="25"/>
    </row>
    <row r="152" spans="1:69" s="26" customFormat="1" ht="27.6" outlineLevel="1" x14ac:dyDescent="0.3">
      <c r="A152" s="53" t="s">
        <v>775</v>
      </c>
      <c r="B152" s="165" t="s">
        <v>1082</v>
      </c>
      <c r="C152" s="1">
        <v>3391168</v>
      </c>
      <c r="D152" s="1">
        <f>ROUND(I152*$D$15,0)</f>
        <v>0</v>
      </c>
      <c r="E152" s="1"/>
      <c r="F152" s="112">
        <f>ROUND(D152/$C$10,0)</f>
        <v>0</v>
      </c>
      <c r="G152" s="60">
        <v>45485</v>
      </c>
      <c r="H152" s="42" t="s">
        <v>779</v>
      </c>
      <c r="I152" s="7">
        <f t="shared" si="89"/>
        <v>3326141.5706999996</v>
      </c>
      <c r="J152" s="1">
        <f t="shared" si="90"/>
        <v>0</v>
      </c>
      <c r="L152" s="1"/>
      <c r="N152" s="1"/>
      <c r="O152" s="1">
        <v>3070379</v>
      </c>
      <c r="P152" s="1"/>
      <c r="Q152" s="1"/>
      <c r="R152" s="1">
        <v>3070379</v>
      </c>
      <c r="S152" s="7">
        <f>R152*$S$13</f>
        <v>3326141.5706999996</v>
      </c>
      <c r="U152" s="161" t="e">
        <f>D152/#REF!</f>
        <v>#REF!</v>
      </c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5"/>
      <c r="AL152" s="25"/>
      <c r="AM152" s="25"/>
      <c r="AN152" s="25"/>
      <c r="AO152" s="25"/>
      <c r="AP152" s="25"/>
      <c r="AQ152" s="25"/>
      <c r="AR152" s="25"/>
      <c r="AS152" s="25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  <c r="BF152" s="25"/>
      <c r="BG152" s="25"/>
      <c r="BH152" s="25"/>
      <c r="BI152" s="25"/>
      <c r="BJ152" s="25"/>
      <c r="BK152" s="25"/>
      <c r="BL152" s="25"/>
      <c r="BM152" s="25"/>
      <c r="BN152" s="25"/>
      <c r="BO152" s="25"/>
      <c r="BP152" s="25"/>
      <c r="BQ152" s="25"/>
    </row>
    <row r="153" spans="1:69" s="26" customFormat="1" outlineLevel="1" x14ac:dyDescent="0.3">
      <c r="A153" s="102" t="s">
        <v>283</v>
      </c>
      <c r="B153" s="64" t="s">
        <v>1064</v>
      </c>
      <c r="C153" s="7">
        <v>362747</v>
      </c>
      <c r="D153" s="1">
        <f>ROUND(I153*$D$15,0)</f>
        <v>0</v>
      </c>
      <c r="E153" s="7"/>
      <c r="F153" s="99">
        <f>ROUND(D153/$C$10,0)</f>
        <v>0</v>
      </c>
      <c r="G153" s="60">
        <v>45908</v>
      </c>
      <c r="H153" s="42" t="s">
        <v>938</v>
      </c>
      <c r="I153" s="7">
        <f t="shared" si="89"/>
        <v>355791.46889999998</v>
      </c>
      <c r="J153" s="7">
        <f t="shared" si="90"/>
        <v>0</v>
      </c>
      <c r="L153" s="1">
        <v>34194</v>
      </c>
      <c r="M153" s="26">
        <f>L153*$M$18</f>
        <v>0</v>
      </c>
      <c r="N153" s="7"/>
      <c r="O153" s="7">
        <v>328433</v>
      </c>
      <c r="P153" s="7"/>
      <c r="Q153" s="7"/>
      <c r="R153" s="7">
        <v>328433</v>
      </c>
      <c r="S153" s="7">
        <f>R153*$S$13</f>
        <v>355791.46889999998</v>
      </c>
      <c r="U153" s="161" t="e">
        <f>D153/#REF!</f>
        <v>#REF!</v>
      </c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5"/>
      <c r="AL153" s="25"/>
      <c r="AM153" s="25"/>
      <c r="AN153" s="25"/>
      <c r="AO153" s="25"/>
      <c r="AP153" s="25"/>
      <c r="AQ153" s="25"/>
      <c r="AR153" s="25"/>
      <c r="AS153" s="25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  <c r="BF153" s="25"/>
      <c r="BG153" s="25"/>
      <c r="BH153" s="25"/>
      <c r="BI153" s="25"/>
      <c r="BJ153" s="25"/>
      <c r="BK153" s="25"/>
      <c r="BL153" s="25"/>
      <c r="BM153" s="25"/>
      <c r="BN153" s="25"/>
      <c r="BO153" s="25"/>
      <c r="BP153" s="25"/>
      <c r="BQ153" s="25"/>
    </row>
    <row r="154" spans="1:69" s="26" customFormat="1" outlineLevel="1" x14ac:dyDescent="0.3">
      <c r="A154" s="102" t="s">
        <v>280</v>
      </c>
      <c r="B154" s="70" t="s">
        <v>1065</v>
      </c>
      <c r="C154" s="7">
        <v>320924.88890000002</v>
      </c>
      <c r="D154" s="1">
        <f>ROUND(I154*$D$15,0)</f>
        <v>0</v>
      </c>
      <c r="E154" s="7"/>
      <c r="F154" s="99">
        <f>ROUND(D154/$C$10,0)</f>
        <v>0</v>
      </c>
      <c r="G154" s="60">
        <v>45908</v>
      </c>
      <c r="H154" s="42" t="s">
        <v>938</v>
      </c>
      <c r="I154" s="7">
        <f>S154</f>
        <v>317800.13789999997</v>
      </c>
      <c r="J154" s="4">
        <f>Q154</f>
        <v>157980.88889999999</v>
      </c>
      <c r="L154" s="1">
        <v>10616</v>
      </c>
      <c r="M154" s="26">
        <f>L154*$M$18</f>
        <v>0</v>
      </c>
      <c r="N154" s="7">
        <v>145833</v>
      </c>
      <c r="O154" s="7">
        <v>293363</v>
      </c>
      <c r="P154" s="7">
        <v>145833</v>
      </c>
      <c r="Q154" s="4">
        <f>P154*$R$13</f>
        <v>157980.88889999999</v>
      </c>
      <c r="R154" s="7">
        <v>293363</v>
      </c>
      <c r="S154" s="7">
        <f>R154*$S$13</f>
        <v>317800.13789999997</v>
      </c>
      <c r="U154" s="161" t="e">
        <f>D154/#REF!</f>
        <v>#REF!</v>
      </c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5"/>
      <c r="AL154" s="25"/>
      <c r="AM154" s="25"/>
      <c r="AN154" s="25"/>
      <c r="AO154" s="25"/>
      <c r="AP154" s="25"/>
      <c r="AQ154" s="25"/>
      <c r="AR154" s="25"/>
      <c r="AS154" s="25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  <c r="BF154" s="25"/>
      <c r="BG154" s="25"/>
      <c r="BH154" s="25"/>
      <c r="BI154" s="25"/>
      <c r="BJ154" s="25"/>
      <c r="BK154" s="25"/>
      <c r="BL154" s="25"/>
      <c r="BM154" s="25"/>
      <c r="BN154" s="25"/>
      <c r="BO154" s="25"/>
      <c r="BP154" s="25"/>
      <c r="BQ154" s="25"/>
    </row>
    <row r="155" spans="1:69" s="26" customFormat="1" outlineLevel="1" x14ac:dyDescent="0.3">
      <c r="A155" s="102" t="s">
        <v>279</v>
      </c>
      <c r="B155" s="64" t="s">
        <v>1066</v>
      </c>
      <c r="C155" s="7">
        <v>244007</v>
      </c>
      <c r="D155" s="1">
        <f>ROUND(I155*$D$15,0)</f>
        <v>0</v>
      </c>
      <c r="E155" s="7"/>
      <c r="F155" s="99">
        <f>ROUND(D155/$C$10,0)</f>
        <v>0</v>
      </c>
      <c r="G155" s="60">
        <v>45908</v>
      </c>
      <c r="H155" s="42" t="s">
        <v>938</v>
      </c>
      <c r="I155" s="7">
        <f t="shared" si="89"/>
        <v>239328.05249999999</v>
      </c>
      <c r="J155" s="7">
        <f t="shared" si="90"/>
        <v>0</v>
      </c>
      <c r="L155" s="1">
        <v>14679</v>
      </c>
      <c r="M155" s="26">
        <f>L155*$M$18</f>
        <v>0</v>
      </c>
      <c r="N155" s="7">
        <v>0</v>
      </c>
      <c r="O155" s="7">
        <v>220925</v>
      </c>
      <c r="P155" s="7">
        <v>0</v>
      </c>
      <c r="Q155" s="7">
        <v>0</v>
      </c>
      <c r="R155" s="7">
        <v>220925</v>
      </c>
      <c r="S155" s="7">
        <f>R155*$S$13</f>
        <v>239328.05249999999</v>
      </c>
      <c r="U155" s="161" t="e">
        <f>D155/#REF!</f>
        <v>#REF!</v>
      </c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5"/>
      <c r="AL155" s="25"/>
      <c r="AM155" s="25"/>
      <c r="AN155" s="25"/>
      <c r="AO155" s="25"/>
      <c r="AP155" s="25"/>
      <c r="AQ155" s="25"/>
      <c r="AR155" s="25"/>
      <c r="AS155" s="25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  <c r="BF155" s="25"/>
      <c r="BG155" s="25"/>
      <c r="BH155" s="25"/>
      <c r="BI155" s="25"/>
      <c r="BJ155" s="25"/>
      <c r="BK155" s="25"/>
      <c r="BL155" s="25"/>
      <c r="BM155" s="25"/>
      <c r="BN155" s="25"/>
      <c r="BO155" s="25"/>
      <c r="BP155" s="25"/>
      <c r="BQ155" s="25"/>
    </row>
    <row r="156" spans="1:69" s="26" customFormat="1" outlineLevel="1" x14ac:dyDescent="0.3">
      <c r="A156" s="102" t="s">
        <v>278</v>
      </c>
      <c r="B156" s="70" t="s">
        <v>1067</v>
      </c>
      <c r="C156" s="7">
        <v>266705</v>
      </c>
      <c r="D156" s="1">
        <f>ROUND(I156*$D$15,0)</f>
        <v>0</v>
      </c>
      <c r="E156" s="7"/>
      <c r="F156" s="99">
        <f>ROUND(D156/$C$10,0)</f>
        <v>0</v>
      </c>
      <c r="G156" s="60">
        <v>45908</v>
      </c>
      <c r="H156" s="42" t="s">
        <v>938</v>
      </c>
      <c r="I156" s="7">
        <f t="shared" si="89"/>
        <v>261590.95079999999</v>
      </c>
      <c r="J156" s="7">
        <f t="shared" si="90"/>
        <v>0</v>
      </c>
      <c r="L156" s="1">
        <v>8871</v>
      </c>
      <c r="M156" s="26">
        <f>L156*$M$18</f>
        <v>0</v>
      </c>
      <c r="N156" s="7"/>
      <c r="O156" s="7">
        <v>241476</v>
      </c>
      <c r="P156" s="7"/>
      <c r="Q156" s="7"/>
      <c r="R156" s="7">
        <v>241476</v>
      </c>
      <c r="S156" s="7">
        <f>R156*$S$13</f>
        <v>261590.95079999999</v>
      </c>
      <c r="U156" s="161" t="e">
        <f>D156/#REF!</f>
        <v>#REF!</v>
      </c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5"/>
      <c r="AL156" s="25"/>
      <c r="AM156" s="25"/>
      <c r="AN156" s="25"/>
      <c r="AO156" s="25"/>
      <c r="AP156" s="25"/>
      <c r="AQ156" s="25"/>
      <c r="AR156" s="25"/>
      <c r="AS156" s="25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  <c r="BF156" s="25"/>
      <c r="BG156" s="25"/>
      <c r="BH156" s="25"/>
      <c r="BI156" s="25"/>
      <c r="BJ156" s="25"/>
      <c r="BK156" s="25"/>
      <c r="BL156" s="25"/>
      <c r="BM156" s="25"/>
      <c r="BN156" s="25"/>
      <c r="BO156" s="25"/>
      <c r="BP156" s="25"/>
      <c r="BQ156" s="25"/>
    </row>
    <row r="157" spans="1:69" customFormat="1" ht="15.6" outlineLevel="1" x14ac:dyDescent="0.3">
      <c r="A157" s="155"/>
      <c r="B157" s="103" t="s">
        <v>314</v>
      </c>
      <c r="C157" s="157" t="e">
        <f>SUM(#REF!)</f>
        <v>#REF!</v>
      </c>
      <c r="D157" s="158">
        <v>0</v>
      </c>
      <c r="E157" s="159" t="e">
        <f t="shared" ref="E157" si="99">D157-C157</f>
        <v>#REF!</v>
      </c>
      <c r="F157" s="158" t="e">
        <f>#REF!</f>
        <v>#REF!</v>
      </c>
      <c r="G157" s="162"/>
      <c r="H157" s="163"/>
      <c r="I157" s="158"/>
      <c r="J157" s="160"/>
      <c r="K157" s="94"/>
      <c r="P157" s="156" t="e">
        <f t="shared" ref="P157" si="100">IF(D157&gt;0&gt;F157,TRUE,FALSE)</f>
        <v>#REF!</v>
      </c>
      <c r="Q157">
        <f>ROUND(D157/$C$10,0)</f>
        <v>0</v>
      </c>
      <c r="R157" s="94" t="e">
        <f t="shared" ref="R157" si="101">F157-Q157</f>
        <v>#REF!</v>
      </c>
    </row>
    <row r="158" spans="1:69" ht="18.75" customHeight="1" x14ac:dyDescent="0.3">
      <c r="A158" s="104"/>
      <c r="B158" s="105" t="s">
        <v>1019</v>
      </c>
      <c r="C158" s="1" t="e">
        <f>ROUND((#REF!-#REF!/20%)*22%,0)</f>
        <v>#REF!</v>
      </c>
      <c r="D158" s="1">
        <v>0</v>
      </c>
      <c r="E158" s="1"/>
      <c r="F158" s="1">
        <f>ROUND(D158/$C$10,0)</f>
        <v>0</v>
      </c>
      <c r="G158" s="1"/>
      <c r="H158" s="1"/>
      <c r="I158" s="1"/>
      <c r="J158" s="1"/>
      <c r="L158" s="1"/>
      <c r="N158" s="1"/>
      <c r="O158" s="1"/>
      <c r="P158" s="1"/>
      <c r="Q158" s="1"/>
      <c r="R158" s="1"/>
      <c r="S158" s="1"/>
    </row>
    <row r="159" spans="1:69" ht="19.5" customHeight="1" thickBot="1" x14ac:dyDescent="0.35">
      <c r="A159" s="104"/>
      <c r="B159" s="106" t="s">
        <v>313</v>
      </c>
      <c r="C159" s="131" t="e">
        <f>SUM(C157:C158)</f>
        <v>#REF!</v>
      </c>
      <c r="D159" s="131">
        <f>SUM(D157:D158)</f>
        <v>0</v>
      </c>
      <c r="E159" s="131"/>
      <c r="F159" s="117">
        <f>ROUND(D159/$C$10,0)</f>
        <v>0</v>
      </c>
      <c r="G159" s="117"/>
      <c r="H159" s="117"/>
      <c r="I159" s="118"/>
      <c r="J159" s="118"/>
      <c r="L159" s="2"/>
      <c r="N159" s="118"/>
      <c r="O159" s="118"/>
      <c r="P159" s="118"/>
      <c r="Q159" s="118"/>
      <c r="R159" s="118"/>
      <c r="S159" s="118"/>
    </row>
    <row r="160" spans="1:69" ht="19.5" customHeight="1" x14ac:dyDescent="0.3">
      <c r="A160" s="33"/>
      <c r="B160" s="185"/>
      <c r="C160" s="182"/>
      <c r="D160" s="182"/>
      <c r="E160" s="182"/>
      <c r="F160" s="183"/>
      <c r="G160" s="183"/>
      <c r="H160" s="183"/>
      <c r="I160" s="184"/>
      <c r="J160" s="184"/>
      <c r="L160" s="182"/>
      <c r="N160" s="184"/>
      <c r="O160" s="184"/>
      <c r="P160" s="184"/>
      <c r="Q160" s="184"/>
      <c r="R160" s="184"/>
      <c r="S160" s="184"/>
    </row>
    <row r="161" spans="1:24" ht="19.5" customHeight="1" x14ac:dyDescent="0.3">
      <c r="A161" s="33"/>
      <c r="B161" s="185"/>
      <c r="C161" s="182"/>
      <c r="D161" s="182"/>
      <c r="E161" s="182"/>
      <c r="F161" s="183"/>
      <c r="G161" s="183"/>
      <c r="H161" s="183"/>
      <c r="I161" s="184"/>
      <c r="J161" s="184"/>
      <c r="L161" s="182"/>
      <c r="N161" s="184"/>
      <c r="O161" s="184"/>
      <c r="P161" s="184"/>
      <c r="Q161" s="184"/>
      <c r="R161" s="184"/>
      <c r="S161" s="184"/>
    </row>
    <row r="162" spans="1:24" ht="19.5" customHeight="1" x14ac:dyDescent="0.3">
      <c r="A162" s="33"/>
      <c r="B162" s="185"/>
      <c r="C162" s="182"/>
      <c r="D162" s="182"/>
      <c r="E162" s="182"/>
      <c r="F162" s="183"/>
      <c r="G162" s="183"/>
      <c r="H162" s="183"/>
      <c r="I162" s="184"/>
      <c r="J162" s="184"/>
      <c r="L162" s="182"/>
      <c r="N162" s="184"/>
      <c r="O162" s="184"/>
      <c r="P162" s="184"/>
      <c r="Q162" s="184"/>
      <c r="R162" s="184"/>
      <c r="S162" s="184"/>
    </row>
    <row r="163" spans="1:24" ht="19.5" customHeight="1" x14ac:dyDescent="0.3">
      <c r="A163" s="33"/>
      <c r="B163" s="186" t="s">
        <v>312</v>
      </c>
      <c r="C163" s="191" t="s">
        <v>1035</v>
      </c>
      <c r="D163" s="186" t="s">
        <v>1086</v>
      </c>
      <c r="E163" s="182"/>
      <c r="F163" s="183"/>
      <c r="G163" s="183"/>
      <c r="H163" s="183"/>
      <c r="I163" s="184"/>
      <c r="J163" s="184"/>
      <c r="L163" s="182"/>
      <c r="N163" s="184"/>
      <c r="O163" s="184"/>
      <c r="P163" s="184"/>
      <c r="Q163" s="184"/>
      <c r="R163" s="184"/>
      <c r="S163" s="184"/>
    </row>
    <row r="164" spans="1:24" ht="19.5" customHeight="1" x14ac:dyDescent="0.3">
      <c r="A164" s="33"/>
      <c r="B164" s="186"/>
      <c r="C164" s="191"/>
      <c r="D164" s="186"/>
      <c r="E164" s="182"/>
      <c r="F164" s="183"/>
      <c r="G164" s="183"/>
      <c r="H164" s="183"/>
      <c r="I164" s="184"/>
      <c r="J164" s="184"/>
      <c r="L164" s="182"/>
      <c r="N164" s="184"/>
      <c r="O164" s="184"/>
      <c r="P164" s="184"/>
      <c r="Q164" s="184"/>
      <c r="R164" s="184"/>
      <c r="S164" s="184"/>
    </row>
    <row r="165" spans="1:24" customFormat="1" ht="51.75" customHeight="1" x14ac:dyDescent="0.3">
      <c r="B165" s="181" t="s">
        <v>1083</v>
      </c>
      <c r="C165" s="180" t="e">
        <f>C159/C10</f>
        <v>#REF!</v>
      </c>
      <c r="D165" s="108">
        <v>0</v>
      </c>
      <c r="E165" s="79"/>
      <c r="F165" s="79"/>
      <c r="G165" s="79"/>
      <c r="H165" s="79"/>
      <c r="I165" s="79"/>
      <c r="J165" s="79"/>
      <c r="K165" s="79"/>
      <c r="L165" s="79"/>
      <c r="M165" s="79"/>
      <c r="N165" s="79"/>
      <c r="P165" s="79"/>
      <c r="Q165" s="137" t="e">
        <f>#REF!/#REF!</f>
        <v>#REF!</v>
      </c>
      <c r="T165" s="79"/>
      <c r="U165" s="142"/>
      <c r="V165" s="79"/>
      <c r="W165" s="79"/>
      <c r="X165" s="79"/>
    </row>
    <row r="166" spans="1:24" customFormat="1" ht="24.75" customHeight="1" x14ac:dyDescent="0.3">
      <c r="B166" s="105" t="s">
        <v>1019</v>
      </c>
      <c r="C166" s="1" t="e">
        <f>ROUND((#REF!-#REF!/20%)*22%,0)</f>
        <v>#REF!</v>
      </c>
      <c r="D166" s="1">
        <v>0</v>
      </c>
      <c r="E166" s="79"/>
      <c r="F166" s="79"/>
      <c r="G166" s="79"/>
      <c r="H166" s="79"/>
      <c r="I166" s="79"/>
      <c r="J166" s="79"/>
      <c r="K166" s="79"/>
      <c r="L166" s="79"/>
      <c r="M166" s="79"/>
      <c r="N166" s="79"/>
      <c r="P166" s="79"/>
      <c r="Q166" s="137"/>
      <c r="T166" s="79"/>
      <c r="U166" s="142"/>
      <c r="V166" s="79"/>
      <c r="W166" s="79"/>
      <c r="X166" s="79"/>
    </row>
    <row r="167" spans="1:24" customFormat="1" ht="39" customHeight="1" x14ac:dyDescent="0.3">
      <c r="B167" s="106" t="s">
        <v>313</v>
      </c>
      <c r="C167" s="131" t="e">
        <f>SUM(C165:C166)</f>
        <v>#REF!</v>
      </c>
      <c r="D167" s="131">
        <f>SUM(D165:D166)</f>
        <v>0</v>
      </c>
      <c r="E167" s="79"/>
      <c r="F167" s="79"/>
      <c r="G167" s="79"/>
      <c r="H167" s="79"/>
      <c r="I167" s="79"/>
      <c r="J167" s="79"/>
      <c r="K167" s="79"/>
      <c r="L167" s="79"/>
      <c r="M167" s="79"/>
      <c r="N167" s="79"/>
      <c r="P167" s="79"/>
      <c r="Q167" s="137"/>
      <c r="T167" s="79"/>
      <c r="U167" s="142"/>
      <c r="V167" s="79"/>
      <c r="W167" s="79"/>
      <c r="X167" s="79"/>
    </row>
    <row r="168" spans="1:24" customFormat="1" ht="39" customHeight="1" x14ac:dyDescent="0.3">
      <c r="B168" s="185"/>
      <c r="C168" s="182"/>
      <c r="D168" s="182"/>
      <c r="E168" s="79"/>
      <c r="F168" s="79"/>
      <c r="G168" s="79"/>
      <c r="H168" s="79"/>
      <c r="I168" s="79"/>
      <c r="J168" s="79"/>
      <c r="K168" s="79"/>
      <c r="L168" s="79"/>
      <c r="M168" s="79"/>
      <c r="N168" s="79"/>
      <c r="P168" s="79"/>
      <c r="Q168" s="137"/>
      <c r="T168" s="79"/>
      <c r="U168" s="142"/>
      <c r="V168" s="79"/>
      <c r="W168" s="79"/>
      <c r="X168" s="79"/>
    </row>
    <row r="169" spans="1:24" customFormat="1" ht="15.6" x14ac:dyDescent="0.3">
      <c r="B169" s="168" t="s">
        <v>1070</v>
      </c>
      <c r="C169" s="168"/>
      <c r="D169" s="169"/>
      <c r="E169" s="79"/>
      <c r="F169" s="79"/>
      <c r="G169" s="79"/>
      <c r="H169" s="79"/>
      <c r="I169" s="79"/>
      <c r="J169" s="79"/>
      <c r="K169" s="79"/>
      <c r="L169" s="79"/>
      <c r="M169" s="79"/>
      <c r="N169" s="79"/>
      <c r="P169" s="79"/>
      <c r="Q169" s="79"/>
      <c r="T169" s="79"/>
      <c r="U169" s="142"/>
      <c r="V169" s="79"/>
      <c r="W169" s="79"/>
      <c r="X169" s="79"/>
    </row>
    <row r="170" spans="1:24" customFormat="1" ht="15.6" x14ac:dyDescent="0.3">
      <c r="B170" s="194" t="s">
        <v>1071</v>
      </c>
      <c r="C170" s="194"/>
      <c r="D170" s="170"/>
      <c r="E170" s="136"/>
      <c r="F170" s="79"/>
      <c r="G170" s="79"/>
      <c r="H170" s="79"/>
      <c r="I170" s="79"/>
      <c r="J170" s="79"/>
      <c r="K170" s="79"/>
      <c r="L170" s="79"/>
      <c r="M170" s="79"/>
      <c r="N170" s="79"/>
      <c r="P170" s="79"/>
      <c r="Q170" s="79"/>
      <c r="T170" s="79"/>
      <c r="U170" s="142"/>
      <c r="V170" s="79"/>
      <c r="W170" s="79"/>
      <c r="X170" s="79"/>
    </row>
    <row r="171" spans="1:24" customFormat="1" ht="15.6" x14ac:dyDescent="0.3">
      <c r="B171" s="175" t="s">
        <v>1076</v>
      </c>
      <c r="C171" s="171" t="s">
        <v>1072</v>
      </c>
      <c r="D171" s="176"/>
      <c r="E171" s="135"/>
      <c r="F171" s="80"/>
      <c r="G171" s="80"/>
      <c r="H171" s="80"/>
      <c r="I171" s="79"/>
      <c r="J171" s="79"/>
      <c r="K171" s="79"/>
      <c r="L171" s="79"/>
      <c r="M171" s="79"/>
      <c r="N171" s="79"/>
      <c r="P171" s="79"/>
      <c r="Q171" s="79"/>
      <c r="T171" s="79"/>
      <c r="U171" s="142"/>
      <c r="V171" s="79"/>
      <c r="W171" s="79"/>
      <c r="X171" s="79"/>
    </row>
    <row r="172" spans="1:24" customFormat="1" ht="15.6" x14ac:dyDescent="0.3">
      <c r="B172" s="168"/>
      <c r="C172" s="172" t="s">
        <v>1073</v>
      </c>
      <c r="D172" s="176"/>
      <c r="E172" s="80"/>
      <c r="F172" s="79"/>
      <c r="G172" s="79"/>
      <c r="H172" s="79"/>
      <c r="I172" s="79"/>
      <c r="J172" s="79"/>
      <c r="K172" s="79"/>
      <c r="L172" s="79"/>
      <c r="M172" s="79"/>
      <c r="N172" s="79"/>
      <c r="P172" s="79"/>
      <c r="Q172" s="79"/>
      <c r="T172" s="79"/>
      <c r="U172" s="142"/>
      <c r="V172" s="79"/>
      <c r="W172" s="79"/>
      <c r="X172" s="79"/>
    </row>
    <row r="173" spans="1:24" customFormat="1" ht="15.6" x14ac:dyDescent="0.3">
      <c r="B173" s="168"/>
      <c r="C173" s="173" t="s">
        <v>1074</v>
      </c>
      <c r="D173" s="176"/>
      <c r="E173" s="138"/>
      <c r="F173" s="79"/>
      <c r="G173" s="79"/>
      <c r="H173" s="79"/>
      <c r="I173" s="79"/>
      <c r="J173" s="79"/>
      <c r="K173" s="79"/>
      <c r="L173" s="79"/>
      <c r="M173" s="79"/>
      <c r="N173" s="79"/>
      <c r="P173" s="79"/>
      <c r="Q173" s="79"/>
      <c r="T173" s="79"/>
      <c r="U173" s="142"/>
      <c r="V173" s="79"/>
      <c r="W173" s="79"/>
      <c r="X173" s="79"/>
    </row>
    <row r="174" spans="1:24" customFormat="1" ht="15.6" x14ac:dyDescent="0.3">
      <c r="B174" s="168" t="s">
        <v>1075</v>
      </c>
      <c r="C174" s="174"/>
      <c r="D174" s="176"/>
      <c r="E174" s="79"/>
      <c r="F174" s="79"/>
      <c r="G174" s="79"/>
      <c r="H174" s="79"/>
      <c r="I174" s="79"/>
      <c r="J174" s="79"/>
      <c r="K174" s="79"/>
      <c r="L174" s="79"/>
      <c r="M174" s="79"/>
      <c r="N174" s="79"/>
      <c r="P174" s="79"/>
      <c r="Q174" s="79"/>
      <c r="T174" s="79"/>
      <c r="U174" s="142"/>
      <c r="V174" s="79"/>
      <c r="W174" s="79"/>
      <c r="X174" s="79"/>
    </row>
    <row r="175" spans="1:24" customFormat="1" ht="15.6" x14ac:dyDescent="0.3">
      <c r="B175" s="175" t="s">
        <v>1076</v>
      </c>
      <c r="C175" s="174"/>
      <c r="D175" s="176"/>
      <c r="E175" s="79"/>
      <c r="F175" s="79"/>
      <c r="G175" s="79"/>
      <c r="H175" s="79"/>
      <c r="I175" s="79"/>
      <c r="J175" s="79"/>
      <c r="K175" s="79"/>
      <c r="L175" s="79"/>
      <c r="M175" s="79"/>
      <c r="N175" s="79"/>
      <c r="P175" s="79"/>
      <c r="Q175" s="79"/>
      <c r="T175" s="79"/>
      <c r="U175" s="142"/>
      <c r="V175" s="79"/>
      <c r="W175" s="79"/>
      <c r="X175" s="79"/>
    </row>
    <row r="176" spans="1:24" ht="15.6" x14ac:dyDescent="0.3">
      <c r="B176" s="168"/>
      <c r="C176" s="171" t="s">
        <v>1072</v>
      </c>
      <c r="D176" s="176"/>
      <c r="E176" s="26"/>
      <c r="F176" s="26"/>
      <c r="G176" s="26"/>
      <c r="H176" s="26"/>
      <c r="I176" s="26"/>
      <c r="J176" s="26"/>
      <c r="N176" s="79"/>
      <c r="O176"/>
      <c r="P176" s="79"/>
      <c r="Q176" s="79"/>
      <c r="R176"/>
      <c r="S176"/>
    </row>
    <row r="177" spans="1:69" ht="15.6" x14ac:dyDescent="0.3">
      <c r="B177" s="168"/>
      <c r="C177" s="172" t="s">
        <v>1073</v>
      </c>
      <c r="D177" s="176"/>
      <c r="E177" s="26"/>
      <c r="F177" s="26"/>
      <c r="G177" s="26"/>
      <c r="H177" s="26"/>
      <c r="I177" s="26"/>
      <c r="J177" s="26"/>
      <c r="N177" s="79"/>
      <c r="O177"/>
      <c r="P177" s="79"/>
      <c r="Q177" s="79"/>
      <c r="R177"/>
      <c r="S177"/>
    </row>
    <row r="178" spans="1:69" ht="15.6" x14ac:dyDescent="0.3">
      <c r="B178" s="169"/>
      <c r="C178" s="173" t="s">
        <v>1074</v>
      </c>
      <c r="D178" s="170"/>
      <c r="E178" s="26"/>
      <c r="F178" s="26"/>
      <c r="G178" s="26"/>
      <c r="H178" s="26"/>
      <c r="I178" s="26"/>
      <c r="J178" s="26"/>
      <c r="N178" s="26"/>
      <c r="P178" s="26"/>
      <c r="Q178" s="26"/>
    </row>
    <row r="179" spans="1:69" x14ac:dyDescent="0.3">
      <c r="B179" s="79"/>
      <c r="C179" s="79"/>
      <c r="D179" s="79"/>
      <c r="E179" s="26"/>
      <c r="F179" s="26"/>
      <c r="G179" s="26"/>
      <c r="H179" s="26"/>
      <c r="I179" s="26"/>
      <c r="J179" s="26"/>
      <c r="N179" s="26"/>
      <c r="P179" s="26"/>
      <c r="Q179" s="26"/>
    </row>
    <row r="180" spans="1:69" x14ac:dyDescent="0.3">
      <c r="B180" s="79"/>
      <c r="C180" s="79"/>
      <c r="D180" s="79"/>
      <c r="E180" s="26"/>
      <c r="F180" s="26"/>
      <c r="G180" s="26"/>
      <c r="H180" s="26"/>
      <c r="I180" s="26"/>
      <c r="J180" s="26"/>
      <c r="N180" s="26"/>
      <c r="P180" s="26"/>
      <c r="Q180" s="26"/>
    </row>
    <row r="181" spans="1:69" x14ac:dyDescent="0.3">
      <c r="D181" s="26"/>
      <c r="E181" s="26"/>
      <c r="F181" s="26"/>
      <c r="G181" s="26"/>
      <c r="H181" s="26"/>
      <c r="I181" s="26"/>
      <c r="J181" s="26"/>
      <c r="N181" s="26"/>
      <c r="P181" s="26"/>
      <c r="Q181" s="26"/>
    </row>
    <row r="182" spans="1:69" x14ac:dyDescent="0.3">
      <c r="D182" s="26"/>
      <c r="E182" s="26"/>
      <c r="F182" s="26"/>
      <c r="G182" s="26"/>
      <c r="H182" s="26"/>
      <c r="I182" s="26"/>
      <c r="J182" s="26"/>
      <c r="N182" s="26"/>
      <c r="P182" s="26"/>
      <c r="Q182" s="26"/>
    </row>
    <row r="183" spans="1:69" x14ac:dyDescent="0.3">
      <c r="D183" s="26"/>
      <c r="E183" s="26"/>
      <c r="F183" s="26"/>
      <c r="G183" s="26"/>
      <c r="H183" s="26"/>
      <c r="I183" s="26"/>
      <c r="J183" s="26"/>
      <c r="N183" s="26"/>
      <c r="P183" s="26"/>
      <c r="Q183" s="26"/>
    </row>
    <row r="184" spans="1:69" x14ac:dyDescent="0.3">
      <c r="D184" s="26"/>
      <c r="E184" s="26"/>
      <c r="F184" s="26"/>
      <c r="G184" s="26"/>
      <c r="H184" s="26"/>
      <c r="I184" s="26"/>
      <c r="J184" s="26"/>
      <c r="N184" s="26"/>
      <c r="P184" s="26"/>
      <c r="Q184" s="26"/>
    </row>
    <row r="185" spans="1:69" s="110" customFormat="1" x14ac:dyDescent="0.3">
      <c r="A185" s="25"/>
      <c r="B185" s="25"/>
      <c r="C185" s="25"/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5"/>
      <c r="P185" s="26"/>
      <c r="Q185" s="26"/>
      <c r="R185" s="25"/>
      <c r="S185" s="25"/>
      <c r="T185" s="26"/>
      <c r="U185" s="35"/>
      <c r="V185" s="26"/>
      <c r="W185" s="26"/>
      <c r="X185" s="26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5"/>
      <c r="AR185" s="25"/>
      <c r="AS185" s="25"/>
      <c r="AT185" s="25"/>
      <c r="AU185" s="25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  <c r="BF185" s="25"/>
      <c r="BG185" s="25"/>
      <c r="BH185" s="25"/>
      <c r="BI185" s="25"/>
      <c r="BJ185" s="25"/>
      <c r="BK185" s="25"/>
      <c r="BL185" s="25"/>
      <c r="BM185" s="25"/>
      <c r="BN185" s="25"/>
      <c r="BO185" s="25"/>
      <c r="BP185" s="25"/>
      <c r="BQ185" s="25"/>
    </row>
    <row r="186" spans="1:69" s="110" customFormat="1" x14ac:dyDescent="0.3">
      <c r="A186" s="25"/>
      <c r="B186" s="25"/>
      <c r="C186" s="25"/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5"/>
      <c r="P186" s="26"/>
      <c r="Q186" s="26"/>
      <c r="R186" s="25"/>
      <c r="S186" s="25"/>
      <c r="T186" s="26"/>
      <c r="U186" s="35"/>
      <c r="V186" s="26"/>
      <c r="W186" s="26"/>
      <c r="X186" s="26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  <c r="BF186" s="25"/>
      <c r="BG186" s="25"/>
      <c r="BH186" s="25"/>
      <c r="BI186" s="25"/>
      <c r="BJ186" s="25"/>
      <c r="BK186" s="25"/>
      <c r="BL186" s="25"/>
      <c r="BM186" s="25"/>
      <c r="BN186" s="25"/>
      <c r="BO186" s="25"/>
      <c r="BP186" s="25"/>
      <c r="BQ186" s="25"/>
    </row>
    <row r="187" spans="1:69" s="110" customFormat="1" x14ac:dyDescent="0.3">
      <c r="A187" s="25"/>
      <c r="B187" s="25"/>
      <c r="C187" s="25"/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5"/>
      <c r="P187" s="26"/>
      <c r="Q187" s="26"/>
      <c r="R187" s="25"/>
      <c r="S187" s="25"/>
      <c r="T187" s="26"/>
      <c r="U187" s="35"/>
      <c r="V187" s="26"/>
      <c r="W187" s="26"/>
      <c r="X187" s="26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 s="25"/>
      <c r="AR187" s="25"/>
      <c r="AS187" s="25"/>
      <c r="AT187" s="25"/>
      <c r="AU187" s="25"/>
      <c r="AV187" s="25"/>
      <c r="AW187" s="25"/>
      <c r="AX187" s="25"/>
      <c r="AY187" s="25"/>
      <c r="AZ187" s="25"/>
      <c r="BA187" s="25"/>
      <c r="BB187" s="25"/>
      <c r="BC187" s="25"/>
      <c r="BD187" s="25"/>
      <c r="BE187" s="25"/>
      <c r="BF187" s="25"/>
      <c r="BG187" s="25"/>
      <c r="BH187" s="25"/>
      <c r="BI187" s="25"/>
      <c r="BJ187" s="25"/>
      <c r="BK187" s="25"/>
      <c r="BL187" s="25"/>
      <c r="BM187" s="25"/>
      <c r="BN187" s="25"/>
      <c r="BO187" s="25"/>
      <c r="BP187" s="25"/>
      <c r="BQ187" s="25"/>
    </row>
    <row r="188" spans="1:69" s="110" customFormat="1" x14ac:dyDescent="0.3">
      <c r="A188" s="25"/>
      <c r="B188" s="25"/>
      <c r="C188" s="25"/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5"/>
      <c r="P188" s="26"/>
      <c r="Q188" s="26"/>
      <c r="R188" s="25"/>
      <c r="S188" s="25"/>
      <c r="T188" s="26"/>
      <c r="U188" s="35"/>
      <c r="V188" s="26"/>
      <c r="W188" s="26"/>
      <c r="X188" s="26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5"/>
      <c r="AL188" s="25"/>
      <c r="AM188" s="25"/>
      <c r="AN188" s="25"/>
      <c r="AO188" s="25"/>
      <c r="AP188" s="25"/>
      <c r="AQ188" s="25"/>
      <c r="AR188" s="25"/>
      <c r="AS188" s="25"/>
      <c r="AT188" s="25"/>
      <c r="AU188" s="25"/>
      <c r="AV188" s="25"/>
      <c r="AW188" s="25"/>
      <c r="AX188" s="25"/>
      <c r="AY188" s="25"/>
      <c r="AZ188" s="25"/>
      <c r="BA188" s="25"/>
      <c r="BB188" s="25"/>
      <c r="BC188" s="25"/>
      <c r="BD188" s="25"/>
      <c r="BE188" s="25"/>
      <c r="BF188" s="25"/>
      <c r="BG188" s="25"/>
      <c r="BH188" s="25"/>
      <c r="BI188" s="25"/>
      <c r="BJ188" s="25"/>
      <c r="BK188" s="25"/>
      <c r="BL188" s="25"/>
      <c r="BM188" s="25"/>
      <c r="BN188" s="25"/>
      <c r="BO188" s="25"/>
      <c r="BP188" s="25"/>
      <c r="BQ188" s="25"/>
    </row>
    <row r="189" spans="1:69" s="110" customFormat="1" x14ac:dyDescent="0.3">
      <c r="A189" s="25"/>
      <c r="B189" s="25"/>
      <c r="C189" s="25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5"/>
      <c r="P189" s="26"/>
      <c r="Q189" s="26"/>
      <c r="R189" s="25"/>
      <c r="S189" s="25"/>
      <c r="T189" s="26"/>
      <c r="U189" s="35"/>
      <c r="V189" s="26"/>
      <c r="W189" s="26"/>
      <c r="X189" s="26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5"/>
      <c r="AL189" s="25"/>
      <c r="AM189" s="25"/>
      <c r="AN189" s="25"/>
      <c r="AO189" s="25"/>
      <c r="AP189" s="25"/>
      <c r="AQ189" s="25"/>
      <c r="AR189" s="25"/>
      <c r="AS189" s="25"/>
      <c r="AT189" s="25"/>
      <c r="AU189" s="25"/>
      <c r="AV189" s="25"/>
      <c r="AW189" s="25"/>
      <c r="AX189" s="25"/>
      <c r="AY189" s="25"/>
      <c r="AZ189" s="25"/>
      <c r="BA189" s="25"/>
      <c r="BB189" s="25"/>
      <c r="BC189" s="25"/>
      <c r="BD189" s="25"/>
      <c r="BE189" s="25"/>
      <c r="BF189" s="25"/>
      <c r="BG189" s="25"/>
      <c r="BH189" s="25"/>
      <c r="BI189" s="25"/>
      <c r="BJ189" s="25"/>
      <c r="BK189" s="25"/>
      <c r="BL189" s="25"/>
      <c r="BM189" s="25"/>
      <c r="BN189" s="25"/>
      <c r="BO189" s="25"/>
      <c r="BP189" s="25"/>
      <c r="BQ189" s="25"/>
    </row>
    <row r="190" spans="1:69" s="110" customFormat="1" x14ac:dyDescent="0.3">
      <c r="A190" s="25"/>
      <c r="B190" s="25"/>
      <c r="C190" s="25"/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5"/>
      <c r="P190" s="26"/>
      <c r="Q190" s="26"/>
      <c r="R190" s="25"/>
      <c r="S190" s="25"/>
      <c r="T190" s="26"/>
      <c r="U190" s="35"/>
      <c r="V190" s="26"/>
      <c r="W190" s="26"/>
      <c r="X190" s="26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5"/>
      <c r="AL190" s="25"/>
      <c r="AM190" s="25"/>
      <c r="AN190" s="25"/>
      <c r="AO190" s="25"/>
      <c r="AP190" s="25"/>
      <c r="AQ190" s="25"/>
      <c r="AR190" s="25"/>
      <c r="AS190" s="25"/>
      <c r="AT190" s="25"/>
      <c r="AU190" s="25"/>
      <c r="AV190" s="25"/>
      <c r="AW190" s="25"/>
      <c r="AX190" s="25"/>
      <c r="AY190" s="25"/>
      <c r="AZ190" s="25"/>
      <c r="BA190" s="25"/>
      <c r="BB190" s="25"/>
      <c r="BC190" s="25"/>
      <c r="BD190" s="25"/>
      <c r="BE190" s="25"/>
      <c r="BF190" s="25"/>
      <c r="BG190" s="25"/>
      <c r="BH190" s="25"/>
      <c r="BI190" s="25"/>
      <c r="BJ190" s="25"/>
      <c r="BK190" s="25"/>
      <c r="BL190" s="25"/>
      <c r="BM190" s="25"/>
      <c r="BN190" s="25"/>
      <c r="BO190" s="25"/>
      <c r="BP190" s="25"/>
      <c r="BQ190" s="25"/>
    </row>
    <row r="191" spans="1:69" s="110" customFormat="1" x14ac:dyDescent="0.3">
      <c r="A191" s="25"/>
      <c r="B191" s="25"/>
      <c r="C191" s="25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5"/>
      <c r="P191" s="26"/>
      <c r="Q191" s="26"/>
      <c r="R191" s="25"/>
      <c r="S191" s="25"/>
      <c r="T191" s="26"/>
      <c r="U191" s="35"/>
      <c r="V191" s="26"/>
      <c r="W191" s="26"/>
      <c r="X191" s="26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5"/>
      <c r="AL191" s="25"/>
      <c r="AM191" s="25"/>
      <c r="AN191" s="25"/>
      <c r="AO191" s="25"/>
      <c r="AP191" s="25"/>
      <c r="AQ191" s="25"/>
      <c r="AR191" s="25"/>
      <c r="AS191" s="25"/>
      <c r="AT191" s="25"/>
      <c r="AU191" s="25"/>
      <c r="AV191" s="25"/>
      <c r="AW191" s="25"/>
      <c r="AX191" s="25"/>
      <c r="AY191" s="25"/>
      <c r="AZ191" s="25"/>
      <c r="BA191" s="25"/>
      <c r="BB191" s="25"/>
      <c r="BC191" s="25"/>
      <c r="BD191" s="25"/>
      <c r="BE191" s="25"/>
      <c r="BF191" s="25"/>
      <c r="BG191" s="25"/>
      <c r="BH191" s="25"/>
      <c r="BI191" s="25"/>
      <c r="BJ191" s="25"/>
      <c r="BK191" s="25"/>
      <c r="BL191" s="25"/>
      <c r="BM191" s="25"/>
      <c r="BN191" s="25"/>
      <c r="BO191" s="25"/>
      <c r="BP191" s="25"/>
      <c r="BQ191" s="25"/>
    </row>
    <row r="192" spans="1:69" s="110" customFormat="1" x14ac:dyDescent="0.3">
      <c r="A192" s="25"/>
      <c r="B192" s="25"/>
      <c r="C192" s="25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5"/>
      <c r="P192" s="26"/>
      <c r="Q192" s="26"/>
      <c r="R192" s="25"/>
      <c r="S192" s="25"/>
      <c r="T192" s="26"/>
      <c r="U192" s="35"/>
      <c r="V192" s="26"/>
      <c r="W192" s="26"/>
      <c r="X192" s="26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25"/>
      <c r="AL192" s="25"/>
      <c r="AM192" s="25"/>
      <c r="AN192" s="25"/>
      <c r="AO192" s="25"/>
      <c r="AP192" s="25"/>
      <c r="AQ192" s="25"/>
      <c r="AR192" s="25"/>
      <c r="AS192" s="25"/>
      <c r="AT192" s="25"/>
      <c r="AU192" s="25"/>
      <c r="AV192" s="25"/>
      <c r="AW192" s="25"/>
      <c r="AX192" s="25"/>
      <c r="AY192" s="25"/>
      <c r="AZ192" s="25"/>
      <c r="BA192" s="25"/>
      <c r="BB192" s="25"/>
      <c r="BC192" s="25"/>
      <c r="BD192" s="25"/>
      <c r="BE192" s="25"/>
      <c r="BF192" s="25"/>
      <c r="BG192" s="25"/>
      <c r="BH192" s="25"/>
      <c r="BI192" s="25"/>
      <c r="BJ192" s="25"/>
      <c r="BK192" s="25"/>
      <c r="BL192" s="25"/>
      <c r="BM192" s="25"/>
      <c r="BN192" s="25"/>
      <c r="BO192" s="25"/>
      <c r="BP192" s="25"/>
      <c r="BQ192" s="25"/>
    </row>
    <row r="193" spans="1:69" s="110" customFormat="1" x14ac:dyDescent="0.3">
      <c r="A193" s="25"/>
      <c r="B193" s="25"/>
      <c r="C193" s="25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5"/>
      <c r="P193" s="26"/>
      <c r="Q193" s="26"/>
      <c r="R193" s="25"/>
      <c r="S193" s="25"/>
      <c r="T193" s="26"/>
      <c r="U193" s="35"/>
      <c r="V193" s="26"/>
      <c r="W193" s="26"/>
      <c r="X193" s="26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 s="25"/>
      <c r="AL193" s="25"/>
      <c r="AM193" s="25"/>
      <c r="AN193" s="25"/>
      <c r="AO193" s="25"/>
      <c r="AP193" s="25"/>
      <c r="AQ193" s="25"/>
      <c r="AR193" s="25"/>
      <c r="AS193" s="25"/>
      <c r="AT193" s="25"/>
      <c r="AU193" s="25"/>
      <c r="AV193" s="25"/>
      <c r="AW193" s="25"/>
      <c r="AX193" s="25"/>
      <c r="AY193" s="25"/>
      <c r="AZ193" s="25"/>
      <c r="BA193" s="25"/>
      <c r="BB193" s="25"/>
      <c r="BC193" s="25"/>
      <c r="BD193" s="25"/>
      <c r="BE193" s="25"/>
      <c r="BF193" s="25"/>
      <c r="BG193" s="25"/>
      <c r="BH193" s="25"/>
      <c r="BI193" s="25"/>
      <c r="BJ193" s="25"/>
      <c r="BK193" s="25"/>
      <c r="BL193" s="25"/>
      <c r="BM193" s="25"/>
      <c r="BN193" s="25"/>
      <c r="BO193" s="25"/>
      <c r="BP193" s="25"/>
      <c r="BQ193" s="25"/>
    </row>
    <row r="194" spans="1:69" s="110" customFormat="1" x14ac:dyDescent="0.3">
      <c r="A194" s="25"/>
      <c r="B194" s="25"/>
      <c r="C194" s="25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5"/>
      <c r="P194" s="26"/>
      <c r="Q194" s="26"/>
      <c r="R194" s="25"/>
      <c r="S194" s="25"/>
      <c r="T194" s="26"/>
      <c r="U194" s="35"/>
      <c r="V194" s="26"/>
      <c r="W194" s="26"/>
      <c r="X194" s="26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 s="25"/>
      <c r="AL194" s="25"/>
      <c r="AM194" s="25"/>
      <c r="AN194" s="25"/>
      <c r="AO194" s="25"/>
      <c r="AP194" s="25"/>
      <c r="AQ194" s="25"/>
      <c r="AR194" s="25"/>
      <c r="AS194" s="25"/>
      <c r="AT194" s="25"/>
      <c r="AU194" s="25"/>
      <c r="AV194" s="25"/>
      <c r="AW194" s="25"/>
      <c r="AX194" s="25"/>
      <c r="AY194" s="25"/>
      <c r="AZ194" s="25"/>
      <c r="BA194" s="25"/>
      <c r="BB194" s="25"/>
      <c r="BC194" s="25"/>
      <c r="BD194" s="25"/>
      <c r="BE194" s="25"/>
      <c r="BF194" s="25"/>
      <c r="BG194" s="25"/>
      <c r="BH194" s="25"/>
      <c r="BI194" s="25"/>
      <c r="BJ194" s="25"/>
      <c r="BK194" s="25"/>
      <c r="BL194" s="25"/>
      <c r="BM194" s="25"/>
      <c r="BN194" s="25"/>
      <c r="BO194" s="25"/>
      <c r="BP194" s="25"/>
      <c r="BQ194" s="25"/>
    </row>
    <row r="195" spans="1:69" s="110" customFormat="1" x14ac:dyDescent="0.3">
      <c r="A195" s="25"/>
      <c r="B195" s="25"/>
      <c r="C195" s="25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5"/>
      <c r="P195" s="26"/>
      <c r="Q195" s="26"/>
      <c r="R195" s="25"/>
      <c r="S195" s="25"/>
      <c r="T195" s="26"/>
      <c r="U195" s="35"/>
      <c r="V195" s="26"/>
      <c r="W195" s="26"/>
      <c r="X195" s="26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 s="25"/>
      <c r="AL195" s="25"/>
      <c r="AM195" s="25"/>
      <c r="AN195" s="25"/>
      <c r="AO195" s="25"/>
      <c r="AP195" s="25"/>
      <c r="AQ195" s="25"/>
      <c r="AR195" s="25"/>
      <c r="AS195" s="25"/>
      <c r="AT195" s="25"/>
      <c r="AU195" s="25"/>
      <c r="AV195" s="25"/>
      <c r="AW195" s="25"/>
      <c r="AX195" s="25"/>
      <c r="AY195" s="25"/>
      <c r="AZ195" s="25"/>
      <c r="BA195" s="25"/>
      <c r="BB195" s="25"/>
      <c r="BC195" s="25"/>
      <c r="BD195" s="25"/>
      <c r="BE195" s="25"/>
      <c r="BF195" s="25"/>
      <c r="BG195" s="25"/>
      <c r="BH195" s="25"/>
      <c r="BI195" s="25"/>
      <c r="BJ195" s="25"/>
      <c r="BK195" s="25"/>
      <c r="BL195" s="25"/>
      <c r="BM195" s="25"/>
      <c r="BN195" s="25"/>
      <c r="BO195" s="25"/>
      <c r="BP195" s="25"/>
      <c r="BQ195" s="25"/>
    </row>
    <row r="196" spans="1:69" s="110" customFormat="1" x14ac:dyDescent="0.3">
      <c r="A196" s="25"/>
      <c r="B196" s="25"/>
      <c r="C196" s="25"/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5"/>
      <c r="P196" s="26"/>
      <c r="Q196" s="26"/>
      <c r="R196" s="25"/>
      <c r="S196" s="25"/>
      <c r="T196" s="26"/>
      <c r="U196" s="35"/>
      <c r="V196" s="26"/>
      <c r="W196" s="26"/>
      <c r="X196" s="26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 s="25"/>
      <c r="AL196" s="25"/>
      <c r="AM196" s="25"/>
      <c r="AN196" s="25"/>
      <c r="AO196" s="25"/>
      <c r="AP196" s="25"/>
      <c r="AQ196" s="25"/>
      <c r="AR196" s="25"/>
      <c r="AS196" s="25"/>
      <c r="AT196" s="25"/>
      <c r="AU196" s="25"/>
      <c r="AV196" s="25"/>
      <c r="AW196" s="25"/>
      <c r="AX196" s="25"/>
      <c r="AY196" s="25"/>
      <c r="AZ196" s="25"/>
      <c r="BA196" s="25"/>
      <c r="BB196" s="25"/>
      <c r="BC196" s="25"/>
      <c r="BD196" s="25"/>
      <c r="BE196" s="25"/>
      <c r="BF196" s="25"/>
      <c r="BG196" s="25"/>
      <c r="BH196" s="25"/>
      <c r="BI196" s="25"/>
      <c r="BJ196" s="25"/>
      <c r="BK196" s="25"/>
      <c r="BL196" s="25"/>
      <c r="BM196" s="25"/>
      <c r="BN196" s="25"/>
      <c r="BO196" s="25"/>
      <c r="BP196" s="25"/>
      <c r="BQ196" s="25"/>
    </row>
    <row r="197" spans="1:69" s="110" customFormat="1" x14ac:dyDescent="0.3">
      <c r="A197" s="25"/>
      <c r="B197" s="25"/>
      <c r="C197" s="25"/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5"/>
      <c r="P197" s="26"/>
      <c r="Q197" s="26"/>
      <c r="R197" s="25"/>
      <c r="S197" s="25"/>
      <c r="T197" s="26"/>
      <c r="U197" s="35"/>
      <c r="V197" s="26"/>
      <c r="W197" s="26"/>
      <c r="X197" s="26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 s="25"/>
      <c r="AL197" s="25"/>
      <c r="AM197" s="25"/>
      <c r="AN197" s="25"/>
      <c r="AO197" s="25"/>
      <c r="AP197" s="25"/>
      <c r="AQ197" s="25"/>
      <c r="AR197" s="25"/>
      <c r="AS197" s="25"/>
      <c r="AT197" s="25"/>
      <c r="AU197" s="25"/>
      <c r="AV197" s="25"/>
      <c r="AW197" s="25"/>
      <c r="AX197" s="25"/>
      <c r="AY197" s="25"/>
      <c r="AZ197" s="25"/>
      <c r="BA197" s="25"/>
      <c r="BB197" s="25"/>
      <c r="BC197" s="25"/>
      <c r="BD197" s="25"/>
      <c r="BE197" s="25"/>
      <c r="BF197" s="25"/>
      <c r="BG197" s="25"/>
      <c r="BH197" s="25"/>
      <c r="BI197" s="25"/>
      <c r="BJ197" s="25"/>
      <c r="BK197" s="25"/>
      <c r="BL197" s="25"/>
      <c r="BM197" s="25"/>
      <c r="BN197" s="25"/>
      <c r="BO197" s="25"/>
      <c r="BP197" s="25"/>
      <c r="BQ197" s="25"/>
    </row>
    <row r="198" spans="1:69" s="110" customFormat="1" x14ac:dyDescent="0.3">
      <c r="A198" s="25"/>
      <c r="B198" s="25"/>
      <c r="C198" s="25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5"/>
      <c r="P198" s="26"/>
      <c r="Q198" s="26"/>
      <c r="R198" s="25"/>
      <c r="S198" s="25"/>
      <c r="T198" s="26"/>
      <c r="U198" s="35"/>
      <c r="V198" s="26"/>
      <c r="W198" s="26"/>
      <c r="X198" s="26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 s="25"/>
      <c r="AL198" s="25"/>
      <c r="AM198" s="25"/>
      <c r="AN198" s="25"/>
      <c r="AO198" s="25"/>
      <c r="AP198" s="25"/>
      <c r="AQ198" s="25"/>
      <c r="AR198" s="25"/>
      <c r="AS198" s="25"/>
      <c r="AT198" s="25"/>
      <c r="AU198" s="25"/>
      <c r="AV198" s="25"/>
      <c r="AW198" s="25"/>
      <c r="AX198" s="25"/>
      <c r="AY198" s="25"/>
      <c r="AZ198" s="25"/>
      <c r="BA198" s="25"/>
      <c r="BB198" s="25"/>
      <c r="BC198" s="25"/>
      <c r="BD198" s="25"/>
      <c r="BE198" s="25"/>
      <c r="BF198" s="25"/>
      <c r="BG198" s="25"/>
      <c r="BH198" s="25"/>
      <c r="BI198" s="25"/>
      <c r="BJ198" s="25"/>
      <c r="BK198" s="25"/>
      <c r="BL198" s="25"/>
      <c r="BM198" s="25"/>
      <c r="BN198" s="25"/>
      <c r="BO198" s="25"/>
      <c r="BP198" s="25"/>
      <c r="BQ198" s="25"/>
    </row>
    <row r="199" spans="1:69" s="110" customFormat="1" x14ac:dyDescent="0.3">
      <c r="A199" s="25"/>
      <c r="B199" s="25"/>
      <c r="C199" s="25"/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5"/>
      <c r="P199" s="26"/>
      <c r="Q199" s="26"/>
      <c r="R199" s="25"/>
      <c r="S199" s="25"/>
      <c r="T199" s="26"/>
      <c r="U199" s="35"/>
      <c r="V199" s="26"/>
      <c r="W199" s="26"/>
      <c r="X199" s="26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 s="25"/>
      <c r="AL199" s="25"/>
      <c r="AM199" s="25"/>
      <c r="AN199" s="25"/>
      <c r="AO199" s="25"/>
      <c r="AP199" s="25"/>
      <c r="AQ199" s="25"/>
      <c r="AR199" s="25"/>
      <c r="AS199" s="25"/>
      <c r="AT199" s="25"/>
      <c r="AU199" s="25"/>
      <c r="AV199" s="25"/>
      <c r="AW199" s="25"/>
      <c r="AX199" s="25"/>
      <c r="AY199" s="25"/>
      <c r="AZ199" s="25"/>
      <c r="BA199" s="25"/>
      <c r="BB199" s="25"/>
      <c r="BC199" s="25"/>
      <c r="BD199" s="25"/>
      <c r="BE199" s="25"/>
      <c r="BF199" s="25"/>
      <c r="BG199" s="25"/>
      <c r="BH199" s="25"/>
      <c r="BI199" s="25"/>
      <c r="BJ199" s="25"/>
      <c r="BK199" s="25"/>
      <c r="BL199" s="25"/>
      <c r="BM199" s="25"/>
      <c r="BN199" s="25"/>
      <c r="BO199" s="25"/>
      <c r="BP199" s="25"/>
      <c r="BQ199" s="25"/>
    </row>
    <row r="200" spans="1:69" s="110" customFormat="1" x14ac:dyDescent="0.3">
      <c r="A200" s="25"/>
      <c r="B200" s="25"/>
      <c r="C200" s="25"/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5"/>
      <c r="P200" s="26"/>
      <c r="Q200" s="26"/>
      <c r="R200" s="25"/>
      <c r="S200" s="25"/>
      <c r="T200" s="26"/>
      <c r="U200" s="35"/>
      <c r="V200" s="26"/>
      <c r="W200" s="26"/>
      <c r="X200" s="26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 s="25"/>
      <c r="AL200" s="25"/>
      <c r="AM200" s="25"/>
      <c r="AN200" s="25"/>
      <c r="AO200" s="25"/>
      <c r="AP200" s="25"/>
      <c r="AQ200" s="25"/>
      <c r="AR200" s="25"/>
      <c r="AS200" s="25"/>
      <c r="AT200" s="25"/>
      <c r="AU200" s="25"/>
      <c r="AV200" s="25"/>
      <c r="AW200" s="25"/>
      <c r="AX200" s="25"/>
      <c r="AY200" s="25"/>
      <c r="AZ200" s="25"/>
      <c r="BA200" s="25"/>
      <c r="BB200" s="25"/>
      <c r="BC200" s="25"/>
      <c r="BD200" s="25"/>
      <c r="BE200" s="25"/>
      <c r="BF200" s="25"/>
      <c r="BG200" s="25"/>
      <c r="BH200" s="25"/>
      <c r="BI200" s="25"/>
      <c r="BJ200" s="25"/>
      <c r="BK200" s="25"/>
      <c r="BL200" s="25"/>
      <c r="BM200" s="25"/>
      <c r="BN200" s="25"/>
      <c r="BO200" s="25"/>
      <c r="BP200" s="25"/>
      <c r="BQ200" s="25"/>
    </row>
    <row r="201" spans="1:69" s="110" customFormat="1" x14ac:dyDescent="0.3">
      <c r="A201" s="25"/>
      <c r="B201" s="25"/>
      <c r="C201" s="25"/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5"/>
      <c r="P201" s="26"/>
      <c r="Q201" s="26"/>
      <c r="R201" s="25"/>
      <c r="S201" s="25"/>
      <c r="T201" s="26"/>
      <c r="U201" s="35"/>
      <c r="V201" s="26"/>
      <c r="W201" s="26"/>
      <c r="X201" s="26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 s="25"/>
      <c r="AL201" s="25"/>
      <c r="AM201" s="25"/>
      <c r="AN201" s="25"/>
      <c r="AO201" s="25"/>
      <c r="AP201" s="25"/>
      <c r="AQ201" s="25"/>
      <c r="AR201" s="25"/>
      <c r="AS201" s="25"/>
      <c r="AT201" s="25"/>
      <c r="AU201" s="25"/>
      <c r="AV201" s="25"/>
      <c r="AW201" s="25"/>
      <c r="AX201" s="25"/>
      <c r="AY201" s="25"/>
      <c r="AZ201" s="25"/>
      <c r="BA201" s="25"/>
      <c r="BB201" s="25"/>
      <c r="BC201" s="25"/>
      <c r="BD201" s="25"/>
      <c r="BE201" s="25"/>
      <c r="BF201" s="25"/>
      <c r="BG201" s="25"/>
      <c r="BH201" s="25"/>
      <c r="BI201" s="25"/>
      <c r="BJ201" s="25"/>
      <c r="BK201" s="25"/>
      <c r="BL201" s="25"/>
      <c r="BM201" s="25"/>
      <c r="BN201" s="25"/>
      <c r="BO201" s="25"/>
      <c r="BP201" s="25"/>
      <c r="BQ201" s="25"/>
    </row>
    <row r="202" spans="1:69" s="110" customFormat="1" x14ac:dyDescent="0.3">
      <c r="A202" s="25"/>
      <c r="B202" s="25"/>
      <c r="C202" s="25"/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5"/>
      <c r="P202" s="26"/>
      <c r="Q202" s="26"/>
      <c r="R202" s="25"/>
      <c r="S202" s="25"/>
      <c r="T202" s="26"/>
      <c r="U202" s="35"/>
      <c r="V202" s="26"/>
      <c r="W202" s="26"/>
      <c r="X202" s="26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 s="25"/>
      <c r="AL202" s="25"/>
      <c r="AM202" s="25"/>
      <c r="AN202" s="25"/>
      <c r="AO202" s="25"/>
      <c r="AP202" s="25"/>
      <c r="AQ202" s="25"/>
      <c r="AR202" s="25"/>
      <c r="AS202" s="25"/>
      <c r="AT202" s="25"/>
      <c r="AU202" s="25"/>
      <c r="AV202" s="25"/>
      <c r="AW202" s="25"/>
      <c r="AX202" s="25"/>
      <c r="AY202" s="25"/>
      <c r="AZ202" s="25"/>
      <c r="BA202" s="25"/>
      <c r="BB202" s="25"/>
      <c r="BC202" s="25"/>
      <c r="BD202" s="25"/>
      <c r="BE202" s="25"/>
      <c r="BF202" s="25"/>
      <c r="BG202" s="25"/>
      <c r="BH202" s="25"/>
      <c r="BI202" s="25"/>
      <c r="BJ202" s="25"/>
      <c r="BK202" s="25"/>
      <c r="BL202" s="25"/>
      <c r="BM202" s="25"/>
      <c r="BN202" s="25"/>
      <c r="BO202" s="25"/>
      <c r="BP202" s="25"/>
      <c r="BQ202" s="25"/>
    </row>
    <row r="203" spans="1:69" s="110" customFormat="1" x14ac:dyDescent="0.3">
      <c r="A203" s="25"/>
      <c r="B203" s="25"/>
      <c r="C203" s="25"/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5"/>
      <c r="P203" s="26"/>
      <c r="Q203" s="26"/>
      <c r="R203" s="25"/>
      <c r="S203" s="25"/>
      <c r="T203" s="26"/>
      <c r="U203" s="35"/>
      <c r="V203" s="26"/>
      <c r="W203" s="26"/>
      <c r="X203" s="26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 s="25"/>
      <c r="AL203" s="25"/>
      <c r="AM203" s="25"/>
      <c r="AN203" s="25"/>
      <c r="AO203" s="25"/>
      <c r="AP203" s="25"/>
      <c r="AQ203" s="25"/>
      <c r="AR203" s="25"/>
      <c r="AS203" s="25"/>
      <c r="AT203" s="25"/>
      <c r="AU203" s="25"/>
      <c r="AV203" s="25"/>
      <c r="AW203" s="25"/>
      <c r="AX203" s="25"/>
      <c r="AY203" s="25"/>
      <c r="AZ203" s="25"/>
      <c r="BA203" s="25"/>
      <c r="BB203" s="25"/>
      <c r="BC203" s="25"/>
      <c r="BD203" s="25"/>
      <c r="BE203" s="25"/>
      <c r="BF203" s="25"/>
      <c r="BG203" s="25"/>
      <c r="BH203" s="25"/>
      <c r="BI203" s="25"/>
      <c r="BJ203" s="25"/>
      <c r="BK203" s="25"/>
      <c r="BL203" s="25"/>
      <c r="BM203" s="25"/>
      <c r="BN203" s="25"/>
      <c r="BO203" s="25"/>
      <c r="BP203" s="25"/>
      <c r="BQ203" s="25"/>
    </row>
    <row r="204" spans="1:69" s="110" customFormat="1" x14ac:dyDescent="0.3">
      <c r="A204" s="25"/>
      <c r="B204" s="25"/>
      <c r="C204" s="25"/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5"/>
      <c r="P204" s="26"/>
      <c r="Q204" s="26"/>
      <c r="R204" s="25"/>
      <c r="S204" s="25"/>
      <c r="T204" s="26"/>
      <c r="U204" s="35"/>
      <c r="V204" s="26"/>
      <c r="W204" s="26"/>
      <c r="X204" s="26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 s="25"/>
      <c r="AL204" s="25"/>
      <c r="AM204" s="25"/>
      <c r="AN204" s="25"/>
      <c r="AO204" s="25"/>
      <c r="AP204" s="25"/>
      <c r="AQ204" s="25"/>
      <c r="AR204" s="25"/>
      <c r="AS204" s="25"/>
      <c r="AT204" s="25"/>
      <c r="AU204" s="25"/>
      <c r="AV204" s="25"/>
      <c r="AW204" s="25"/>
      <c r="AX204" s="25"/>
      <c r="AY204" s="25"/>
      <c r="AZ204" s="25"/>
      <c r="BA204" s="25"/>
      <c r="BB204" s="25"/>
      <c r="BC204" s="25"/>
      <c r="BD204" s="25"/>
      <c r="BE204" s="25"/>
      <c r="BF204" s="25"/>
      <c r="BG204" s="25"/>
      <c r="BH204" s="25"/>
      <c r="BI204" s="25"/>
      <c r="BJ204" s="25"/>
      <c r="BK204" s="25"/>
      <c r="BL204" s="25"/>
      <c r="BM204" s="25"/>
      <c r="BN204" s="25"/>
      <c r="BO204" s="25"/>
      <c r="BP204" s="25"/>
      <c r="BQ204" s="25"/>
    </row>
    <row r="205" spans="1:69" s="110" customFormat="1" x14ac:dyDescent="0.3">
      <c r="A205" s="25"/>
      <c r="B205" s="25"/>
      <c r="C205" s="25"/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5"/>
      <c r="P205" s="26"/>
      <c r="Q205" s="26"/>
      <c r="R205" s="25"/>
      <c r="S205" s="25"/>
      <c r="T205" s="26"/>
      <c r="U205" s="35"/>
      <c r="V205" s="26"/>
      <c r="W205" s="26"/>
      <c r="X205" s="26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 s="25"/>
      <c r="AL205" s="25"/>
      <c r="AM205" s="25"/>
      <c r="AN205" s="25"/>
      <c r="AO205" s="25"/>
      <c r="AP205" s="25"/>
      <c r="AQ205" s="25"/>
      <c r="AR205" s="25"/>
      <c r="AS205" s="25"/>
      <c r="AT205" s="25"/>
      <c r="AU205" s="25"/>
      <c r="AV205" s="25"/>
      <c r="AW205" s="25"/>
      <c r="AX205" s="25"/>
      <c r="AY205" s="25"/>
      <c r="AZ205" s="25"/>
      <c r="BA205" s="25"/>
      <c r="BB205" s="25"/>
      <c r="BC205" s="25"/>
      <c r="BD205" s="25"/>
      <c r="BE205" s="25"/>
      <c r="BF205" s="25"/>
      <c r="BG205" s="25"/>
      <c r="BH205" s="25"/>
      <c r="BI205" s="25"/>
      <c r="BJ205" s="25"/>
      <c r="BK205" s="25"/>
      <c r="BL205" s="25"/>
      <c r="BM205" s="25"/>
      <c r="BN205" s="25"/>
      <c r="BO205" s="25"/>
      <c r="BP205" s="25"/>
      <c r="BQ205" s="25"/>
    </row>
    <row r="206" spans="1:69" s="110" customFormat="1" x14ac:dyDescent="0.3">
      <c r="A206" s="25"/>
      <c r="B206" s="25"/>
      <c r="C206" s="25"/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5"/>
      <c r="P206" s="26"/>
      <c r="Q206" s="26"/>
      <c r="R206" s="25"/>
      <c r="S206" s="25"/>
      <c r="T206" s="26"/>
      <c r="U206" s="35"/>
      <c r="V206" s="26"/>
      <c r="W206" s="26"/>
      <c r="X206" s="26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 s="25"/>
      <c r="AL206" s="25"/>
      <c r="AM206" s="25"/>
      <c r="AN206" s="25"/>
      <c r="AO206" s="25"/>
      <c r="AP206" s="25"/>
      <c r="AQ206" s="25"/>
      <c r="AR206" s="25"/>
      <c r="AS206" s="25"/>
      <c r="AT206" s="25"/>
      <c r="AU206" s="25"/>
      <c r="AV206" s="25"/>
      <c r="AW206" s="25"/>
      <c r="AX206" s="25"/>
      <c r="AY206" s="25"/>
      <c r="AZ206" s="25"/>
      <c r="BA206" s="25"/>
      <c r="BB206" s="25"/>
      <c r="BC206" s="25"/>
      <c r="BD206" s="25"/>
      <c r="BE206" s="25"/>
      <c r="BF206" s="25"/>
      <c r="BG206" s="25"/>
      <c r="BH206" s="25"/>
      <c r="BI206" s="25"/>
      <c r="BJ206" s="25"/>
      <c r="BK206" s="25"/>
      <c r="BL206" s="25"/>
      <c r="BM206" s="25"/>
      <c r="BN206" s="25"/>
      <c r="BO206" s="25"/>
      <c r="BP206" s="25"/>
      <c r="BQ206" s="25"/>
    </row>
    <row r="207" spans="1:69" s="110" customFormat="1" x14ac:dyDescent="0.3">
      <c r="A207" s="25"/>
      <c r="B207" s="25"/>
      <c r="C207" s="25"/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5"/>
      <c r="P207" s="26"/>
      <c r="Q207" s="26"/>
      <c r="R207" s="25"/>
      <c r="S207" s="25"/>
      <c r="T207" s="26"/>
      <c r="U207" s="35"/>
      <c r="V207" s="26"/>
      <c r="W207" s="26"/>
      <c r="X207" s="26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 s="25"/>
      <c r="AL207" s="25"/>
      <c r="AM207" s="25"/>
      <c r="AN207" s="25"/>
      <c r="AO207" s="25"/>
      <c r="AP207" s="25"/>
      <c r="AQ207" s="25"/>
      <c r="AR207" s="25"/>
      <c r="AS207" s="25"/>
      <c r="AT207" s="25"/>
      <c r="AU207" s="25"/>
      <c r="AV207" s="25"/>
      <c r="AW207" s="25"/>
      <c r="AX207" s="25"/>
      <c r="AY207" s="25"/>
      <c r="AZ207" s="25"/>
      <c r="BA207" s="25"/>
      <c r="BB207" s="25"/>
      <c r="BC207" s="25"/>
      <c r="BD207" s="25"/>
      <c r="BE207" s="25"/>
      <c r="BF207" s="25"/>
      <c r="BG207" s="25"/>
      <c r="BH207" s="25"/>
      <c r="BI207" s="25"/>
      <c r="BJ207" s="25"/>
      <c r="BK207" s="25"/>
      <c r="BL207" s="25"/>
      <c r="BM207" s="25"/>
      <c r="BN207" s="25"/>
      <c r="BO207" s="25"/>
      <c r="BP207" s="25"/>
      <c r="BQ207" s="25"/>
    </row>
    <row r="208" spans="1:69" s="110" customFormat="1" x14ac:dyDescent="0.3">
      <c r="A208" s="25"/>
      <c r="B208" s="25"/>
      <c r="C208" s="25"/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5"/>
      <c r="P208" s="26"/>
      <c r="Q208" s="26"/>
      <c r="R208" s="25"/>
      <c r="S208" s="25"/>
      <c r="T208" s="26"/>
      <c r="U208" s="35"/>
      <c r="V208" s="26"/>
      <c r="W208" s="26"/>
      <c r="X208" s="26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 s="25"/>
      <c r="AL208" s="25"/>
      <c r="AM208" s="25"/>
      <c r="AN208" s="25"/>
      <c r="AO208" s="25"/>
      <c r="AP208" s="25"/>
      <c r="AQ208" s="25"/>
      <c r="AR208" s="25"/>
      <c r="AS208" s="25"/>
      <c r="AT208" s="25"/>
      <c r="AU208" s="25"/>
      <c r="AV208" s="25"/>
      <c r="AW208" s="25"/>
      <c r="AX208" s="25"/>
      <c r="AY208" s="25"/>
      <c r="AZ208" s="25"/>
      <c r="BA208" s="25"/>
      <c r="BB208" s="25"/>
      <c r="BC208" s="25"/>
      <c r="BD208" s="25"/>
      <c r="BE208" s="25"/>
      <c r="BF208" s="25"/>
      <c r="BG208" s="25"/>
      <c r="BH208" s="25"/>
      <c r="BI208" s="25"/>
      <c r="BJ208" s="25"/>
      <c r="BK208" s="25"/>
      <c r="BL208" s="25"/>
      <c r="BM208" s="25"/>
      <c r="BN208" s="25"/>
      <c r="BO208" s="25"/>
      <c r="BP208" s="25"/>
      <c r="BQ208" s="25"/>
    </row>
    <row r="209" spans="1:69" s="110" customFormat="1" x14ac:dyDescent="0.3">
      <c r="A209" s="25"/>
      <c r="B209" s="25"/>
      <c r="C209" s="25"/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5"/>
      <c r="P209" s="26"/>
      <c r="Q209" s="26"/>
      <c r="R209" s="25"/>
      <c r="S209" s="25"/>
      <c r="T209" s="26"/>
      <c r="U209" s="35"/>
      <c r="V209" s="26"/>
      <c r="W209" s="26"/>
      <c r="X209" s="26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 s="25"/>
      <c r="AL209" s="25"/>
      <c r="AM209" s="25"/>
      <c r="AN209" s="25"/>
      <c r="AO209" s="25"/>
      <c r="AP209" s="25"/>
      <c r="AQ209" s="25"/>
      <c r="AR209" s="25"/>
      <c r="AS209" s="25"/>
      <c r="AT209" s="25"/>
      <c r="AU209" s="25"/>
      <c r="AV209" s="25"/>
      <c r="AW209" s="25"/>
      <c r="AX209" s="25"/>
      <c r="AY209" s="25"/>
      <c r="AZ209" s="25"/>
      <c r="BA209" s="25"/>
      <c r="BB209" s="25"/>
      <c r="BC209" s="25"/>
      <c r="BD209" s="25"/>
      <c r="BE209" s="25"/>
      <c r="BF209" s="25"/>
      <c r="BG209" s="25"/>
      <c r="BH209" s="25"/>
      <c r="BI209" s="25"/>
      <c r="BJ209" s="25"/>
      <c r="BK209" s="25"/>
      <c r="BL209" s="25"/>
      <c r="BM209" s="25"/>
      <c r="BN209" s="25"/>
      <c r="BO209" s="25"/>
      <c r="BP209" s="25"/>
      <c r="BQ209" s="25"/>
    </row>
    <row r="210" spans="1:69" s="110" customFormat="1" x14ac:dyDescent="0.3">
      <c r="A210" s="25"/>
      <c r="B210" s="25"/>
      <c r="C210" s="25"/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5"/>
      <c r="P210" s="26"/>
      <c r="Q210" s="26"/>
      <c r="R210" s="25"/>
      <c r="S210" s="25"/>
      <c r="T210" s="26"/>
      <c r="U210" s="35"/>
      <c r="V210" s="26"/>
      <c r="W210" s="26"/>
      <c r="X210" s="26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 s="25"/>
      <c r="AL210" s="25"/>
      <c r="AM210" s="25"/>
      <c r="AN210" s="25"/>
      <c r="AO210" s="25"/>
      <c r="AP210" s="25"/>
      <c r="AQ210" s="25"/>
      <c r="AR210" s="25"/>
      <c r="AS210" s="25"/>
      <c r="AT210" s="25"/>
      <c r="AU210" s="25"/>
      <c r="AV210" s="25"/>
      <c r="AW210" s="25"/>
      <c r="AX210" s="25"/>
      <c r="AY210" s="25"/>
      <c r="AZ210" s="25"/>
      <c r="BA210" s="25"/>
      <c r="BB210" s="25"/>
      <c r="BC210" s="25"/>
      <c r="BD210" s="25"/>
      <c r="BE210" s="25"/>
      <c r="BF210" s="25"/>
      <c r="BG210" s="25"/>
      <c r="BH210" s="25"/>
      <c r="BI210" s="25"/>
      <c r="BJ210" s="25"/>
      <c r="BK210" s="25"/>
      <c r="BL210" s="25"/>
      <c r="BM210" s="25"/>
      <c r="BN210" s="25"/>
      <c r="BO210" s="25"/>
      <c r="BP210" s="25"/>
      <c r="BQ210" s="25"/>
    </row>
    <row r="211" spans="1:69" s="110" customFormat="1" x14ac:dyDescent="0.3">
      <c r="A211" s="25"/>
      <c r="B211" s="25"/>
      <c r="C211" s="25"/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5"/>
      <c r="P211" s="26"/>
      <c r="Q211" s="26"/>
      <c r="R211" s="25"/>
      <c r="S211" s="25"/>
      <c r="T211" s="26"/>
      <c r="U211" s="35"/>
      <c r="V211" s="26"/>
      <c r="W211" s="26"/>
      <c r="X211" s="26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 s="25"/>
      <c r="AL211" s="25"/>
      <c r="AM211" s="25"/>
      <c r="AN211" s="25"/>
      <c r="AO211" s="25"/>
      <c r="AP211" s="25"/>
      <c r="AQ211" s="25"/>
      <c r="AR211" s="25"/>
      <c r="AS211" s="25"/>
      <c r="AT211" s="25"/>
      <c r="AU211" s="25"/>
      <c r="AV211" s="25"/>
      <c r="AW211" s="25"/>
      <c r="AX211" s="25"/>
      <c r="AY211" s="25"/>
      <c r="AZ211" s="25"/>
      <c r="BA211" s="25"/>
      <c r="BB211" s="25"/>
      <c r="BC211" s="25"/>
      <c r="BD211" s="25"/>
      <c r="BE211" s="25"/>
      <c r="BF211" s="25"/>
      <c r="BG211" s="25"/>
      <c r="BH211" s="25"/>
      <c r="BI211" s="25"/>
      <c r="BJ211" s="25"/>
      <c r="BK211" s="25"/>
      <c r="BL211" s="25"/>
      <c r="BM211" s="25"/>
      <c r="BN211" s="25"/>
      <c r="BO211" s="25"/>
      <c r="BP211" s="25"/>
      <c r="BQ211" s="25"/>
    </row>
    <row r="212" spans="1:69" s="110" customFormat="1" x14ac:dyDescent="0.3">
      <c r="A212" s="25"/>
      <c r="B212" s="25"/>
      <c r="C212" s="25"/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5"/>
      <c r="P212" s="26"/>
      <c r="Q212" s="26"/>
      <c r="R212" s="25"/>
      <c r="S212" s="25"/>
      <c r="T212" s="26"/>
      <c r="U212" s="35"/>
      <c r="V212" s="26"/>
      <c r="W212" s="26"/>
      <c r="X212" s="26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 s="25"/>
      <c r="AL212" s="25"/>
      <c r="AM212" s="25"/>
      <c r="AN212" s="25"/>
      <c r="AO212" s="25"/>
      <c r="AP212" s="25"/>
      <c r="AQ212" s="25"/>
      <c r="AR212" s="25"/>
      <c r="AS212" s="25"/>
      <c r="AT212" s="25"/>
      <c r="AU212" s="25"/>
      <c r="AV212" s="25"/>
      <c r="AW212" s="25"/>
      <c r="AX212" s="25"/>
      <c r="AY212" s="25"/>
      <c r="AZ212" s="25"/>
      <c r="BA212" s="25"/>
      <c r="BB212" s="25"/>
      <c r="BC212" s="25"/>
      <c r="BD212" s="25"/>
      <c r="BE212" s="25"/>
      <c r="BF212" s="25"/>
      <c r="BG212" s="25"/>
      <c r="BH212" s="25"/>
      <c r="BI212" s="25"/>
      <c r="BJ212" s="25"/>
      <c r="BK212" s="25"/>
      <c r="BL212" s="25"/>
      <c r="BM212" s="25"/>
      <c r="BN212" s="25"/>
      <c r="BO212" s="25"/>
      <c r="BP212" s="25"/>
      <c r="BQ212" s="25"/>
    </row>
    <row r="213" spans="1:69" s="110" customFormat="1" x14ac:dyDescent="0.3">
      <c r="A213" s="25"/>
      <c r="B213" s="25"/>
      <c r="C213" s="25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5"/>
      <c r="P213" s="26"/>
      <c r="Q213" s="26"/>
      <c r="R213" s="25"/>
      <c r="S213" s="25"/>
      <c r="T213" s="26"/>
      <c r="U213" s="35"/>
      <c r="V213" s="26"/>
      <c r="W213" s="26"/>
      <c r="X213" s="26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 s="25"/>
      <c r="AL213" s="25"/>
      <c r="AM213" s="25"/>
      <c r="AN213" s="25"/>
      <c r="AO213" s="25"/>
      <c r="AP213" s="25"/>
      <c r="AQ213" s="25"/>
      <c r="AR213" s="25"/>
      <c r="AS213" s="25"/>
      <c r="AT213" s="25"/>
      <c r="AU213" s="25"/>
      <c r="AV213" s="25"/>
      <c r="AW213" s="25"/>
      <c r="AX213" s="25"/>
      <c r="AY213" s="25"/>
      <c r="AZ213" s="25"/>
      <c r="BA213" s="25"/>
      <c r="BB213" s="25"/>
      <c r="BC213" s="25"/>
      <c r="BD213" s="25"/>
      <c r="BE213" s="25"/>
      <c r="BF213" s="25"/>
      <c r="BG213" s="25"/>
      <c r="BH213" s="25"/>
      <c r="BI213" s="25"/>
      <c r="BJ213" s="25"/>
      <c r="BK213" s="25"/>
      <c r="BL213" s="25"/>
      <c r="BM213" s="25"/>
      <c r="BN213" s="25"/>
      <c r="BO213" s="25"/>
      <c r="BP213" s="25"/>
      <c r="BQ213" s="25"/>
    </row>
    <row r="214" spans="1:69" s="110" customFormat="1" x14ac:dyDescent="0.3">
      <c r="A214" s="25"/>
      <c r="B214" s="25"/>
      <c r="C214" s="25"/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5"/>
      <c r="P214" s="26"/>
      <c r="Q214" s="26"/>
      <c r="R214" s="25"/>
      <c r="S214" s="25"/>
      <c r="T214" s="26"/>
      <c r="U214" s="35"/>
      <c r="V214" s="26"/>
      <c r="W214" s="26"/>
      <c r="X214" s="26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 s="25"/>
      <c r="AL214" s="25"/>
      <c r="AM214" s="25"/>
      <c r="AN214" s="25"/>
      <c r="AO214" s="25"/>
      <c r="AP214" s="25"/>
      <c r="AQ214" s="25"/>
      <c r="AR214" s="25"/>
      <c r="AS214" s="25"/>
      <c r="AT214" s="25"/>
      <c r="AU214" s="25"/>
      <c r="AV214" s="25"/>
      <c r="AW214" s="25"/>
      <c r="AX214" s="25"/>
      <c r="AY214" s="25"/>
      <c r="AZ214" s="25"/>
      <c r="BA214" s="25"/>
      <c r="BB214" s="25"/>
      <c r="BC214" s="25"/>
      <c r="BD214" s="25"/>
      <c r="BE214" s="25"/>
      <c r="BF214" s="25"/>
      <c r="BG214" s="25"/>
      <c r="BH214" s="25"/>
      <c r="BI214" s="25"/>
      <c r="BJ214" s="25"/>
      <c r="BK214" s="25"/>
      <c r="BL214" s="25"/>
      <c r="BM214" s="25"/>
      <c r="BN214" s="25"/>
      <c r="BO214" s="25"/>
      <c r="BP214" s="25"/>
      <c r="BQ214" s="25"/>
    </row>
    <row r="215" spans="1:69" s="110" customFormat="1" x14ac:dyDescent="0.3">
      <c r="A215" s="25"/>
      <c r="B215" s="25"/>
      <c r="C215" s="25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5"/>
      <c r="P215" s="26"/>
      <c r="Q215" s="26"/>
      <c r="R215" s="25"/>
      <c r="S215" s="25"/>
      <c r="T215" s="26"/>
      <c r="U215" s="35"/>
      <c r="V215" s="26"/>
      <c r="W215" s="26"/>
      <c r="X215" s="26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 s="25"/>
      <c r="AL215" s="25"/>
      <c r="AM215" s="25"/>
      <c r="AN215" s="25"/>
      <c r="AO215" s="25"/>
      <c r="AP215" s="25"/>
      <c r="AQ215" s="25"/>
      <c r="AR215" s="25"/>
      <c r="AS215" s="25"/>
      <c r="AT215" s="25"/>
      <c r="AU215" s="25"/>
      <c r="AV215" s="25"/>
      <c r="AW215" s="25"/>
      <c r="AX215" s="25"/>
      <c r="AY215" s="25"/>
      <c r="AZ215" s="25"/>
      <c r="BA215" s="25"/>
      <c r="BB215" s="25"/>
      <c r="BC215" s="25"/>
      <c r="BD215" s="25"/>
      <c r="BE215" s="25"/>
      <c r="BF215" s="25"/>
      <c r="BG215" s="25"/>
      <c r="BH215" s="25"/>
      <c r="BI215" s="25"/>
      <c r="BJ215" s="25"/>
      <c r="BK215" s="25"/>
      <c r="BL215" s="25"/>
      <c r="BM215" s="25"/>
      <c r="BN215" s="25"/>
      <c r="BO215" s="25"/>
      <c r="BP215" s="25"/>
      <c r="BQ215" s="25"/>
    </row>
    <row r="216" spans="1:69" s="110" customFormat="1" x14ac:dyDescent="0.3">
      <c r="A216" s="25"/>
      <c r="B216" s="25"/>
      <c r="C216" s="25"/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5"/>
      <c r="P216" s="26"/>
      <c r="Q216" s="26"/>
      <c r="R216" s="25"/>
      <c r="S216" s="25"/>
      <c r="T216" s="26"/>
      <c r="U216" s="35"/>
      <c r="V216" s="26"/>
      <c r="W216" s="26"/>
      <c r="X216" s="26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 s="25"/>
      <c r="AL216" s="25"/>
      <c r="AM216" s="25"/>
      <c r="AN216" s="25"/>
      <c r="AO216" s="25"/>
      <c r="AP216" s="25"/>
      <c r="AQ216" s="25"/>
      <c r="AR216" s="25"/>
      <c r="AS216" s="25"/>
      <c r="AT216" s="25"/>
      <c r="AU216" s="25"/>
      <c r="AV216" s="25"/>
      <c r="AW216" s="25"/>
      <c r="AX216" s="25"/>
      <c r="AY216" s="25"/>
      <c r="AZ216" s="25"/>
      <c r="BA216" s="25"/>
      <c r="BB216" s="25"/>
      <c r="BC216" s="25"/>
      <c r="BD216" s="25"/>
      <c r="BE216" s="25"/>
      <c r="BF216" s="25"/>
      <c r="BG216" s="25"/>
      <c r="BH216" s="25"/>
      <c r="BI216" s="25"/>
      <c r="BJ216" s="25"/>
      <c r="BK216" s="25"/>
      <c r="BL216" s="25"/>
      <c r="BM216" s="25"/>
      <c r="BN216" s="25"/>
      <c r="BO216" s="25"/>
      <c r="BP216" s="25"/>
      <c r="BQ216" s="25"/>
    </row>
    <row r="217" spans="1:69" s="110" customFormat="1" x14ac:dyDescent="0.3">
      <c r="A217" s="25"/>
      <c r="B217" s="25"/>
      <c r="C217" s="25"/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5"/>
      <c r="P217" s="26"/>
      <c r="Q217" s="26"/>
      <c r="R217" s="25"/>
      <c r="S217" s="25"/>
      <c r="T217" s="26"/>
      <c r="U217" s="35"/>
      <c r="V217" s="26"/>
      <c r="W217" s="26"/>
      <c r="X217" s="26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 s="25"/>
      <c r="AL217" s="25"/>
      <c r="AM217" s="25"/>
      <c r="AN217" s="25"/>
      <c r="AO217" s="25"/>
      <c r="AP217" s="25"/>
      <c r="AQ217" s="25"/>
      <c r="AR217" s="25"/>
      <c r="AS217" s="25"/>
      <c r="AT217" s="25"/>
      <c r="AU217" s="25"/>
      <c r="AV217" s="25"/>
      <c r="AW217" s="25"/>
      <c r="AX217" s="25"/>
      <c r="AY217" s="25"/>
      <c r="AZ217" s="25"/>
      <c r="BA217" s="25"/>
      <c r="BB217" s="25"/>
      <c r="BC217" s="25"/>
      <c r="BD217" s="25"/>
      <c r="BE217" s="25"/>
      <c r="BF217" s="25"/>
      <c r="BG217" s="25"/>
      <c r="BH217" s="25"/>
      <c r="BI217" s="25"/>
      <c r="BJ217" s="25"/>
      <c r="BK217" s="25"/>
      <c r="BL217" s="25"/>
      <c r="BM217" s="25"/>
      <c r="BN217" s="25"/>
      <c r="BO217" s="25"/>
      <c r="BP217" s="25"/>
      <c r="BQ217" s="25"/>
    </row>
    <row r="218" spans="1:69" s="110" customFormat="1" x14ac:dyDescent="0.3">
      <c r="A218" s="25"/>
      <c r="B218" s="25"/>
      <c r="C218" s="25"/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5"/>
      <c r="P218" s="26"/>
      <c r="Q218" s="26"/>
      <c r="R218" s="25"/>
      <c r="S218" s="25"/>
      <c r="T218" s="26"/>
      <c r="U218" s="35"/>
      <c r="V218" s="26"/>
      <c r="W218" s="26"/>
      <c r="X218" s="26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 s="25"/>
      <c r="AL218" s="25"/>
      <c r="AM218" s="25"/>
      <c r="AN218" s="25"/>
      <c r="AO218" s="25"/>
      <c r="AP218" s="25"/>
      <c r="AQ218" s="25"/>
      <c r="AR218" s="25"/>
      <c r="AS218" s="25"/>
      <c r="AT218" s="25"/>
      <c r="AU218" s="25"/>
      <c r="AV218" s="25"/>
      <c r="AW218" s="25"/>
      <c r="AX218" s="25"/>
      <c r="AY218" s="25"/>
      <c r="AZ218" s="25"/>
      <c r="BA218" s="25"/>
      <c r="BB218" s="25"/>
      <c r="BC218" s="25"/>
      <c r="BD218" s="25"/>
      <c r="BE218" s="25"/>
      <c r="BF218" s="25"/>
      <c r="BG218" s="25"/>
      <c r="BH218" s="25"/>
      <c r="BI218" s="25"/>
      <c r="BJ218" s="25"/>
      <c r="BK218" s="25"/>
      <c r="BL218" s="25"/>
      <c r="BM218" s="25"/>
      <c r="BN218" s="25"/>
      <c r="BO218" s="25"/>
      <c r="BP218" s="25"/>
      <c r="BQ218" s="25"/>
    </row>
    <row r="219" spans="1:69" s="110" customFormat="1" x14ac:dyDescent="0.3">
      <c r="A219" s="25"/>
      <c r="B219" s="25"/>
      <c r="C219" s="25"/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5"/>
      <c r="P219" s="26"/>
      <c r="Q219" s="26"/>
      <c r="R219" s="25"/>
      <c r="S219" s="25"/>
      <c r="T219" s="26"/>
      <c r="U219" s="35"/>
      <c r="V219" s="26"/>
      <c r="W219" s="26"/>
      <c r="X219" s="26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 s="25"/>
      <c r="AL219" s="25"/>
      <c r="AM219" s="25"/>
      <c r="AN219" s="25"/>
      <c r="AO219" s="25"/>
      <c r="AP219" s="25"/>
      <c r="AQ219" s="25"/>
      <c r="AR219" s="25"/>
      <c r="AS219" s="25"/>
      <c r="AT219" s="25"/>
      <c r="AU219" s="25"/>
      <c r="AV219" s="25"/>
      <c r="AW219" s="25"/>
      <c r="AX219" s="25"/>
      <c r="AY219" s="25"/>
      <c r="AZ219" s="25"/>
      <c r="BA219" s="25"/>
      <c r="BB219" s="25"/>
      <c r="BC219" s="25"/>
      <c r="BD219" s="25"/>
      <c r="BE219" s="25"/>
      <c r="BF219" s="25"/>
      <c r="BG219" s="25"/>
      <c r="BH219" s="25"/>
      <c r="BI219" s="25"/>
      <c r="BJ219" s="25"/>
      <c r="BK219" s="25"/>
      <c r="BL219" s="25"/>
      <c r="BM219" s="25"/>
      <c r="BN219" s="25"/>
      <c r="BO219" s="25"/>
      <c r="BP219" s="25"/>
      <c r="BQ219" s="25"/>
    </row>
    <row r="220" spans="1:69" s="110" customFormat="1" x14ac:dyDescent="0.3">
      <c r="A220" s="25"/>
      <c r="B220" s="25"/>
      <c r="C220" s="25"/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5"/>
      <c r="P220" s="26"/>
      <c r="Q220" s="26"/>
      <c r="R220" s="25"/>
      <c r="S220" s="25"/>
      <c r="T220" s="26"/>
      <c r="U220" s="35"/>
      <c r="V220" s="26"/>
      <c r="W220" s="26"/>
      <c r="X220" s="26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 s="25"/>
      <c r="AL220" s="25"/>
      <c r="AM220" s="25"/>
      <c r="AN220" s="25"/>
      <c r="AO220" s="25"/>
      <c r="AP220" s="25"/>
      <c r="AQ220" s="25"/>
      <c r="AR220" s="25"/>
      <c r="AS220" s="25"/>
      <c r="AT220" s="25"/>
      <c r="AU220" s="25"/>
      <c r="AV220" s="25"/>
      <c r="AW220" s="25"/>
      <c r="AX220" s="25"/>
      <c r="AY220" s="25"/>
      <c r="AZ220" s="25"/>
      <c r="BA220" s="25"/>
      <c r="BB220" s="25"/>
      <c r="BC220" s="25"/>
      <c r="BD220" s="25"/>
      <c r="BE220" s="25"/>
      <c r="BF220" s="25"/>
      <c r="BG220" s="25"/>
      <c r="BH220" s="25"/>
      <c r="BI220" s="25"/>
      <c r="BJ220" s="25"/>
      <c r="BK220" s="25"/>
      <c r="BL220" s="25"/>
      <c r="BM220" s="25"/>
      <c r="BN220" s="25"/>
      <c r="BO220" s="25"/>
      <c r="BP220" s="25"/>
      <c r="BQ220" s="25"/>
    </row>
    <row r="221" spans="1:69" s="110" customFormat="1" x14ac:dyDescent="0.3">
      <c r="A221" s="25"/>
      <c r="B221" s="25"/>
      <c r="C221" s="25"/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5"/>
      <c r="P221" s="26"/>
      <c r="Q221" s="26"/>
      <c r="R221" s="25"/>
      <c r="S221" s="25"/>
      <c r="T221" s="26"/>
      <c r="U221" s="35"/>
      <c r="V221" s="26"/>
      <c r="W221" s="26"/>
      <c r="X221" s="26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 s="25"/>
      <c r="AL221" s="25"/>
      <c r="AM221" s="25"/>
      <c r="AN221" s="25"/>
      <c r="AO221" s="25"/>
      <c r="AP221" s="25"/>
      <c r="AQ221" s="25"/>
      <c r="AR221" s="25"/>
      <c r="AS221" s="25"/>
      <c r="AT221" s="25"/>
      <c r="AU221" s="25"/>
      <c r="AV221" s="25"/>
      <c r="AW221" s="25"/>
      <c r="AX221" s="25"/>
      <c r="AY221" s="25"/>
      <c r="AZ221" s="25"/>
      <c r="BA221" s="25"/>
      <c r="BB221" s="25"/>
      <c r="BC221" s="25"/>
      <c r="BD221" s="25"/>
      <c r="BE221" s="25"/>
      <c r="BF221" s="25"/>
      <c r="BG221" s="25"/>
      <c r="BH221" s="25"/>
      <c r="BI221" s="25"/>
      <c r="BJ221" s="25"/>
      <c r="BK221" s="25"/>
      <c r="BL221" s="25"/>
      <c r="BM221" s="25"/>
      <c r="BN221" s="25"/>
      <c r="BO221" s="25"/>
      <c r="BP221" s="25"/>
      <c r="BQ221" s="25"/>
    </row>
    <row r="222" spans="1:69" s="110" customFormat="1" x14ac:dyDescent="0.3">
      <c r="A222" s="25"/>
      <c r="B222" s="25"/>
      <c r="C222" s="25"/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5"/>
      <c r="P222" s="26"/>
      <c r="Q222" s="26"/>
      <c r="R222" s="25"/>
      <c r="S222" s="25"/>
      <c r="T222" s="26"/>
      <c r="U222" s="35"/>
      <c r="V222" s="26"/>
      <c r="W222" s="26"/>
      <c r="X222" s="26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 s="25"/>
      <c r="AL222" s="25"/>
      <c r="AM222" s="25"/>
      <c r="AN222" s="25"/>
      <c r="AO222" s="25"/>
      <c r="AP222" s="25"/>
      <c r="AQ222" s="25"/>
      <c r="AR222" s="25"/>
      <c r="AS222" s="25"/>
      <c r="AT222" s="25"/>
      <c r="AU222" s="25"/>
      <c r="AV222" s="25"/>
      <c r="AW222" s="25"/>
      <c r="AX222" s="25"/>
      <c r="AY222" s="25"/>
      <c r="AZ222" s="25"/>
      <c r="BA222" s="25"/>
      <c r="BB222" s="25"/>
      <c r="BC222" s="25"/>
      <c r="BD222" s="25"/>
      <c r="BE222" s="25"/>
      <c r="BF222" s="25"/>
      <c r="BG222" s="25"/>
      <c r="BH222" s="25"/>
      <c r="BI222" s="25"/>
      <c r="BJ222" s="25"/>
      <c r="BK222" s="25"/>
      <c r="BL222" s="25"/>
      <c r="BM222" s="25"/>
      <c r="BN222" s="25"/>
      <c r="BO222" s="25"/>
      <c r="BP222" s="25"/>
      <c r="BQ222" s="25"/>
    </row>
    <row r="223" spans="1:69" s="110" customFormat="1" x14ac:dyDescent="0.3">
      <c r="A223" s="25"/>
      <c r="B223" s="25"/>
      <c r="C223" s="25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5"/>
      <c r="P223" s="26"/>
      <c r="Q223" s="26"/>
      <c r="R223" s="25"/>
      <c r="S223" s="25"/>
      <c r="T223" s="26"/>
      <c r="U223" s="35"/>
      <c r="V223" s="26"/>
      <c r="W223" s="26"/>
      <c r="X223" s="26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 s="25"/>
      <c r="AL223" s="25"/>
      <c r="AM223" s="25"/>
      <c r="AN223" s="25"/>
      <c r="AO223" s="25"/>
      <c r="AP223" s="25"/>
      <c r="AQ223" s="25"/>
      <c r="AR223" s="25"/>
      <c r="AS223" s="25"/>
      <c r="AT223" s="25"/>
      <c r="AU223" s="25"/>
      <c r="AV223" s="25"/>
      <c r="AW223" s="25"/>
      <c r="AX223" s="25"/>
      <c r="AY223" s="25"/>
      <c r="AZ223" s="25"/>
      <c r="BA223" s="25"/>
      <c r="BB223" s="25"/>
      <c r="BC223" s="25"/>
      <c r="BD223" s="25"/>
      <c r="BE223" s="25"/>
      <c r="BF223" s="25"/>
      <c r="BG223" s="25"/>
      <c r="BH223" s="25"/>
      <c r="BI223" s="25"/>
      <c r="BJ223" s="25"/>
      <c r="BK223" s="25"/>
      <c r="BL223" s="25"/>
      <c r="BM223" s="25"/>
      <c r="BN223" s="25"/>
      <c r="BO223" s="25"/>
      <c r="BP223" s="25"/>
      <c r="BQ223" s="25"/>
    </row>
    <row r="224" spans="1:69" s="110" customFormat="1" x14ac:dyDescent="0.3">
      <c r="A224" s="25"/>
      <c r="B224" s="25"/>
      <c r="C224" s="25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5"/>
      <c r="P224" s="26"/>
      <c r="Q224" s="26"/>
      <c r="R224" s="25"/>
      <c r="S224" s="25"/>
      <c r="T224" s="26"/>
      <c r="U224" s="35"/>
      <c r="V224" s="26"/>
      <c r="W224" s="26"/>
      <c r="X224" s="26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  <c r="AK224" s="25"/>
      <c r="AL224" s="25"/>
      <c r="AM224" s="25"/>
      <c r="AN224" s="25"/>
      <c r="AO224" s="25"/>
      <c r="AP224" s="25"/>
      <c r="AQ224" s="25"/>
      <c r="AR224" s="25"/>
      <c r="AS224" s="25"/>
      <c r="AT224" s="25"/>
      <c r="AU224" s="25"/>
      <c r="AV224" s="25"/>
      <c r="AW224" s="25"/>
      <c r="AX224" s="25"/>
      <c r="AY224" s="25"/>
      <c r="AZ224" s="25"/>
      <c r="BA224" s="25"/>
      <c r="BB224" s="25"/>
      <c r="BC224" s="25"/>
      <c r="BD224" s="25"/>
      <c r="BE224" s="25"/>
      <c r="BF224" s="25"/>
      <c r="BG224" s="25"/>
      <c r="BH224" s="25"/>
      <c r="BI224" s="25"/>
      <c r="BJ224" s="25"/>
      <c r="BK224" s="25"/>
      <c r="BL224" s="25"/>
      <c r="BM224" s="25"/>
      <c r="BN224" s="25"/>
      <c r="BO224" s="25"/>
      <c r="BP224" s="25"/>
      <c r="BQ224" s="25"/>
    </row>
    <row r="225" spans="1:69" s="110" customFormat="1" x14ac:dyDescent="0.3">
      <c r="A225" s="25"/>
      <c r="B225" s="25"/>
      <c r="C225" s="25"/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5"/>
      <c r="P225" s="26"/>
      <c r="Q225" s="26"/>
      <c r="R225" s="25"/>
      <c r="S225" s="25"/>
      <c r="T225" s="26"/>
      <c r="U225" s="35"/>
      <c r="V225" s="26"/>
      <c r="W225" s="26"/>
      <c r="X225" s="26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 s="25"/>
      <c r="AL225" s="25"/>
      <c r="AM225" s="25"/>
      <c r="AN225" s="25"/>
      <c r="AO225" s="25"/>
      <c r="AP225" s="25"/>
      <c r="AQ225" s="25"/>
      <c r="AR225" s="25"/>
      <c r="AS225" s="25"/>
      <c r="AT225" s="25"/>
      <c r="AU225" s="25"/>
      <c r="AV225" s="25"/>
      <c r="AW225" s="25"/>
      <c r="AX225" s="25"/>
      <c r="AY225" s="25"/>
      <c r="AZ225" s="25"/>
      <c r="BA225" s="25"/>
      <c r="BB225" s="25"/>
      <c r="BC225" s="25"/>
      <c r="BD225" s="25"/>
      <c r="BE225" s="25"/>
      <c r="BF225" s="25"/>
      <c r="BG225" s="25"/>
      <c r="BH225" s="25"/>
      <c r="BI225" s="25"/>
      <c r="BJ225" s="25"/>
      <c r="BK225" s="25"/>
      <c r="BL225" s="25"/>
      <c r="BM225" s="25"/>
      <c r="BN225" s="25"/>
      <c r="BO225" s="25"/>
      <c r="BP225" s="25"/>
      <c r="BQ225" s="25"/>
    </row>
    <row r="226" spans="1:69" s="110" customFormat="1" x14ac:dyDescent="0.3">
      <c r="A226" s="25"/>
      <c r="B226" s="25"/>
      <c r="C226" s="25"/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5"/>
      <c r="P226" s="26"/>
      <c r="Q226" s="26"/>
      <c r="R226" s="25"/>
      <c r="S226" s="25"/>
      <c r="T226" s="26"/>
      <c r="U226" s="35"/>
      <c r="V226" s="26"/>
      <c r="W226" s="26"/>
      <c r="X226" s="26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  <c r="AK226" s="25"/>
      <c r="AL226" s="25"/>
      <c r="AM226" s="25"/>
      <c r="AN226" s="25"/>
      <c r="AO226" s="25"/>
      <c r="AP226" s="25"/>
      <c r="AQ226" s="25"/>
      <c r="AR226" s="25"/>
      <c r="AS226" s="25"/>
      <c r="AT226" s="25"/>
      <c r="AU226" s="25"/>
      <c r="AV226" s="25"/>
      <c r="AW226" s="25"/>
      <c r="AX226" s="25"/>
      <c r="AY226" s="25"/>
      <c r="AZ226" s="25"/>
      <c r="BA226" s="25"/>
      <c r="BB226" s="25"/>
      <c r="BC226" s="25"/>
      <c r="BD226" s="25"/>
      <c r="BE226" s="25"/>
      <c r="BF226" s="25"/>
      <c r="BG226" s="25"/>
      <c r="BH226" s="25"/>
      <c r="BI226" s="25"/>
      <c r="BJ226" s="25"/>
      <c r="BK226" s="25"/>
      <c r="BL226" s="25"/>
      <c r="BM226" s="25"/>
      <c r="BN226" s="25"/>
      <c r="BO226" s="25"/>
      <c r="BP226" s="25"/>
      <c r="BQ226" s="25"/>
    </row>
    <row r="227" spans="1:69" s="110" customFormat="1" x14ac:dyDescent="0.3">
      <c r="A227" s="25"/>
      <c r="B227" s="25"/>
      <c r="C227" s="25"/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5"/>
      <c r="P227" s="26"/>
      <c r="Q227" s="26"/>
      <c r="R227" s="25"/>
      <c r="S227" s="25"/>
      <c r="T227" s="26"/>
      <c r="U227" s="35"/>
      <c r="V227" s="26"/>
      <c r="W227" s="26"/>
      <c r="X227" s="26"/>
      <c r="Y227" s="25"/>
      <c r="Z227" s="25"/>
      <c r="AA227" s="25"/>
      <c r="AB227" s="25"/>
      <c r="AC227" s="25"/>
      <c r="AD227" s="25"/>
      <c r="AE227" s="25"/>
      <c r="AF227" s="25"/>
      <c r="AG227" s="25"/>
      <c r="AH227" s="25"/>
      <c r="AI227" s="25"/>
      <c r="AJ227" s="25"/>
      <c r="AK227" s="25"/>
      <c r="AL227" s="25"/>
      <c r="AM227" s="25"/>
      <c r="AN227" s="25"/>
      <c r="AO227" s="25"/>
      <c r="AP227" s="25"/>
      <c r="AQ227" s="25"/>
      <c r="AR227" s="25"/>
      <c r="AS227" s="25"/>
      <c r="AT227" s="25"/>
      <c r="AU227" s="25"/>
      <c r="AV227" s="25"/>
      <c r="AW227" s="25"/>
      <c r="AX227" s="25"/>
      <c r="AY227" s="25"/>
      <c r="AZ227" s="25"/>
      <c r="BA227" s="25"/>
      <c r="BB227" s="25"/>
      <c r="BC227" s="25"/>
      <c r="BD227" s="25"/>
      <c r="BE227" s="25"/>
      <c r="BF227" s="25"/>
      <c r="BG227" s="25"/>
      <c r="BH227" s="25"/>
      <c r="BI227" s="25"/>
      <c r="BJ227" s="25"/>
      <c r="BK227" s="25"/>
      <c r="BL227" s="25"/>
      <c r="BM227" s="25"/>
      <c r="BN227" s="25"/>
      <c r="BO227" s="25"/>
      <c r="BP227" s="25"/>
      <c r="BQ227" s="25"/>
    </row>
    <row r="228" spans="1:69" s="110" customFormat="1" x14ac:dyDescent="0.3">
      <c r="A228" s="25"/>
      <c r="B228" s="25"/>
      <c r="C228" s="25"/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5"/>
      <c r="P228" s="26"/>
      <c r="Q228" s="26"/>
      <c r="R228" s="25"/>
      <c r="S228" s="25"/>
      <c r="T228" s="26"/>
      <c r="U228" s="35"/>
      <c r="V228" s="26"/>
      <c r="W228" s="26"/>
      <c r="X228" s="26"/>
      <c r="Y228" s="25"/>
      <c r="Z228" s="25"/>
      <c r="AA228" s="25"/>
      <c r="AB228" s="25"/>
      <c r="AC228" s="25"/>
      <c r="AD228" s="25"/>
      <c r="AE228" s="25"/>
      <c r="AF228" s="25"/>
      <c r="AG228" s="25"/>
      <c r="AH228" s="25"/>
      <c r="AI228" s="25"/>
      <c r="AJ228" s="25"/>
      <c r="AK228" s="25"/>
      <c r="AL228" s="25"/>
      <c r="AM228" s="25"/>
      <c r="AN228" s="25"/>
      <c r="AO228" s="25"/>
      <c r="AP228" s="25"/>
      <c r="AQ228" s="25"/>
      <c r="AR228" s="25"/>
      <c r="AS228" s="25"/>
      <c r="AT228" s="25"/>
      <c r="AU228" s="25"/>
      <c r="AV228" s="25"/>
      <c r="AW228" s="25"/>
      <c r="AX228" s="25"/>
      <c r="AY228" s="25"/>
      <c r="AZ228" s="25"/>
      <c r="BA228" s="25"/>
      <c r="BB228" s="25"/>
      <c r="BC228" s="25"/>
      <c r="BD228" s="25"/>
      <c r="BE228" s="25"/>
      <c r="BF228" s="25"/>
      <c r="BG228" s="25"/>
      <c r="BH228" s="25"/>
      <c r="BI228" s="25"/>
      <c r="BJ228" s="25"/>
      <c r="BK228" s="25"/>
      <c r="BL228" s="25"/>
      <c r="BM228" s="25"/>
      <c r="BN228" s="25"/>
      <c r="BO228" s="25"/>
      <c r="BP228" s="25"/>
      <c r="BQ228" s="25"/>
    </row>
    <row r="229" spans="1:69" s="110" customFormat="1" x14ac:dyDescent="0.3">
      <c r="A229" s="25"/>
      <c r="B229" s="25"/>
      <c r="C229" s="25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5"/>
      <c r="P229" s="26"/>
      <c r="Q229" s="26"/>
      <c r="R229" s="25"/>
      <c r="S229" s="25"/>
      <c r="T229" s="26"/>
      <c r="U229" s="35"/>
      <c r="V229" s="26"/>
      <c r="W229" s="26"/>
      <c r="X229" s="26"/>
      <c r="Y229" s="25"/>
      <c r="Z229" s="25"/>
      <c r="AA229" s="25"/>
      <c r="AB229" s="25"/>
      <c r="AC229" s="25"/>
      <c r="AD229" s="25"/>
      <c r="AE229" s="25"/>
      <c r="AF229" s="25"/>
      <c r="AG229" s="25"/>
      <c r="AH229" s="25"/>
      <c r="AI229" s="25"/>
      <c r="AJ229" s="25"/>
      <c r="AK229" s="25"/>
      <c r="AL229" s="25"/>
      <c r="AM229" s="25"/>
      <c r="AN229" s="25"/>
      <c r="AO229" s="25"/>
      <c r="AP229" s="25"/>
      <c r="AQ229" s="25"/>
      <c r="AR229" s="25"/>
      <c r="AS229" s="25"/>
      <c r="AT229" s="25"/>
      <c r="AU229" s="25"/>
      <c r="AV229" s="25"/>
      <c r="AW229" s="25"/>
      <c r="AX229" s="25"/>
      <c r="AY229" s="25"/>
      <c r="AZ229" s="25"/>
      <c r="BA229" s="25"/>
      <c r="BB229" s="25"/>
      <c r="BC229" s="25"/>
      <c r="BD229" s="25"/>
      <c r="BE229" s="25"/>
      <c r="BF229" s="25"/>
      <c r="BG229" s="25"/>
      <c r="BH229" s="25"/>
      <c r="BI229" s="25"/>
      <c r="BJ229" s="25"/>
      <c r="BK229" s="25"/>
      <c r="BL229" s="25"/>
      <c r="BM229" s="25"/>
      <c r="BN229" s="25"/>
      <c r="BO229" s="25"/>
      <c r="BP229" s="25"/>
      <c r="BQ229" s="25"/>
    </row>
    <row r="230" spans="1:69" s="110" customFormat="1" x14ac:dyDescent="0.3">
      <c r="A230" s="25"/>
      <c r="B230" s="25"/>
      <c r="C230" s="25"/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5"/>
      <c r="P230" s="26"/>
      <c r="Q230" s="26"/>
      <c r="R230" s="25"/>
      <c r="S230" s="25"/>
      <c r="T230" s="26"/>
      <c r="U230" s="35"/>
      <c r="V230" s="26"/>
      <c r="W230" s="26"/>
      <c r="X230" s="26"/>
      <c r="Y230" s="25"/>
      <c r="Z230" s="25"/>
      <c r="AA230" s="25"/>
      <c r="AB230" s="25"/>
      <c r="AC230" s="25"/>
      <c r="AD230" s="25"/>
      <c r="AE230" s="25"/>
      <c r="AF230" s="25"/>
      <c r="AG230" s="25"/>
      <c r="AH230" s="25"/>
      <c r="AI230" s="25"/>
      <c r="AJ230" s="25"/>
      <c r="AK230" s="25"/>
      <c r="AL230" s="25"/>
      <c r="AM230" s="25"/>
      <c r="AN230" s="25"/>
      <c r="AO230" s="25"/>
      <c r="AP230" s="25"/>
      <c r="AQ230" s="25"/>
      <c r="AR230" s="25"/>
      <c r="AS230" s="25"/>
      <c r="AT230" s="25"/>
      <c r="AU230" s="25"/>
      <c r="AV230" s="25"/>
      <c r="AW230" s="25"/>
      <c r="AX230" s="25"/>
      <c r="AY230" s="25"/>
      <c r="AZ230" s="25"/>
      <c r="BA230" s="25"/>
      <c r="BB230" s="25"/>
      <c r="BC230" s="25"/>
      <c r="BD230" s="25"/>
      <c r="BE230" s="25"/>
      <c r="BF230" s="25"/>
      <c r="BG230" s="25"/>
      <c r="BH230" s="25"/>
      <c r="BI230" s="25"/>
      <c r="BJ230" s="25"/>
      <c r="BK230" s="25"/>
      <c r="BL230" s="25"/>
      <c r="BM230" s="25"/>
      <c r="BN230" s="25"/>
      <c r="BO230" s="25"/>
      <c r="BP230" s="25"/>
      <c r="BQ230" s="25"/>
    </row>
    <row r="231" spans="1:69" s="110" customFormat="1" x14ac:dyDescent="0.3">
      <c r="A231" s="25"/>
      <c r="B231" s="25"/>
      <c r="C231" s="25"/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5"/>
      <c r="P231" s="26"/>
      <c r="Q231" s="26"/>
      <c r="R231" s="25"/>
      <c r="S231" s="25"/>
      <c r="T231" s="26"/>
      <c r="U231" s="35"/>
      <c r="V231" s="26"/>
      <c r="W231" s="26"/>
      <c r="X231" s="26"/>
      <c r="Y231" s="25"/>
      <c r="Z231" s="25"/>
      <c r="AA231" s="25"/>
      <c r="AB231" s="25"/>
      <c r="AC231" s="25"/>
      <c r="AD231" s="25"/>
      <c r="AE231" s="25"/>
      <c r="AF231" s="25"/>
      <c r="AG231" s="25"/>
      <c r="AH231" s="25"/>
      <c r="AI231" s="25"/>
      <c r="AJ231" s="25"/>
      <c r="AK231" s="25"/>
      <c r="AL231" s="25"/>
      <c r="AM231" s="25"/>
      <c r="AN231" s="25"/>
      <c r="AO231" s="25"/>
      <c r="AP231" s="25"/>
      <c r="AQ231" s="25"/>
      <c r="AR231" s="25"/>
      <c r="AS231" s="25"/>
      <c r="AT231" s="25"/>
      <c r="AU231" s="25"/>
      <c r="AV231" s="25"/>
      <c r="AW231" s="25"/>
      <c r="AX231" s="25"/>
      <c r="AY231" s="25"/>
      <c r="AZ231" s="25"/>
      <c r="BA231" s="25"/>
      <c r="BB231" s="25"/>
      <c r="BC231" s="25"/>
      <c r="BD231" s="25"/>
      <c r="BE231" s="25"/>
      <c r="BF231" s="25"/>
      <c r="BG231" s="25"/>
      <c r="BH231" s="25"/>
      <c r="BI231" s="25"/>
      <c r="BJ231" s="25"/>
      <c r="BK231" s="25"/>
      <c r="BL231" s="25"/>
      <c r="BM231" s="25"/>
      <c r="BN231" s="25"/>
      <c r="BO231" s="25"/>
      <c r="BP231" s="25"/>
      <c r="BQ231" s="25"/>
    </row>
    <row r="232" spans="1:69" s="110" customFormat="1" x14ac:dyDescent="0.3">
      <c r="A232" s="25"/>
      <c r="B232" s="25"/>
      <c r="C232" s="25"/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5"/>
      <c r="P232" s="26"/>
      <c r="Q232" s="26"/>
      <c r="R232" s="25"/>
      <c r="S232" s="25"/>
      <c r="T232" s="26"/>
      <c r="U232" s="35"/>
      <c r="V232" s="26"/>
      <c r="W232" s="26"/>
      <c r="X232" s="26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25"/>
      <c r="AJ232" s="25"/>
      <c r="AK232" s="25"/>
      <c r="AL232" s="25"/>
      <c r="AM232" s="25"/>
      <c r="AN232" s="25"/>
      <c r="AO232" s="25"/>
      <c r="AP232" s="25"/>
      <c r="AQ232" s="25"/>
      <c r="AR232" s="25"/>
      <c r="AS232" s="25"/>
      <c r="AT232" s="25"/>
      <c r="AU232" s="25"/>
      <c r="AV232" s="25"/>
      <c r="AW232" s="25"/>
      <c r="AX232" s="25"/>
      <c r="AY232" s="25"/>
      <c r="AZ232" s="25"/>
      <c r="BA232" s="25"/>
      <c r="BB232" s="25"/>
      <c r="BC232" s="25"/>
      <c r="BD232" s="25"/>
      <c r="BE232" s="25"/>
      <c r="BF232" s="25"/>
      <c r="BG232" s="25"/>
      <c r="BH232" s="25"/>
      <c r="BI232" s="25"/>
      <c r="BJ232" s="25"/>
      <c r="BK232" s="25"/>
      <c r="BL232" s="25"/>
      <c r="BM232" s="25"/>
      <c r="BN232" s="25"/>
      <c r="BO232" s="25"/>
      <c r="BP232" s="25"/>
      <c r="BQ232" s="25"/>
    </row>
    <row r="233" spans="1:69" s="110" customFormat="1" x14ac:dyDescent="0.3">
      <c r="A233" s="25"/>
      <c r="B233" s="25"/>
      <c r="C233" s="25"/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5"/>
      <c r="P233" s="26"/>
      <c r="Q233" s="26"/>
      <c r="R233" s="25"/>
      <c r="S233" s="25"/>
      <c r="T233" s="26"/>
      <c r="U233" s="35"/>
      <c r="V233" s="26"/>
      <c r="W233" s="26"/>
      <c r="X233" s="26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  <c r="AQ233" s="25"/>
      <c r="AR233" s="25"/>
      <c r="AS233" s="25"/>
      <c r="AT233" s="25"/>
      <c r="AU233" s="25"/>
      <c r="AV233" s="25"/>
      <c r="AW233" s="25"/>
      <c r="AX233" s="25"/>
      <c r="AY233" s="25"/>
      <c r="AZ233" s="25"/>
      <c r="BA233" s="25"/>
      <c r="BB233" s="25"/>
      <c r="BC233" s="25"/>
      <c r="BD233" s="25"/>
      <c r="BE233" s="25"/>
      <c r="BF233" s="25"/>
      <c r="BG233" s="25"/>
      <c r="BH233" s="25"/>
      <c r="BI233" s="25"/>
      <c r="BJ233" s="25"/>
      <c r="BK233" s="25"/>
      <c r="BL233" s="25"/>
      <c r="BM233" s="25"/>
      <c r="BN233" s="25"/>
      <c r="BO233" s="25"/>
      <c r="BP233" s="25"/>
      <c r="BQ233" s="25"/>
    </row>
    <row r="234" spans="1:69" s="110" customFormat="1" x14ac:dyDescent="0.3">
      <c r="A234" s="25"/>
      <c r="B234" s="25"/>
      <c r="C234" s="25"/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5"/>
      <c r="P234" s="26"/>
      <c r="Q234" s="26"/>
      <c r="R234" s="25"/>
      <c r="S234" s="25"/>
      <c r="T234" s="26"/>
      <c r="U234" s="35"/>
      <c r="V234" s="26"/>
      <c r="W234" s="26"/>
      <c r="X234" s="26"/>
      <c r="Y234" s="25"/>
      <c r="Z234" s="25"/>
      <c r="AA234" s="25"/>
      <c r="AB234" s="25"/>
      <c r="AC234" s="25"/>
      <c r="AD234" s="25"/>
      <c r="AE234" s="25"/>
      <c r="AF234" s="25"/>
      <c r="AG234" s="25"/>
      <c r="AH234" s="25"/>
      <c r="AI234" s="25"/>
      <c r="AJ234" s="25"/>
      <c r="AK234" s="25"/>
      <c r="AL234" s="25"/>
      <c r="AM234" s="25"/>
      <c r="AN234" s="25"/>
      <c r="AO234" s="25"/>
      <c r="AP234" s="25"/>
      <c r="AQ234" s="25"/>
      <c r="AR234" s="25"/>
      <c r="AS234" s="25"/>
      <c r="AT234" s="25"/>
      <c r="AU234" s="25"/>
      <c r="AV234" s="25"/>
      <c r="AW234" s="25"/>
      <c r="AX234" s="25"/>
      <c r="AY234" s="25"/>
      <c r="AZ234" s="25"/>
      <c r="BA234" s="25"/>
      <c r="BB234" s="25"/>
      <c r="BC234" s="25"/>
      <c r="BD234" s="25"/>
      <c r="BE234" s="25"/>
      <c r="BF234" s="25"/>
      <c r="BG234" s="25"/>
      <c r="BH234" s="25"/>
      <c r="BI234" s="25"/>
      <c r="BJ234" s="25"/>
      <c r="BK234" s="25"/>
      <c r="BL234" s="25"/>
      <c r="BM234" s="25"/>
      <c r="BN234" s="25"/>
      <c r="BO234" s="25"/>
      <c r="BP234" s="25"/>
      <c r="BQ234" s="25"/>
    </row>
    <row r="235" spans="1:69" s="110" customFormat="1" x14ac:dyDescent="0.3">
      <c r="A235" s="25"/>
      <c r="B235" s="25"/>
      <c r="C235" s="25"/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5"/>
      <c r="P235" s="26"/>
      <c r="Q235" s="26"/>
      <c r="R235" s="25"/>
      <c r="S235" s="25"/>
      <c r="T235" s="26"/>
      <c r="U235" s="35"/>
      <c r="V235" s="26"/>
      <c r="W235" s="26"/>
      <c r="X235" s="26"/>
      <c r="Y235" s="25"/>
      <c r="Z235" s="25"/>
      <c r="AA235" s="25"/>
      <c r="AB235" s="25"/>
      <c r="AC235" s="25"/>
      <c r="AD235" s="25"/>
      <c r="AE235" s="25"/>
      <c r="AF235" s="25"/>
      <c r="AG235" s="25"/>
      <c r="AH235" s="25"/>
      <c r="AI235" s="25"/>
      <c r="AJ235" s="25"/>
      <c r="AK235" s="25"/>
      <c r="AL235" s="25"/>
      <c r="AM235" s="25"/>
      <c r="AN235" s="25"/>
      <c r="AO235" s="25"/>
      <c r="AP235" s="25"/>
      <c r="AQ235" s="25"/>
      <c r="AR235" s="25"/>
      <c r="AS235" s="25"/>
      <c r="AT235" s="25"/>
      <c r="AU235" s="25"/>
      <c r="AV235" s="25"/>
      <c r="AW235" s="25"/>
      <c r="AX235" s="25"/>
      <c r="AY235" s="25"/>
      <c r="AZ235" s="25"/>
      <c r="BA235" s="25"/>
      <c r="BB235" s="25"/>
      <c r="BC235" s="25"/>
      <c r="BD235" s="25"/>
      <c r="BE235" s="25"/>
      <c r="BF235" s="25"/>
      <c r="BG235" s="25"/>
      <c r="BH235" s="25"/>
      <c r="BI235" s="25"/>
      <c r="BJ235" s="25"/>
      <c r="BK235" s="25"/>
      <c r="BL235" s="25"/>
      <c r="BM235" s="25"/>
      <c r="BN235" s="25"/>
      <c r="BO235" s="25"/>
      <c r="BP235" s="25"/>
      <c r="BQ235" s="25"/>
    </row>
    <row r="236" spans="1:69" s="110" customFormat="1" x14ac:dyDescent="0.3">
      <c r="A236" s="25"/>
      <c r="B236" s="25"/>
      <c r="C236" s="25"/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5"/>
      <c r="P236" s="26"/>
      <c r="Q236" s="26"/>
      <c r="R236" s="25"/>
      <c r="S236" s="25"/>
      <c r="T236" s="26"/>
      <c r="U236" s="35"/>
      <c r="V236" s="26"/>
      <c r="W236" s="26"/>
      <c r="X236" s="26"/>
      <c r="Y236" s="25"/>
      <c r="Z236" s="25"/>
      <c r="AA236" s="25"/>
      <c r="AB236" s="25"/>
      <c r="AC236" s="25"/>
      <c r="AD236" s="25"/>
      <c r="AE236" s="25"/>
      <c r="AF236" s="25"/>
      <c r="AG236" s="25"/>
      <c r="AH236" s="25"/>
      <c r="AI236" s="25"/>
      <c r="AJ236" s="25"/>
      <c r="AK236" s="25"/>
      <c r="AL236" s="25"/>
      <c r="AM236" s="25"/>
      <c r="AN236" s="25"/>
      <c r="AO236" s="25"/>
      <c r="AP236" s="25"/>
      <c r="AQ236" s="25"/>
      <c r="AR236" s="25"/>
      <c r="AS236" s="25"/>
      <c r="AT236" s="25"/>
      <c r="AU236" s="25"/>
      <c r="AV236" s="25"/>
      <c r="AW236" s="25"/>
      <c r="AX236" s="25"/>
      <c r="AY236" s="25"/>
      <c r="AZ236" s="25"/>
      <c r="BA236" s="25"/>
      <c r="BB236" s="25"/>
      <c r="BC236" s="25"/>
      <c r="BD236" s="25"/>
      <c r="BE236" s="25"/>
      <c r="BF236" s="25"/>
      <c r="BG236" s="25"/>
      <c r="BH236" s="25"/>
      <c r="BI236" s="25"/>
      <c r="BJ236" s="25"/>
      <c r="BK236" s="25"/>
      <c r="BL236" s="25"/>
      <c r="BM236" s="25"/>
      <c r="BN236" s="25"/>
      <c r="BO236" s="25"/>
      <c r="BP236" s="25"/>
      <c r="BQ236" s="25"/>
    </row>
    <row r="237" spans="1:69" s="110" customFormat="1" x14ac:dyDescent="0.3">
      <c r="A237" s="25"/>
      <c r="B237" s="25"/>
      <c r="C237" s="25"/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5"/>
      <c r="P237" s="26"/>
      <c r="Q237" s="26"/>
      <c r="R237" s="25"/>
      <c r="S237" s="25"/>
      <c r="T237" s="26"/>
      <c r="U237" s="35"/>
      <c r="V237" s="26"/>
      <c r="W237" s="26"/>
      <c r="X237" s="26"/>
      <c r="Y237" s="25"/>
      <c r="Z237" s="25"/>
      <c r="AA237" s="25"/>
      <c r="AB237" s="25"/>
      <c r="AC237" s="25"/>
      <c r="AD237" s="25"/>
      <c r="AE237" s="25"/>
      <c r="AF237" s="25"/>
      <c r="AG237" s="25"/>
      <c r="AH237" s="25"/>
      <c r="AI237" s="25"/>
      <c r="AJ237" s="25"/>
      <c r="AK237" s="25"/>
      <c r="AL237" s="25"/>
      <c r="AM237" s="25"/>
      <c r="AN237" s="25"/>
      <c r="AO237" s="25"/>
      <c r="AP237" s="25"/>
      <c r="AQ237" s="25"/>
      <c r="AR237" s="25"/>
      <c r="AS237" s="25"/>
      <c r="AT237" s="25"/>
      <c r="AU237" s="25"/>
      <c r="AV237" s="25"/>
      <c r="AW237" s="25"/>
      <c r="AX237" s="25"/>
      <c r="AY237" s="25"/>
      <c r="AZ237" s="25"/>
      <c r="BA237" s="25"/>
      <c r="BB237" s="25"/>
      <c r="BC237" s="25"/>
      <c r="BD237" s="25"/>
      <c r="BE237" s="25"/>
      <c r="BF237" s="25"/>
      <c r="BG237" s="25"/>
      <c r="BH237" s="25"/>
      <c r="BI237" s="25"/>
      <c r="BJ237" s="25"/>
      <c r="BK237" s="25"/>
      <c r="BL237" s="25"/>
      <c r="BM237" s="25"/>
      <c r="BN237" s="25"/>
      <c r="BO237" s="25"/>
      <c r="BP237" s="25"/>
      <c r="BQ237" s="25"/>
    </row>
    <row r="238" spans="1:69" s="110" customFormat="1" x14ac:dyDescent="0.3">
      <c r="A238" s="25"/>
      <c r="B238" s="25"/>
      <c r="C238" s="25"/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5"/>
      <c r="P238" s="26"/>
      <c r="Q238" s="26"/>
      <c r="R238" s="25"/>
      <c r="S238" s="25"/>
      <c r="T238" s="26"/>
      <c r="U238" s="35"/>
      <c r="V238" s="26"/>
      <c r="W238" s="26"/>
      <c r="X238" s="26"/>
      <c r="Y238" s="25"/>
      <c r="Z238" s="25"/>
      <c r="AA238" s="25"/>
      <c r="AB238" s="25"/>
      <c r="AC238" s="25"/>
      <c r="AD238" s="25"/>
      <c r="AE238" s="25"/>
      <c r="AF238" s="25"/>
      <c r="AG238" s="25"/>
      <c r="AH238" s="25"/>
      <c r="AI238" s="25"/>
      <c r="AJ238" s="25"/>
      <c r="AK238" s="25"/>
      <c r="AL238" s="25"/>
      <c r="AM238" s="25"/>
      <c r="AN238" s="25"/>
      <c r="AO238" s="25"/>
      <c r="AP238" s="25"/>
      <c r="AQ238" s="25"/>
      <c r="AR238" s="25"/>
      <c r="AS238" s="25"/>
      <c r="AT238" s="25"/>
      <c r="AU238" s="25"/>
      <c r="AV238" s="25"/>
      <c r="AW238" s="25"/>
      <c r="AX238" s="25"/>
      <c r="AY238" s="25"/>
      <c r="AZ238" s="25"/>
      <c r="BA238" s="25"/>
      <c r="BB238" s="25"/>
      <c r="BC238" s="25"/>
      <c r="BD238" s="25"/>
      <c r="BE238" s="25"/>
      <c r="BF238" s="25"/>
      <c r="BG238" s="25"/>
      <c r="BH238" s="25"/>
      <c r="BI238" s="25"/>
      <c r="BJ238" s="25"/>
      <c r="BK238" s="25"/>
      <c r="BL238" s="25"/>
      <c r="BM238" s="25"/>
      <c r="BN238" s="25"/>
      <c r="BO238" s="25"/>
      <c r="BP238" s="25"/>
      <c r="BQ238" s="25"/>
    </row>
    <row r="239" spans="1:69" s="110" customFormat="1" x14ac:dyDescent="0.3">
      <c r="A239" s="25"/>
      <c r="B239" s="25"/>
      <c r="C239" s="25"/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5"/>
      <c r="P239" s="26"/>
      <c r="Q239" s="26"/>
      <c r="R239" s="25"/>
      <c r="S239" s="25"/>
      <c r="T239" s="26"/>
      <c r="U239" s="35"/>
      <c r="V239" s="26"/>
      <c r="W239" s="26"/>
      <c r="X239" s="26"/>
      <c r="Y239" s="25"/>
      <c r="Z239" s="25"/>
      <c r="AA239" s="25"/>
      <c r="AB239" s="25"/>
      <c r="AC239" s="25"/>
      <c r="AD239" s="25"/>
      <c r="AE239" s="25"/>
      <c r="AF239" s="25"/>
      <c r="AG239" s="25"/>
      <c r="AH239" s="25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25"/>
      <c r="AT239" s="25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25"/>
      <c r="BF239" s="25"/>
      <c r="BG239" s="25"/>
      <c r="BH239" s="25"/>
      <c r="BI239" s="25"/>
      <c r="BJ239" s="25"/>
      <c r="BK239" s="25"/>
      <c r="BL239" s="25"/>
      <c r="BM239" s="25"/>
      <c r="BN239" s="25"/>
      <c r="BO239" s="25"/>
      <c r="BP239" s="25"/>
      <c r="BQ239" s="25"/>
    </row>
    <row r="240" spans="1:69" s="110" customFormat="1" x14ac:dyDescent="0.3">
      <c r="A240" s="25"/>
      <c r="B240" s="25"/>
      <c r="C240" s="25"/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5"/>
      <c r="P240" s="26"/>
      <c r="Q240" s="26"/>
      <c r="R240" s="25"/>
      <c r="S240" s="25"/>
      <c r="T240" s="26"/>
      <c r="U240" s="35"/>
      <c r="V240" s="26"/>
      <c r="W240" s="26"/>
      <c r="X240" s="26"/>
      <c r="Y240" s="25"/>
      <c r="Z240" s="25"/>
      <c r="AA240" s="25"/>
      <c r="AB240" s="25"/>
      <c r="AC240" s="25"/>
      <c r="AD240" s="25"/>
      <c r="AE240" s="25"/>
      <c r="AF240" s="25"/>
      <c r="AG240" s="25"/>
      <c r="AH240" s="25"/>
      <c r="AI240" s="25"/>
      <c r="AJ240" s="25"/>
      <c r="AK240" s="25"/>
      <c r="AL240" s="25"/>
      <c r="AM240" s="25"/>
      <c r="AN240" s="25"/>
      <c r="AO240" s="25"/>
      <c r="AP240" s="25"/>
      <c r="AQ240" s="25"/>
      <c r="AR240" s="25"/>
      <c r="AS240" s="25"/>
      <c r="AT240" s="25"/>
      <c r="AU240" s="25"/>
      <c r="AV240" s="25"/>
      <c r="AW240" s="25"/>
      <c r="AX240" s="25"/>
      <c r="AY240" s="25"/>
      <c r="AZ240" s="25"/>
      <c r="BA240" s="25"/>
      <c r="BB240" s="25"/>
      <c r="BC240" s="25"/>
      <c r="BD240" s="25"/>
      <c r="BE240" s="25"/>
      <c r="BF240" s="25"/>
      <c r="BG240" s="25"/>
      <c r="BH240" s="25"/>
      <c r="BI240" s="25"/>
      <c r="BJ240" s="25"/>
      <c r="BK240" s="25"/>
      <c r="BL240" s="25"/>
      <c r="BM240" s="25"/>
      <c r="BN240" s="25"/>
      <c r="BO240" s="25"/>
      <c r="BP240" s="25"/>
      <c r="BQ240" s="25"/>
    </row>
    <row r="241" spans="1:69" s="110" customFormat="1" x14ac:dyDescent="0.3">
      <c r="A241" s="25"/>
      <c r="B241" s="25"/>
      <c r="C241" s="25"/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5"/>
      <c r="P241" s="26"/>
      <c r="Q241" s="26"/>
      <c r="R241" s="25"/>
      <c r="S241" s="25"/>
      <c r="T241" s="26"/>
      <c r="U241" s="35"/>
      <c r="V241" s="26"/>
      <c r="W241" s="26"/>
      <c r="X241" s="26"/>
      <c r="Y241" s="25"/>
      <c r="Z241" s="25"/>
      <c r="AA241" s="25"/>
      <c r="AB241" s="25"/>
      <c r="AC241" s="25"/>
      <c r="AD241" s="25"/>
      <c r="AE241" s="25"/>
      <c r="AF241" s="25"/>
      <c r="AG241" s="25"/>
      <c r="AH241" s="25"/>
      <c r="AI241" s="25"/>
      <c r="AJ241" s="25"/>
      <c r="AK241" s="25"/>
      <c r="AL241" s="25"/>
      <c r="AM241" s="25"/>
      <c r="AN241" s="25"/>
      <c r="AO241" s="25"/>
      <c r="AP241" s="25"/>
      <c r="AQ241" s="25"/>
      <c r="AR241" s="25"/>
      <c r="AS241" s="25"/>
      <c r="AT241" s="25"/>
      <c r="AU241" s="25"/>
      <c r="AV241" s="25"/>
      <c r="AW241" s="25"/>
      <c r="AX241" s="25"/>
      <c r="AY241" s="25"/>
      <c r="AZ241" s="25"/>
      <c r="BA241" s="25"/>
      <c r="BB241" s="25"/>
      <c r="BC241" s="25"/>
      <c r="BD241" s="25"/>
      <c r="BE241" s="25"/>
      <c r="BF241" s="25"/>
      <c r="BG241" s="25"/>
      <c r="BH241" s="25"/>
      <c r="BI241" s="25"/>
      <c r="BJ241" s="25"/>
      <c r="BK241" s="25"/>
      <c r="BL241" s="25"/>
      <c r="BM241" s="25"/>
      <c r="BN241" s="25"/>
      <c r="BO241" s="25"/>
      <c r="BP241" s="25"/>
      <c r="BQ241" s="25"/>
    </row>
    <row r="242" spans="1:69" s="110" customFormat="1" x14ac:dyDescent="0.3">
      <c r="A242" s="25"/>
      <c r="B242" s="25"/>
      <c r="C242" s="25"/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5"/>
      <c r="P242" s="26"/>
      <c r="Q242" s="26"/>
      <c r="R242" s="25"/>
      <c r="S242" s="25"/>
      <c r="T242" s="26"/>
      <c r="U242" s="35"/>
      <c r="V242" s="26"/>
      <c r="W242" s="26"/>
      <c r="X242" s="26"/>
      <c r="Y242" s="25"/>
      <c r="Z242" s="25"/>
      <c r="AA242" s="25"/>
      <c r="AB242" s="25"/>
      <c r="AC242" s="25"/>
      <c r="AD242" s="25"/>
      <c r="AE242" s="25"/>
      <c r="AF242" s="25"/>
      <c r="AG242" s="25"/>
      <c r="AH242" s="25"/>
      <c r="AI242" s="25"/>
      <c r="AJ242" s="25"/>
      <c r="AK242" s="25"/>
      <c r="AL242" s="25"/>
      <c r="AM242" s="25"/>
      <c r="AN242" s="25"/>
      <c r="AO242" s="25"/>
      <c r="AP242" s="25"/>
      <c r="AQ242" s="25"/>
      <c r="AR242" s="25"/>
      <c r="AS242" s="25"/>
      <c r="AT242" s="25"/>
      <c r="AU242" s="25"/>
      <c r="AV242" s="25"/>
      <c r="AW242" s="25"/>
      <c r="AX242" s="25"/>
      <c r="AY242" s="25"/>
      <c r="AZ242" s="25"/>
      <c r="BA242" s="25"/>
      <c r="BB242" s="25"/>
      <c r="BC242" s="25"/>
      <c r="BD242" s="25"/>
      <c r="BE242" s="25"/>
      <c r="BF242" s="25"/>
      <c r="BG242" s="25"/>
      <c r="BH242" s="25"/>
      <c r="BI242" s="25"/>
      <c r="BJ242" s="25"/>
      <c r="BK242" s="25"/>
      <c r="BL242" s="25"/>
      <c r="BM242" s="25"/>
      <c r="BN242" s="25"/>
      <c r="BO242" s="25"/>
      <c r="BP242" s="25"/>
      <c r="BQ242" s="25"/>
    </row>
    <row r="243" spans="1:69" s="110" customFormat="1" x14ac:dyDescent="0.3">
      <c r="A243" s="25"/>
      <c r="B243" s="25"/>
      <c r="C243" s="25"/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5"/>
      <c r="P243" s="26"/>
      <c r="Q243" s="26"/>
      <c r="R243" s="25"/>
      <c r="S243" s="25"/>
      <c r="T243" s="26"/>
      <c r="U243" s="35"/>
      <c r="V243" s="26"/>
      <c r="W243" s="26"/>
      <c r="X243" s="26"/>
      <c r="Y243" s="25"/>
      <c r="Z243" s="25"/>
      <c r="AA243" s="25"/>
      <c r="AB243" s="25"/>
      <c r="AC243" s="25"/>
      <c r="AD243" s="25"/>
      <c r="AE243" s="25"/>
      <c r="AF243" s="25"/>
      <c r="AG243" s="25"/>
      <c r="AH243" s="25"/>
      <c r="AI243" s="25"/>
      <c r="AJ243" s="25"/>
      <c r="AK243" s="25"/>
      <c r="AL243" s="25"/>
      <c r="AM243" s="25"/>
      <c r="AN243" s="25"/>
      <c r="AO243" s="25"/>
      <c r="AP243" s="25"/>
      <c r="AQ243" s="25"/>
      <c r="AR243" s="25"/>
      <c r="AS243" s="25"/>
      <c r="AT243" s="25"/>
      <c r="AU243" s="25"/>
      <c r="AV243" s="25"/>
      <c r="AW243" s="25"/>
      <c r="AX243" s="25"/>
      <c r="AY243" s="25"/>
      <c r="AZ243" s="25"/>
      <c r="BA243" s="25"/>
      <c r="BB243" s="25"/>
      <c r="BC243" s="25"/>
      <c r="BD243" s="25"/>
      <c r="BE243" s="25"/>
      <c r="BF243" s="25"/>
      <c r="BG243" s="25"/>
      <c r="BH243" s="25"/>
      <c r="BI243" s="25"/>
      <c r="BJ243" s="25"/>
      <c r="BK243" s="25"/>
      <c r="BL243" s="25"/>
      <c r="BM243" s="25"/>
      <c r="BN243" s="25"/>
      <c r="BO243" s="25"/>
      <c r="BP243" s="25"/>
      <c r="BQ243" s="25"/>
    </row>
    <row r="244" spans="1:69" s="110" customFormat="1" x14ac:dyDescent="0.3">
      <c r="A244" s="25"/>
      <c r="B244" s="25"/>
      <c r="C244" s="25"/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5"/>
      <c r="P244" s="26"/>
      <c r="Q244" s="26"/>
      <c r="R244" s="25"/>
      <c r="S244" s="25"/>
      <c r="T244" s="26"/>
      <c r="U244" s="35"/>
      <c r="V244" s="26"/>
      <c r="W244" s="26"/>
      <c r="X244" s="26"/>
      <c r="Y244" s="25"/>
      <c r="Z244" s="25"/>
      <c r="AA244" s="25"/>
      <c r="AB244" s="25"/>
      <c r="AC244" s="25"/>
      <c r="AD244" s="25"/>
      <c r="AE244" s="25"/>
      <c r="AF244" s="25"/>
      <c r="AG244" s="25"/>
      <c r="AH244" s="25"/>
      <c r="AI244" s="25"/>
      <c r="AJ244" s="25"/>
      <c r="AK244" s="25"/>
      <c r="AL244" s="25"/>
      <c r="AM244" s="25"/>
      <c r="AN244" s="25"/>
      <c r="AO244" s="25"/>
      <c r="AP244" s="25"/>
      <c r="AQ244" s="25"/>
      <c r="AR244" s="25"/>
      <c r="AS244" s="25"/>
      <c r="AT244" s="25"/>
      <c r="AU244" s="25"/>
      <c r="AV244" s="25"/>
      <c r="AW244" s="25"/>
      <c r="AX244" s="25"/>
      <c r="AY244" s="25"/>
      <c r="AZ244" s="25"/>
      <c r="BA244" s="25"/>
      <c r="BB244" s="25"/>
      <c r="BC244" s="25"/>
      <c r="BD244" s="25"/>
      <c r="BE244" s="25"/>
      <c r="BF244" s="25"/>
      <c r="BG244" s="25"/>
      <c r="BH244" s="25"/>
      <c r="BI244" s="25"/>
      <c r="BJ244" s="25"/>
      <c r="BK244" s="25"/>
      <c r="BL244" s="25"/>
      <c r="BM244" s="25"/>
      <c r="BN244" s="25"/>
      <c r="BO244" s="25"/>
      <c r="BP244" s="25"/>
      <c r="BQ244" s="25"/>
    </row>
    <row r="245" spans="1:69" s="110" customFormat="1" x14ac:dyDescent="0.3">
      <c r="A245" s="25"/>
      <c r="B245" s="25"/>
      <c r="C245" s="25"/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5"/>
      <c r="P245" s="26"/>
      <c r="Q245" s="26"/>
      <c r="R245" s="25"/>
      <c r="S245" s="25"/>
      <c r="T245" s="26"/>
      <c r="U245" s="35"/>
      <c r="V245" s="26"/>
      <c r="W245" s="26"/>
      <c r="X245" s="26"/>
      <c r="Y245" s="25"/>
      <c r="Z245" s="25"/>
      <c r="AA245" s="25"/>
      <c r="AB245" s="25"/>
      <c r="AC245" s="25"/>
      <c r="AD245" s="25"/>
      <c r="AE245" s="25"/>
      <c r="AF245" s="25"/>
      <c r="AG245" s="25"/>
      <c r="AH245" s="25"/>
      <c r="AI245" s="25"/>
      <c r="AJ245" s="25"/>
      <c r="AK245" s="25"/>
      <c r="AL245" s="25"/>
      <c r="AM245" s="25"/>
      <c r="AN245" s="25"/>
      <c r="AO245" s="25"/>
      <c r="AP245" s="25"/>
      <c r="AQ245" s="25"/>
      <c r="AR245" s="25"/>
      <c r="AS245" s="25"/>
      <c r="AT245" s="25"/>
      <c r="AU245" s="25"/>
      <c r="AV245" s="25"/>
      <c r="AW245" s="25"/>
      <c r="AX245" s="25"/>
      <c r="AY245" s="25"/>
      <c r="AZ245" s="25"/>
      <c r="BA245" s="25"/>
      <c r="BB245" s="25"/>
      <c r="BC245" s="25"/>
      <c r="BD245" s="25"/>
      <c r="BE245" s="25"/>
      <c r="BF245" s="25"/>
      <c r="BG245" s="25"/>
      <c r="BH245" s="25"/>
      <c r="BI245" s="25"/>
      <c r="BJ245" s="25"/>
      <c r="BK245" s="25"/>
      <c r="BL245" s="25"/>
      <c r="BM245" s="25"/>
      <c r="BN245" s="25"/>
      <c r="BO245" s="25"/>
      <c r="BP245" s="25"/>
      <c r="BQ245" s="25"/>
    </row>
    <row r="246" spans="1:69" s="110" customFormat="1" x14ac:dyDescent="0.3">
      <c r="A246" s="25"/>
      <c r="B246" s="25"/>
      <c r="C246" s="25"/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5"/>
      <c r="P246" s="26"/>
      <c r="Q246" s="26"/>
      <c r="R246" s="25"/>
      <c r="S246" s="25"/>
      <c r="T246" s="26"/>
      <c r="U246" s="35"/>
      <c r="V246" s="26"/>
      <c r="W246" s="26"/>
      <c r="X246" s="26"/>
      <c r="Y246" s="25"/>
      <c r="Z246" s="25"/>
      <c r="AA246" s="25"/>
      <c r="AB246" s="25"/>
      <c r="AC246" s="25"/>
      <c r="AD246" s="25"/>
      <c r="AE246" s="25"/>
      <c r="AF246" s="25"/>
      <c r="AG246" s="25"/>
      <c r="AH246" s="25"/>
      <c r="AI246" s="25"/>
      <c r="AJ246" s="25"/>
      <c r="AK246" s="25"/>
      <c r="AL246" s="25"/>
      <c r="AM246" s="25"/>
      <c r="AN246" s="25"/>
      <c r="AO246" s="25"/>
      <c r="AP246" s="25"/>
      <c r="AQ246" s="25"/>
      <c r="AR246" s="25"/>
      <c r="AS246" s="25"/>
      <c r="AT246" s="25"/>
      <c r="AU246" s="25"/>
      <c r="AV246" s="25"/>
      <c r="AW246" s="25"/>
      <c r="AX246" s="25"/>
      <c r="AY246" s="25"/>
      <c r="AZ246" s="25"/>
      <c r="BA246" s="25"/>
      <c r="BB246" s="25"/>
      <c r="BC246" s="25"/>
      <c r="BD246" s="25"/>
      <c r="BE246" s="25"/>
      <c r="BF246" s="25"/>
      <c r="BG246" s="25"/>
      <c r="BH246" s="25"/>
      <c r="BI246" s="25"/>
      <c r="BJ246" s="25"/>
      <c r="BK246" s="25"/>
      <c r="BL246" s="25"/>
      <c r="BM246" s="25"/>
      <c r="BN246" s="25"/>
      <c r="BO246" s="25"/>
      <c r="BP246" s="25"/>
      <c r="BQ246" s="25"/>
    </row>
    <row r="247" spans="1:69" s="110" customFormat="1" x14ac:dyDescent="0.3">
      <c r="A247" s="25"/>
      <c r="B247" s="25"/>
      <c r="C247" s="25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5"/>
      <c r="P247" s="26"/>
      <c r="Q247" s="26"/>
      <c r="R247" s="25"/>
      <c r="S247" s="25"/>
      <c r="T247" s="26"/>
      <c r="U247" s="35"/>
      <c r="V247" s="26"/>
      <c r="W247" s="26"/>
      <c r="X247" s="26"/>
      <c r="Y247" s="25"/>
      <c r="Z247" s="25"/>
      <c r="AA247" s="25"/>
      <c r="AB247" s="25"/>
      <c r="AC247" s="25"/>
      <c r="AD247" s="25"/>
      <c r="AE247" s="25"/>
      <c r="AF247" s="25"/>
      <c r="AG247" s="25"/>
      <c r="AH247" s="25"/>
      <c r="AI247" s="25"/>
      <c r="AJ247" s="25"/>
      <c r="AK247" s="25"/>
      <c r="AL247" s="25"/>
      <c r="AM247" s="25"/>
      <c r="AN247" s="25"/>
      <c r="AO247" s="25"/>
      <c r="AP247" s="25"/>
      <c r="AQ247" s="25"/>
      <c r="AR247" s="25"/>
      <c r="AS247" s="25"/>
      <c r="AT247" s="25"/>
      <c r="AU247" s="25"/>
      <c r="AV247" s="25"/>
      <c r="AW247" s="25"/>
      <c r="AX247" s="25"/>
      <c r="AY247" s="25"/>
      <c r="AZ247" s="25"/>
      <c r="BA247" s="25"/>
      <c r="BB247" s="25"/>
      <c r="BC247" s="25"/>
      <c r="BD247" s="25"/>
      <c r="BE247" s="25"/>
      <c r="BF247" s="25"/>
      <c r="BG247" s="25"/>
      <c r="BH247" s="25"/>
      <c r="BI247" s="25"/>
      <c r="BJ247" s="25"/>
      <c r="BK247" s="25"/>
      <c r="BL247" s="25"/>
      <c r="BM247" s="25"/>
      <c r="BN247" s="25"/>
      <c r="BO247" s="25"/>
      <c r="BP247" s="25"/>
      <c r="BQ247" s="25"/>
    </row>
    <row r="248" spans="1:69" s="110" customFormat="1" x14ac:dyDescent="0.3">
      <c r="A248" s="25"/>
      <c r="B248" s="25"/>
      <c r="C248" s="25"/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5"/>
      <c r="P248" s="26"/>
      <c r="Q248" s="26"/>
      <c r="R248" s="25"/>
      <c r="S248" s="25"/>
      <c r="T248" s="26"/>
      <c r="U248" s="35"/>
      <c r="V248" s="26"/>
      <c r="W248" s="26"/>
      <c r="X248" s="26"/>
      <c r="Y248" s="25"/>
      <c r="Z248" s="25"/>
      <c r="AA248" s="25"/>
      <c r="AB248" s="25"/>
      <c r="AC248" s="25"/>
      <c r="AD248" s="25"/>
      <c r="AE248" s="25"/>
      <c r="AF248" s="25"/>
      <c r="AG248" s="25"/>
      <c r="AH248" s="25"/>
      <c r="AI248" s="25"/>
      <c r="AJ248" s="25"/>
      <c r="AK248" s="25"/>
      <c r="AL248" s="25"/>
      <c r="AM248" s="25"/>
      <c r="AN248" s="25"/>
      <c r="AO248" s="25"/>
      <c r="AP248" s="25"/>
      <c r="AQ248" s="25"/>
      <c r="AR248" s="25"/>
      <c r="AS248" s="25"/>
      <c r="AT248" s="25"/>
      <c r="AU248" s="25"/>
      <c r="AV248" s="25"/>
      <c r="AW248" s="25"/>
      <c r="AX248" s="25"/>
      <c r="AY248" s="25"/>
      <c r="AZ248" s="25"/>
      <c r="BA248" s="25"/>
      <c r="BB248" s="25"/>
      <c r="BC248" s="25"/>
      <c r="BD248" s="25"/>
      <c r="BE248" s="25"/>
      <c r="BF248" s="25"/>
      <c r="BG248" s="25"/>
      <c r="BH248" s="25"/>
      <c r="BI248" s="25"/>
      <c r="BJ248" s="25"/>
      <c r="BK248" s="25"/>
      <c r="BL248" s="25"/>
      <c r="BM248" s="25"/>
      <c r="BN248" s="25"/>
      <c r="BO248" s="25"/>
      <c r="BP248" s="25"/>
      <c r="BQ248" s="25"/>
    </row>
    <row r="249" spans="1:69" s="110" customFormat="1" x14ac:dyDescent="0.3">
      <c r="A249" s="25"/>
      <c r="B249" s="25"/>
      <c r="C249" s="25"/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5"/>
      <c r="P249" s="26"/>
      <c r="Q249" s="26"/>
      <c r="R249" s="25"/>
      <c r="S249" s="25"/>
      <c r="T249" s="26"/>
      <c r="U249" s="35"/>
      <c r="V249" s="26"/>
      <c r="W249" s="26"/>
      <c r="X249" s="26"/>
      <c r="Y249" s="25"/>
      <c r="Z249" s="25"/>
      <c r="AA249" s="25"/>
      <c r="AB249" s="25"/>
      <c r="AC249" s="25"/>
      <c r="AD249" s="25"/>
      <c r="AE249" s="25"/>
      <c r="AF249" s="25"/>
      <c r="AG249" s="25"/>
      <c r="AH249" s="25"/>
      <c r="AI249" s="25"/>
      <c r="AJ249" s="25"/>
      <c r="AK249" s="25"/>
      <c r="AL249" s="25"/>
      <c r="AM249" s="25"/>
      <c r="AN249" s="25"/>
      <c r="AO249" s="25"/>
      <c r="AP249" s="25"/>
      <c r="AQ249" s="25"/>
      <c r="AR249" s="25"/>
      <c r="AS249" s="25"/>
      <c r="AT249" s="25"/>
      <c r="AU249" s="25"/>
      <c r="AV249" s="25"/>
      <c r="AW249" s="25"/>
      <c r="AX249" s="25"/>
      <c r="AY249" s="25"/>
      <c r="AZ249" s="25"/>
      <c r="BA249" s="25"/>
      <c r="BB249" s="25"/>
      <c r="BC249" s="25"/>
      <c r="BD249" s="25"/>
      <c r="BE249" s="25"/>
      <c r="BF249" s="25"/>
      <c r="BG249" s="25"/>
      <c r="BH249" s="25"/>
      <c r="BI249" s="25"/>
      <c r="BJ249" s="25"/>
      <c r="BK249" s="25"/>
      <c r="BL249" s="25"/>
      <c r="BM249" s="25"/>
      <c r="BN249" s="25"/>
      <c r="BO249" s="25"/>
      <c r="BP249" s="25"/>
      <c r="BQ249" s="25"/>
    </row>
    <row r="250" spans="1:69" s="110" customFormat="1" x14ac:dyDescent="0.3">
      <c r="A250" s="25"/>
      <c r="B250" s="25"/>
      <c r="C250" s="25"/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5"/>
      <c r="P250" s="26"/>
      <c r="Q250" s="26"/>
      <c r="R250" s="25"/>
      <c r="S250" s="25"/>
      <c r="T250" s="26"/>
      <c r="U250" s="35"/>
      <c r="V250" s="26"/>
      <c r="W250" s="26"/>
      <c r="X250" s="26"/>
      <c r="Y250" s="25"/>
      <c r="Z250" s="25"/>
      <c r="AA250" s="25"/>
      <c r="AB250" s="25"/>
      <c r="AC250" s="25"/>
      <c r="AD250" s="25"/>
      <c r="AE250" s="25"/>
      <c r="AF250" s="25"/>
      <c r="AG250" s="25"/>
      <c r="AH250" s="25"/>
      <c r="AI250" s="25"/>
      <c r="AJ250" s="25"/>
      <c r="AK250" s="25"/>
      <c r="AL250" s="25"/>
      <c r="AM250" s="25"/>
      <c r="AN250" s="25"/>
      <c r="AO250" s="25"/>
      <c r="AP250" s="25"/>
      <c r="AQ250" s="25"/>
      <c r="AR250" s="25"/>
      <c r="AS250" s="25"/>
      <c r="AT250" s="25"/>
      <c r="AU250" s="25"/>
      <c r="AV250" s="25"/>
      <c r="AW250" s="25"/>
      <c r="AX250" s="25"/>
      <c r="AY250" s="25"/>
      <c r="AZ250" s="25"/>
      <c r="BA250" s="25"/>
      <c r="BB250" s="25"/>
      <c r="BC250" s="25"/>
      <c r="BD250" s="25"/>
      <c r="BE250" s="25"/>
      <c r="BF250" s="25"/>
      <c r="BG250" s="25"/>
      <c r="BH250" s="25"/>
      <c r="BI250" s="25"/>
      <c r="BJ250" s="25"/>
      <c r="BK250" s="25"/>
      <c r="BL250" s="25"/>
      <c r="BM250" s="25"/>
      <c r="BN250" s="25"/>
      <c r="BO250" s="25"/>
      <c r="BP250" s="25"/>
      <c r="BQ250" s="25"/>
    </row>
    <row r="251" spans="1:69" s="110" customFormat="1" x14ac:dyDescent="0.3">
      <c r="A251" s="25"/>
      <c r="B251" s="25"/>
      <c r="C251" s="25"/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5"/>
      <c r="P251" s="26"/>
      <c r="Q251" s="26"/>
      <c r="R251" s="25"/>
      <c r="S251" s="25"/>
      <c r="T251" s="26"/>
      <c r="U251" s="35"/>
      <c r="V251" s="26"/>
      <c r="W251" s="26"/>
      <c r="X251" s="26"/>
      <c r="Y251" s="25"/>
      <c r="Z251" s="25"/>
      <c r="AA251" s="25"/>
      <c r="AB251" s="25"/>
      <c r="AC251" s="25"/>
      <c r="AD251" s="25"/>
      <c r="AE251" s="25"/>
      <c r="AF251" s="25"/>
      <c r="AG251" s="25"/>
      <c r="AH251" s="25"/>
      <c r="AI251" s="25"/>
      <c r="AJ251" s="25"/>
      <c r="AK251" s="25"/>
      <c r="AL251" s="25"/>
      <c r="AM251" s="25"/>
      <c r="AN251" s="25"/>
      <c r="AO251" s="25"/>
      <c r="AP251" s="25"/>
      <c r="AQ251" s="25"/>
      <c r="AR251" s="25"/>
      <c r="AS251" s="25"/>
      <c r="AT251" s="25"/>
      <c r="AU251" s="25"/>
      <c r="AV251" s="25"/>
      <c r="AW251" s="25"/>
      <c r="AX251" s="25"/>
      <c r="AY251" s="25"/>
      <c r="AZ251" s="25"/>
      <c r="BA251" s="25"/>
      <c r="BB251" s="25"/>
      <c r="BC251" s="25"/>
      <c r="BD251" s="25"/>
      <c r="BE251" s="25"/>
      <c r="BF251" s="25"/>
      <c r="BG251" s="25"/>
      <c r="BH251" s="25"/>
      <c r="BI251" s="25"/>
      <c r="BJ251" s="25"/>
      <c r="BK251" s="25"/>
      <c r="BL251" s="25"/>
      <c r="BM251" s="25"/>
      <c r="BN251" s="25"/>
      <c r="BO251" s="25"/>
      <c r="BP251" s="25"/>
      <c r="BQ251" s="25"/>
    </row>
    <row r="252" spans="1:69" s="110" customFormat="1" x14ac:dyDescent="0.3">
      <c r="A252" s="25"/>
      <c r="B252" s="25"/>
      <c r="C252" s="25"/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5"/>
      <c r="P252" s="26"/>
      <c r="Q252" s="26"/>
      <c r="R252" s="25"/>
      <c r="S252" s="25"/>
      <c r="T252" s="26"/>
      <c r="U252" s="35"/>
      <c r="V252" s="26"/>
      <c r="W252" s="26"/>
      <c r="X252" s="26"/>
      <c r="Y252" s="25"/>
      <c r="Z252" s="25"/>
      <c r="AA252" s="25"/>
      <c r="AB252" s="25"/>
      <c r="AC252" s="25"/>
      <c r="AD252" s="25"/>
      <c r="AE252" s="25"/>
      <c r="AF252" s="25"/>
      <c r="AG252" s="25"/>
      <c r="AH252" s="25"/>
      <c r="AI252" s="25"/>
      <c r="AJ252" s="25"/>
      <c r="AK252" s="25"/>
      <c r="AL252" s="25"/>
      <c r="AM252" s="25"/>
      <c r="AN252" s="25"/>
      <c r="AO252" s="25"/>
      <c r="AP252" s="25"/>
      <c r="AQ252" s="25"/>
      <c r="AR252" s="25"/>
      <c r="AS252" s="25"/>
      <c r="AT252" s="25"/>
      <c r="AU252" s="25"/>
      <c r="AV252" s="25"/>
      <c r="AW252" s="25"/>
      <c r="AX252" s="25"/>
      <c r="AY252" s="25"/>
      <c r="AZ252" s="25"/>
      <c r="BA252" s="25"/>
      <c r="BB252" s="25"/>
      <c r="BC252" s="25"/>
      <c r="BD252" s="25"/>
      <c r="BE252" s="25"/>
      <c r="BF252" s="25"/>
      <c r="BG252" s="25"/>
      <c r="BH252" s="25"/>
      <c r="BI252" s="25"/>
      <c r="BJ252" s="25"/>
      <c r="BK252" s="25"/>
      <c r="BL252" s="25"/>
      <c r="BM252" s="25"/>
      <c r="BN252" s="25"/>
      <c r="BO252" s="25"/>
      <c r="BP252" s="25"/>
      <c r="BQ252" s="25"/>
    </row>
    <row r="253" spans="1:69" s="110" customFormat="1" x14ac:dyDescent="0.3">
      <c r="A253" s="25"/>
      <c r="B253" s="25"/>
      <c r="C253" s="25"/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5"/>
      <c r="P253" s="26"/>
      <c r="Q253" s="26"/>
      <c r="R253" s="25"/>
      <c r="S253" s="25"/>
      <c r="T253" s="26"/>
      <c r="U253" s="35"/>
      <c r="V253" s="26"/>
      <c r="W253" s="26"/>
      <c r="X253" s="26"/>
      <c r="Y253" s="25"/>
      <c r="Z253" s="25"/>
      <c r="AA253" s="25"/>
      <c r="AB253" s="25"/>
      <c r="AC253" s="25"/>
      <c r="AD253" s="25"/>
      <c r="AE253" s="25"/>
      <c r="AF253" s="25"/>
      <c r="AG253" s="25"/>
      <c r="AH253" s="25"/>
      <c r="AI253" s="25"/>
      <c r="AJ253" s="25"/>
      <c r="AK253" s="25"/>
      <c r="AL253" s="25"/>
      <c r="AM253" s="25"/>
      <c r="AN253" s="25"/>
      <c r="AO253" s="25"/>
      <c r="AP253" s="25"/>
      <c r="AQ253" s="25"/>
      <c r="AR253" s="25"/>
      <c r="AS253" s="25"/>
      <c r="AT253" s="25"/>
      <c r="AU253" s="25"/>
      <c r="AV253" s="25"/>
      <c r="AW253" s="25"/>
      <c r="AX253" s="25"/>
      <c r="AY253" s="25"/>
      <c r="AZ253" s="25"/>
      <c r="BA253" s="25"/>
      <c r="BB253" s="25"/>
      <c r="BC253" s="25"/>
      <c r="BD253" s="25"/>
      <c r="BE253" s="25"/>
      <c r="BF253" s="25"/>
      <c r="BG253" s="25"/>
      <c r="BH253" s="25"/>
      <c r="BI253" s="25"/>
      <c r="BJ253" s="25"/>
      <c r="BK253" s="25"/>
      <c r="BL253" s="25"/>
      <c r="BM253" s="25"/>
      <c r="BN253" s="25"/>
      <c r="BO253" s="25"/>
      <c r="BP253" s="25"/>
      <c r="BQ253" s="25"/>
    </row>
    <row r="254" spans="1:69" s="110" customFormat="1" x14ac:dyDescent="0.3">
      <c r="A254" s="25"/>
      <c r="B254" s="25"/>
      <c r="C254" s="25"/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5"/>
      <c r="P254" s="26"/>
      <c r="Q254" s="26"/>
      <c r="R254" s="25"/>
      <c r="S254" s="25"/>
      <c r="T254" s="26"/>
      <c r="U254" s="35"/>
      <c r="V254" s="26"/>
      <c r="W254" s="26"/>
      <c r="X254" s="26"/>
      <c r="Y254" s="25"/>
      <c r="Z254" s="25"/>
      <c r="AA254" s="25"/>
      <c r="AB254" s="25"/>
      <c r="AC254" s="25"/>
      <c r="AD254" s="25"/>
      <c r="AE254" s="25"/>
      <c r="AF254" s="25"/>
      <c r="AG254" s="25"/>
      <c r="AH254" s="25"/>
      <c r="AI254" s="25"/>
      <c r="AJ254" s="25"/>
      <c r="AK254" s="25"/>
      <c r="AL254" s="25"/>
      <c r="AM254" s="25"/>
      <c r="AN254" s="25"/>
      <c r="AO254" s="25"/>
      <c r="AP254" s="25"/>
      <c r="AQ254" s="25"/>
      <c r="AR254" s="25"/>
      <c r="AS254" s="25"/>
      <c r="AT254" s="25"/>
      <c r="AU254" s="25"/>
      <c r="AV254" s="25"/>
      <c r="AW254" s="25"/>
      <c r="AX254" s="25"/>
      <c r="AY254" s="25"/>
      <c r="AZ254" s="25"/>
      <c r="BA254" s="25"/>
      <c r="BB254" s="25"/>
      <c r="BC254" s="25"/>
      <c r="BD254" s="25"/>
      <c r="BE254" s="25"/>
      <c r="BF254" s="25"/>
      <c r="BG254" s="25"/>
      <c r="BH254" s="25"/>
      <c r="BI254" s="25"/>
      <c r="BJ254" s="25"/>
      <c r="BK254" s="25"/>
      <c r="BL254" s="25"/>
      <c r="BM254" s="25"/>
      <c r="BN254" s="25"/>
      <c r="BO254" s="25"/>
      <c r="BP254" s="25"/>
      <c r="BQ254" s="25"/>
    </row>
    <row r="255" spans="1:69" s="110" customFormat="1" x14ac:dyDescent="0.3">
      <c r="A255" s="25"/>
      <c r="B255" s="25"/>
      <c r="C255" s="25"/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5"/>
      <c r="P255" s="26"/>
      <c r="Q255" s="26"/>
      <c r="R255" s="25"/>
      <c r="S255" s="25"/>
      <c r="T255" s="26"/>
      <c r="U255" s="35"/>
      <c r="V255" s="26"/>
      <c r="W255" s="26"/>
      <c r="X255" s="26"/>
      <c r="Y255" s="25"/>
      <c r="Z255" s="25"/>
      <c r="AA255" s="25"/>
      <c r="AB255" s="25"/>
      <c r="AC255" s="25"/>
      <c r="AD255" s="25"/>
      <c r="AE255" s="25"/>
      <c r="AF255" s="25"/>
      <c r="AG255" s="25"/>
      <c r="AH255" s="25"/>
      <c r="AI255" s="25"/>
      <c r="AJ255" s="25"/>
      <c r="AK255" s="25"/>
      <c r="AL255" s="25"/>
      <c r="AM255" s="25"/>
      <c r="AN255" s="25"/>
      <c r="AO255" s="25"/>
      <c r="AP255" s="25"/>
      <c r="AQ255" s="25"/>
      <c r="AR255" s="25"/>
      <c r="AS255" s="25"/>
      <c r="AT255" s="25"/>
      <c r="AU255" s="25"/>
      <c r="AV255" s="25"/>
      <c r="AW255" s="25"/>
      <c r="AX255" s="25"/>
      <c r="AY255" s="25"/>
      <c r="AZ255" s="25"/>
      <c r="BA255" s="25"/>
      <c r="BB255" s="25"/>
      <c r="BC255" s="25"/>
      <c r="BD255" s="25"/>
      <c r="BE255" s="25"/>
      <c r="BF255" s="25"/>
      <c r="BG255" s="25"/>
      <c r="BH255" s="25"/>
      <c r="BI255" s="25"/>
      <c r="BJ255" s="25"/>
      <c r="BK255" s="25"/>
      <c r="BL255" s="25"/>
      <c r="BM255" s="25"/>
      <c r="BN255" s="25"/>
      <c r="BO255" s="25"/>
      <c r="BP255" s="25"/>
      <c r="BQ255" s="25"/>
    </row>
    <row r="256" spans="1:69" s="110" customFormat="1" x14ac:dyDescent="0.3">
      <c r="A256" s="25"/>
      <c r="B256" s="25"/>
      <c r="C256" s="25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5"/>
      <c r="P256" s="26"/>
      <c r="Q256" s="26"/>
      <c r="R256" s="25"/>
      <c r="S256" s="25"/>
      <c r="T256" s="26"/>
      <c r="U256" s="35"/>
      <c r="V256" s="26"/>
      <c r="W256" s="26"/>
      <c r="X256" s="26"/>
      <c r="Y256" s="25"/>
      <c r="Z256" s="25"/>
      <c r="AA256" s="25"/>
      <c r="AB256" s="25"/>
      <c r="AC256" s="25"/>
      <c r="AD256" s="25"/>
      <c r="AE256" s="25"/>
      <c r="AF256" s="25"/>
      <c r="AG256" s="25"/>
      <c r="AH256" s="25"/>
      <c r="AI256" s="25"/>
      <c r="AJ256" s="25"/>
      <c r="AK256" s="25"/>
      <c r="AL256" s="25"/>
      <c r="AM256" s="25"/>
      <c r="AN256" s="25"/>
      <c r="AO256" s="25"/>
      <c r="AP256" s="25"/>
      <c r="AQ256" s="25"/>
      <c r="AR256" s="25"/>
      <c r="AS256" s="25"/>
      <c r="AT256" s="25"/>
      <c r="AU256" s="25"/>
      <c r="AV256" s="25"/>
      <c r="AW256" s="25"/>
      <c r="AX256" s="25"/>
      <c r="AY256" s="25"/>
      <c r="AZ256" s="25"/>
      <c r="BA256" s="25"/>
      <c r="BB256" s="25"/>
      <c r="BC256" s="25"/>
      <c r="BD256" s="25"/>
      <c r="BE256" s="25"/>
      <c r="BF256" s="25"/>
      <c r="BG256" s="25"/>
      <c r="BH256" s="25"/>
      <c r="BI256" s="25"/>
      <c r="BJ256" s="25"/>
      <c r="BK256" s="25"/>
      <c r="BL256" s="25"/>
      <c r="BM256" s="25"/>
      <c r="BN256" s="25"/>
      <c r="BO256" s="25"/>
      <c r="BP256" s="25"/>
      <c r="BQ256" s="25"/>
    </row>
    <row r="257" spans="1:69" s="110" customFormat="1" x14ac:dyDescent="0.3">
      <c r="A257" s="25"/>
      <c r="B257" s="25"/>
      <c r="C257" s="25"/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5"/>
      <c r="P257" s="26"/>
      <c r="Q257" s="26"/>
      <c r="R257" s="25"/>
      <c r="S257" s="25"/>
      <c r="T257" s="26"/>
      <c r="U257" s="35"/>
      <c r="V257" s="26"/>
      <c r="W257" s="26"/>
      <c r="X257" s="26"/>
      <c r="Y257" s="25"/>
      <c r="Z257" s="25"/>
      <c r="AA257" s="25"/>
      <c r="AB257" s="25"/>
      <c r="AC257" s="25"/>
      <c r="AD257" s="25"/>
      <c r="AE257" s="25"/>
      <c r="AF257" s="25"/>
      <c r="AG257" s="25"/>
      <c r="AH257" s="25"/>
      <c r="AI257" s="25"/>
      <c r="AJ257" s="25"/>
      <c r="AK257" s="25"/>
      <c r="AL257" s="25"/>
      <c r="AM257" s="25"/>
      <c r="AN257" s="25"/>
      <c r="AO257" s="25"/>
      <c r="AP257" s="25"/>
      <c r="AQ257" s="25"/>
      <c r="AR257" s="25"/>
      <c r="AS257" s="25"/>
      <c r="AT257" s="25"/>
      <c r="AU257" s="25"/>
      <c r="AV257" s="25"/>
      <c r="AW257" s="25"/>
      <c r="AX257" s="25"/>
      <c r="AY257" s="25"/>
      <c r="AZ257" s="25"/>
      <c r="BA257" s="25"/>
      <c r="BB257" s="25"/>
      <c r="BC257" s="25"/>
      <c r="BD257" s="25"/>
      <c r="BE257" s="25"/>
      <c r="BF257" s="25"/>
      <c r="BG257" s="25"/>
      <c r="BH257" s="25"/>
      <c r="BI257" s="25"/>
      <c r="BJ257" s="25"/>
      <c r="BK257" s="25"/>
      <c r="BL257" s="25"/>
      <c r="BM257" s="25"/>
      <c r="BN257" s="25"/>
      <c r="BO257" s="25"/>
      <c r="BP257" s="25"/>
      <c r="BQ257" s="25"/>
    </row>
    <row r="258" spans="1:69" s="110" customFormat="1" x14ac:dyDescent="0.3">
      <c r="A258" s="25"/>
      <c r="B258" s="25"/>
      <c r="C258" s="25"/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5"/>
      <c r="P258" s="26"/>
      <c r="Q258" s="26"/>
      <c r="R258" s="25"/>
      <c r="S258" s="25"/>
      <c r="T258" s="26"/>
      <c r="U258" s="35"/>
      <c r="V258" s="26"/>
      <c r="W258" s="26"/>
      <c r="X258" s="26"/>
      <c r="Y258" s="25"/>
      <c r="Z258" s="25"/>
      <c r="AA258" s="25"/>
      <c r="AB258" s="25"/>
      <c r="AC258" s="25"/>
      <c r="AD258" s="25"/>
      <c r="AE258" s="25"/>
      <c r="AF258" s="25"/>
      <c r="AG258" s="25"/>
      <c r="AH258" s="25"/>
      <c r="AI258" s="25"/>
      <c r="AJ258" s="25"/>
      <c r="AK258" s="25"/>
      <c r="AL258" s="25"/>
      <c r="AM258" s="25"/>
      <c r="AN258" s="25"/>
      <c r="AO258" s="25"/>
      <c r="AP258" s="25"/>
      <c r="AQ258" s="25"/>
      <c r="AR258" s="25"/>
      <c r="AS258" s="25"/>
      <c r="AT258" s="25"/>
      <c r="AU258" s="25"/>
      <c r="AV258" s="25"/>
      <c r="AW258" s="25"/>
      <c r="AX258" s="25"/>
      <c r="AY258" s="25"/>
      <c r="AZ258" s="25"/>
      <c r="BA258" s="25"/>
      <c r="BB258" s="25"/>
      <c r="BC258" s="25"/>
      <c r="BD258" s="25"/>
      <c r="BE258" s="25"/>
      <c r="BF258" s="25"/>
      <c r="BG258" s="25"/>
      <c r="BH258" s="25"/>
      <c r="BI258" s="25"/>
      <c r="BJ258" s="25"/>
      <c r="BK258" s="25"/>
      <c r="BL258" s="25"/>
      <c r="BM258" s="25"/>
      <c r="BN258" s="25"/>
      <c r="BO258" s="25"/>
      <c r="BP258" s="25"/>
      <c r="BQ258" s="25"/>
    </row>
    <row r="259" spans="1:69" s="110" customFormat="1" x14ac:dyDescent="0.3">
      <c r="A259" s="25"/>
      <c r="B259" s="25"/>
      <c r="C259" s="25"/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5"/>
      <c r="P259" s="26"/>
      <c r="Q259" s="26"/>
      <c r="R259" s="25"/>
      <c r="S259" s="25"/>
      <c r="T259" s="26"/>
      <c r="U259" s="35"/>
      <c r="V259" s="26"/>
      <c r="W259" s="26"/>
      <c r="X259" s="26"/>
      <c r="Y259" s="25"/>
      <c r="Z259" s="25"/>
      <c r="AA259" s="25"/>
      <c r="AB259" s="25"/>
      <c r="AC259" s="25"/>
      <c r="AD259" s="25"/>
      <c r="AE259" s="25"/>
      <c r="AF259" s="25"/>
      <c r="AG259" s="25"/>
      <c r="AH259" s="25"/>
      <c r="AI259" s="25"/>
      <c r="AJ259" s="25"/>
      <c r="AK259" s="25"/>
      <c r="AL259" s="25"/>
      <c r="AM259" s="25"/>
      <c r="AN259" s="25"/>
      <c r="AO259" s="25"/>
      <c r="AP259" s="25"/>
      <c r="AQ259" s="25"/>
      <c r="AR259" s="25"/>
      <c r="AS259" s="25"/>
      <c r="AT259" s="25"/>
      <c r="AU259" s="25"/>
      <c r="AV259" s="25"/>
      <c r="AW259" s="25"/>
      <c r="AX259" s="25"/>
      <c r="AY259" s="25"/>
      <c r="AZ259" s="25"/>
      <c r="BA259" s="25"/>
      <c r="BB259" s="25"/>
      <c r="BC259" s="25"/>
      <c r="BD259" s="25"/>
      <c r="BE259" s="25"/>
      <c r="BF259" s="25"/>
      <c r="BG259" s="25"/>
      <c r="BH259" s="25"/>
      <c r="BI259" s="25"/>
      <c r="BJ259" s="25"/>
      <c r="BK259" s="25"/>
      <c r="BL259" s="25"/>
      <c r="BM259" s="25"/>
      <c r="BN259" s="25"/>
      <c r="BO259" s="25"/>
      <c r="BP259" s="25"/>
      <c r="BQ259" s="25"/>
    </row>
    <row r="260" spans="1:69" s="110" customFormat="1" x14ac:dyDescent="0.3">
      <c r="A260" s="25"/>
      <c r="B260" s="25"/>
      <c r="C260" s="25"/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5"/>
      <c r="P260" s="26"/>
      <c r="Q260" s="26"/>
      <c r="R260" s="25"/>
      <c r="S260" s="25"/>
      <c r="T260" s="26"/>
      <c r="U260" s="35"/>
      <c r="V260" s="26"/>
      <c r="W260" s="26"/>
      <c r="X260" s="26"/>
      <c r="Y260" s="25"/>
      <c r="Z260" s="25"/>
      <c r="AA260" s="25"/>
      <c r="AB260" s="25"/>
      <c r="AC260" s="25"/>
      <c r="AD260" s="25"/>
      <c r="AE260" s="25"/>
      <c r="AF260" s="25"/>
      <c r="AG260" s="25"/>
      <c r="AH260" s="25"/>
      <c r="AI260" s="25"/>
      <c r="AJ260" s="25"/>
      <c r="AK260" s="25"/>
      <c r="AL260" s="25"/>
      <c r="AM260" s="25"/>
      <c r="AN260" s="25"/>
      <c r="AO260" s="25"/>
      <c r="AP260" s="25"/>
      <c r="AQ260" s="25"/>
      <c r="AR260" s="25"/>
      <c r="AS260" s="25"/>
      <c r="AT260" s="25"/>
      <c r="AU260" s="25"/>
      <c r="AV260" s="25"/>
      <c r="AW260" s="25"/>
      <c r="AX260" s="25"/>
      <c r="AY260" s="25"/>
      <c r="AZ260" s="25"/>
      <c r="BA260" s="25"/>
      <c r="BB260" s="25"/>
      <c r="BC260" s="25"/>
      <c r="BD260" s="25"/>
      <c r="BE260" s="25"/>
      <c r="BF260" s="25"/>
      <c r="BG260" s="25"/>
      <c r="BH260" s="25"/>
      <c r="BI260" s="25"/>
      <c r="BJ260" s="25"/>
      <c r="BK260" s="25"/>
      <c r="BL260" s="25"/>
      <c r="BM260" s="25"/>
      <c r="BN260" s="25"/>
      <c r="BO260" s="25"/>
      <c r="BP260" s="25"/>
      <c r="BQ260" s="25"/>
    </row>
    <row r="261" spans="1:69" s="110" customFormat="1" x14ac:dyDescent="0.3">
      <c r="A261" s="25"/>
      <c r="B261" s="25"/>
      <c r="C261" s="25"/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5"/>
      <c r="P261" s="26"/>
      <c r="Q261" s="26"/>
      <c r="R261" s="25"/>
      <c r="S261" s="25"/>
      <c r="T261" s="26"/>
      <c r="U261" s="35"/>
      <c r="V261" s="26"/>
      <c r="W261" s="26"/>
      <c r="X261" s="26"/>
      <c r="Y261" s="25"/>
      <c r="Z261" s="25"/>
      <c r="AA261" s="25"/>
      <c r="AB261" s="25"/>
      <c r="AC261" s="25"/>
      <c r="AD261" s="25"/>
      <c r="AE261" s="25"/>
      <c r="AF261" s="25"/>
      <c r="AG261" s="25"/>
      <c r="AH261" s="25"/>
      <c r="AI261" s="25"/>
      <c r="AJ261" s="25"/>
      <c r="AK261" s="25"/>
      <c r="AL261" s="25"/>
      <c r="AM261" s="25"/>
      <c r="AN261" s="25"/>
      <c r="AO261" s="25"/>
      <c r="AP261" s="25"/>
      <c r="AQ261" s="25"/>
      <c r="AR261" s="25"/>
      <c r="AS261" s="25"/>
      <c r="AT261" s="25"/>
      <c r="AU261" s="25"/>
      <c r="AV261" s="25"/>
      <c r="AW261" s="25"/>
      <c r="AX261" s="25"/>
      <c r="AY261" s="25"/>
      <c r="AZ261" s="25"/>
      <c r="BA261" s="25"/>
      <c r="BB261" s="25"/>
      <c r="BC261" s="25"/>
      <c r="BD261" s="25"/>
      <c r="BE261" s="25"/>
      <c r="BF261" s="25"/>
      <c r="BG261" s="25"/>
      <c r="BH261" s="25"/>
      <c r="BI261" s="25"/>
      <c r="BJ261" s="25"/>
      <c r="BK261" s="25"/>
      <c r="BL261" s="25"/>
      <c r="BM261" s="25"/>
      <c r="BN261" s="25"/>
      <c r="BO261" s="25"/>
      <c r="BP261" s="25"/>
      <c r="BQ261" s="25"/>
    </row>
    <row r="262" spans="1:69" s="110" customFormat="1" x14ac:dyDescent="0.3">
      <c r="A262" s="25"/>
      <c r="B262" s="25"/>
      <c r="C262" s="25"/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5"/>
      <c r="P262" s="26"/>
      <c r="Q262" s="26"/>
      <c r="R262" s="25"/>
      <c r="S262" s="25"/>
      <c r="T262" s="26"/>
      <c r="U262" s="35"/>
      <c r="V262" s="26"/>
      <c r="W262" s="26"/>
      <c r="X262" s="26"/>
      <c r="Y262" s="25"/>
      <c r="Z262" s="25"/>
      <c r="AA262" s="25"/>
      <c r="AB262" s="25"/>
      <c r="AC262" s="25"/>
      <c r="AD262" s="25"/>
      <c r="AE262" s="25"/>
      <c r="AF262" s="25"/>
      <c r="AG262" s="25"/>
      <c r="AH262" s="25"/>
      <c r="AI262" s="25"/>
      <c r="AJ262" s="25"/>
      <c r="AK262" s="25"/>
      <c r="AL262" s="25"/>
      <c r="AM262" s="25"/>
      <c r="AN262" s="25"/>
      <c r="AO262" s="25"/>
      <c r="AP262" s="25"/>
      <c r="AQ262" s="25"/>
      <c r="AR262" s="25"/>
      <c r="AS262" s="25"/>
      <c r="AT262" s="25"/>
      <c r="AU262" s="25"/>
      <c r="AV262" s="25"/>
      <c r="AW262" s="25"/>
      <c r="AX262" s="25"/>
      <c r="AY262" s="25"/>
      <c r="AZ262" s="25"/>
      <c r="BA262" s="25"/>
      <c r="BB262" s="25"/>
      <c r="BC262" s="25"/>
      <c r="BD262" s="25"/>
      <c r="BE262" s="25"/>
      <c r="BF262" s="25"/>
      <c r="BG262" s="25"/>
      <c r="BH262" s="25"/>
      <c r="BI262" s="25"/>
      <c r="BJ262" s="25"/>
      <c r="BK262" s="25"/>
      <c r="BL262" s="25"/>
      <c r="BM262" s="25"/>
      <c r="BN262" s="25"/>
      <c r="BO262" s="25"/>
      <c r="BP262" s="25"/>
      <c r="BQ262" s="25"/>
    </row>
    <row r="263" spans="1:69" s="110" customFormat="1" x14ac:dyDescent="0.3">
      <c r="A263" s="25"/>
      <c r="B263" s="25"/>
      <c r="C263" s="25"/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5"/>
      <c r="P263" s="26"/>
      <c r="Q263" s="26"/>
      <c r="R263" s="25"/>
      <c r="S263" s="25"/>
      <c r="T263" s="26"/>
      <c r="U263" s="35"/>
      <c r="V263" s="26"/>
      <c r="W263" s="26"/>
      <c r="X263" s="26"/>
      <c r="Y263" s="25"/>
      <c r="Z263" s="25"/>
      <c r="AA263" s="25"/>
      <c r="AB263" s="25"/>
      <c r="AC263" s="25"/>
      <c r="AD263" s="25"/>
      <c r="AE263" s="25"/>
      <c r="AF263" s="25"/>
      <c r="AG263" s="25"/>
      <c r="AH263" s="25"/>
      <c r="AI263" s="25"/>
      <c r="AJ263" s="25"/>
      <c r="AK263" s="25"/>
      <c r="AL263" s="25"/>
      <c r="AM263" s="25"/>
      <c r="AN263" s="25"/>
      <c r="AO263" s="25"/>
      <c r="AP263" s="25"/>
      <c r="AQ263" s="25"/>
      <c r="AR263" s="25"/>
      <c r="AS263" s="25"/>
      <c r="AT263" s="25"/>
      <c r="AU263" s="25"/>
      <c r="AV263" s="25"/>
      <c r="AW263" s="25"/>
      <c r="AX263" s="25"/>
      <c r="AY263" s="25"/>
      <c r="AZ263" s="25"/>
      <c r="BA263" s="25"/>
      <c r="BB263" s="25"/>
      <c r="BC263" s="25"/>
      <c r="BD263" s="25"/>
      <c r="BE263" s="25"/>
      <c r="BF263" s="25"/>
      <c r="BG263" s="25"/>
      <c r="BH263" s="25"/>
      <c r="BI263" s="25"/>
      <c r="BJ263" s="25"/>
      <c r="BK263" s="25"/>
      <c r="BL263" s="25"/>
      <c r="BM263" s="25"/>
      <c r="BN263" s="25"/>
      <c r="BO263" s="25"/>
      <c r="BP263" s="25"/>
      <c r="BQ263" s="25"/>
    </row>
    <row r="264" spans="1:69" s="110" customFormat="1" x14ac:dyDescent="0.3">
      <c r="A264" s="25"/>
      <c r="B264" s="25"/>
      <c r="C264" s="25"/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5"/>
      <c r="P264" s="26"/>
      <c r="Q264" s="26"/>
      <c r="R264" s="25"/>
      <c r="S264" s="25"/>
      <c r="T264" s="26"/>
      <c r="U264" s="35"/>
      <c r="V264" s="26"/>
      <c r="W264" s="26"/>
      <c r="X264" s="26"/>
      <c r="Y264" s="25"/>
      <c r="Z264" s="25"/>
      <c r="AA264" s="25"/>
      <c r="AB264" s="25"/>
      <c r="AC264" s="25"/>
      <c r="AD264" s="25"/>
      <c r="AE264" s="25"/>
      <c r="AF264" s="25"/>
      <c r="AG264" s="25"/>
      <c r="AH264" s="25"/>
      <c r="AI264" s="25"/>
      <c r="AJ264" s="25"/>
      <c r="AK264" s="25"/>
      <c r="AL264" s="25"/>
      <c r="AM264" s="25"/>
      <c r="AN264" s="25"/>
      <c r="AO264" s="25"/>
      <c r="AP264" s="25"/>
      <c r="AQ264" s="25"/>
      <c r="AR264" s="25"/>
      <c r="AS264" s="25"/>
      <c r="AT264" s="25"/>
      <c r="AU264" s="25"/>
      <c r="AV264" s="25"/>
      <c r="AW264" s="25"/>
      <c r="AX264" s="25"/>
      <c r="AY264" s="25"/>
      <c r="AZ264" s="25"/>
      <c r="BA264" s="25"/>
      <c r="BB264" s="25"/>
      <c r="BC264" s="25"/>
      <c r="BD264" s="25"/>
      <c r="BE264" s="25"/>
      <c r="BF264" s="25"/>
      <c r="BG264" s="25"/>
      <c r="BH264" s="25"/>
      <c r="BI264" s="25"/>
      <c r="BJ264" s="25"/>
      <c r="BK264" s="25"/>
      <c r="BL264" s="25"/>
      <c r="BM264" s="25"/>
      <c r="BN264" s="25"/>
      <c r="BO264" s="25"/>
      <c r="BP264" s="25"/>
      <c r="BQ264" s="25"/>
    </row>
    <row r="265" spans="1:69" s="110" customFormat="1" x14ac:dyDescent="0.3">
      <c r="A265" s="25"/>
      <c r="B265" s="25"/>
      <c r="C265" s="25"/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5"/>
      <c r="P265" s="26"/>
      <c r="Q265" s="26"/>
      <c r="R265" s="25"/>
      <c r="S265" s="25"/>
      <c r="T265" s="26"/>
      <c r="U265" s="35"/>
      <c r="V265" s="26"/>
      <c r="W265" s="26"/>
      <c r="X265" s="26"/>
      <c r="Y265" s="25"/>
      <c r="Z265" s="25"/>
      <c r="AA265" s="25"/>
      <c r="AB265" s="25"/>
      <c r="AC265" s="25"/>
      <c r="AD265" s="25"/>
      <c r="AE265" s="25"/>
      <c r="AF265" s="25"/>
      <c r="AG265" s="25"/>
      <c r="AH265" s="25"/>
      <c r="AI265" s="25"/>
      <c r="AJ265" s="25"/>
      <c r="AK265" s="25"/>
      <c r="AL265" s="25"/>
      <c r="AM265" s="25"/>
      <c r="AN265" s="25"/>
      <c r="AO265" s="25"/>
      <c r="AP265" s="25"/>
      <c r="AQ265" s="25"/>
      <c r="AR265" s="25"/>
      <c r="AS265" s="25"/>
      <c r="AT265" s="25"/>
      <c r="AU265" s="25"/>
      <c r="AV265" s="25"/>
      <c r="AW265" s="25"/>
      <c r="AX265" s="25"/>
      <c r="AY265" s="25"/>
      <c r="AZ265" s="25"/>
      <c r="BA265" s="25"/>
      <c r="BB265" s="25"/>
      <c r="BC265" s="25"/>
      <c r="BD265" s="25"/>
      <c r="BE265" s="25"/>
      <c r="BF265" s="25"/>
      <c r="BG265" s="25"/>
      <c r="BH265" s="25"/>
      <c r="BI265" s="25"/>
      <c r="BJ265" s="25"/>
      <c r="BK265" s="25"/>
      <c r="BL265" s="25"/>
      <c r="BM265" s="25"/>
      <c r="BN265" s="25"/>
      <c r="BO265" s="25"/>
      <c r="BP265" s="25"/>
      <c r="BQ265" s="25"/>
    </row>
    <row r="266" spans="1:69" s="110" customFormat="1" x14ac:dyDescent="0.3">
      <c r="A266" s="25"/>
      <c r="B266" s="25"/>
      <c r="C266" s="25"/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5"/>
      <c r="P266" s="26"/>
      <c r="Q266" s="26"/>
      <c r="R266" s="25"/>
      <c r="S266" s="25"/>
      <c r="T266" s="26"/>
      <c r="U266" s="35"/>
      <c r="V266" s="26"/>
      <c r="W266" s="26"/>
      <c r="X266" s="26"/>
      <c r="Y266" s="25"/>
      <c r="Z266" s="25"/>
      <c r="AA266" s="25"/>
      <c r="AB266" s="25"/>
      <c r="AC266" s="25"/>
      <c r="AD266" s="25"/>
      <c r="AE266" s="25"/>
      <c r="AF266" s="25"/>
      <c r="AG266" s="25"/>
      <c r="AH266" s="25"/>
      <c r="AI266" s="25"/>
      <c r="AJ266" s="25"/>
      <c r="AK266" s="25"/>
      <c r="AL266" s="25"/>
      <c r="AM266" s="25"/>
      <c r="AN266" s="25"/>
      <c r="AO266" s="25"/>
      <c r="AP266" s="25"/>
      <c r="AQ266" s="25"/>
      <c r="AR266" s="25"/>
      <c r="AS266" s="25"/>
      <c r="AT266" s="25"/>
      <c r="AU266" s="25"/>
      <c r="AV266" s="25"/>
      <c r="AW266" s="25"/>
      <c r="AX266" s="25"/>
      <c r="AY266" s="25"/>
      <c r="AZ266" s="25"/>
      <c r="BA266" s="25"/>
      <c r="BB266" s="25"/>
      <c r="BC266" s="25"/>
      <c r="BD266" s="25"/>
      <c r="BE266" s="25"/>
      <c r="BF266" s="25"/>
      <c r="BG266" s="25"/>
      <c r="BH266" s="25"/>
      <c r="BI266" s="25"/>
      <c r="BJ266" s="25"/>
      <c r="BK266" s="25"/>
      <c r="BL266" s="25"/>
      <c r="BM266" s="25"/>
      <c r="BN266" s="25"/>
      <c r="BO266" s="25"/>
      <c r="BP266" s="25"/>
      <c r="BQ266" s="25"/>
    </row>
    <row r="267" spans="1:69" s="110" customFormat="1" x14ac:dyDescent="0.3">
      <c r="A267" s="25"/>
      <c r="B267" s="25"/>
      <c r="C267" s="25"/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5"/>
      <c r="P267" s="26"/>
      <c r="Q267" s="26"/>
      <c r="R267" s="25"/>
      <c r="S267" s="25"/>
      <c r="T267" s="26"/>
      <c r="U267" s="35"/>
      <c r="V267" s="26"/>
      <c r="W267" s="26"/>
      <c r="X267" s="26"/>
      <c r="Y267" s="25"/>
      <c r="Z267" s="25"/>
      <c r="AA267" s="25"/>
      <c r="AB267" s="25"/>
      <c r="AC267" s="25"/>
      <c r="AD267" s="25"/>
      <c r="AE267" s="25"/>
      <c r="AF267" s="25"/>
      <c r="AG267" s="25"/>
      <c r="AH267" s="25"/>
      <c r="AI267" s="25"/>
      <c r="AJ267" s="25"/>
      <c r="AK267" s="25"/>
      <c r="AL267" s="25"/>
      <c r="AM267" s="25"/>
      <c r="AN267" s="25"/>
      <c r="AO267" s="25"/>
      <c r="AP267" s="25"/>
      <c r="AQ267" s="25"/>
      <c r="AR267" s="25"/>
      <c r="AS267" s="25"/>
      <c r="AT267" s="25"/>
      <c r="AU267" s="25"/>
      <c r="AV267" s="25"/>
      <c r="AW267" s="25"/>
      <c r="AX267" s="25"/>
      <c r="AY267" s="25"/>
      <c r="AZ267" s="25"/>
      <c r="BA267" s="25"/>
      <c r="BB267" s="25"/>
      <c r="BC267" s="25"/>
      <c r="BD267" s="25"/>
      <c r="BE267" s="25"/>
      <c r="BF267" s="25"/>
      <c r="BG267" s="25"/>
      <c r="BH267" s="25"/>
      <c r="BI267" s="25"/>
      <c r="BJ267" s="25"/>
      <c r="BK267" s="25"/>
      <c r="BL267" s="25"/>
      <c r="BM267" s="25"/>
      <c r="BN267" s="25"/>
      <c r="BO267" s="25"/>
      <c r="BP267" s="25"/>
      <c r="BQ267" s="25"/>
    </row>
    <row r="268" spans="1:69" s="110" customFormat="1" x14ac:dyDescent="0.3">
      <c r="A268" s="25"/>
      <c r="B268" s="25"/>
      <c r="C268" s="25"/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5"/>
      <c r="P268" s="26"/>
      <c r="Q268" s="26"/>
      <c r="R268" s="25"/>
      <c r="S268" s="25"/>
      <c r="T268" s="26"/>
      <c r="U268" s="35"/>
      <c r="V268" s="26"/>
      <c r="W268" s="26"/>
      <c r="X268" s="26"/>
      <c r="Y268" s="25"/>
      <c r="Z268" s="25"/>
      <c r="AA268" s="25"/>
      <c r="AB268" s="25"/>
      <c r="AC268" s="25"/>
      <c r="AD268" s="25"/>
      <c r="AE268" s="25"/>
      <c r="AF268" s="25"/>
      <c r="AG268" s="25"/>
      <c r="AH268" s="25"/>
      <c r="AI268" s="25"/>
      <c r="AJ268" s="25"/>
      <c r="AK268" s="25"/>
      <c r="AL268" s="25"/>
      <c r="AM268" s="25"/>
      <c r="AN268" s="25"/>
      <c r="AO268" s="25"/>
      <c r="AP268" s="25"/>
      <c r="AQ268" s="25"/>
      <c r="AR268" s="25"/>
      <c r="AS268" s="25"/>
      <c r="AT268" s="25"/>
      <c r="AU268" s="25"/>
      <c r="AV268" s="25"/>
      <c r="AW268" s="25"/>
      <c r="AX268" s="25"/>
      <c r="AY268" s="25"/>
      <c r="AZ268" s="25"/>
      <c r="BA268" s="25"/>
      <c r="BB268" s="25"/>
      <c r="BC268" s="25"/>
      <c r="BD268" s="25"/>
      <c r="BE268" s="25"/>
      <c r="BF268" s="25"/>
      <c r="BG268" s="25"/>
      <c r="BH268" s="25"/>
      <c r="BI268" s="25"/>
      <c r="BJ268" s="25"/>
      <c r="BK268" s="25"/>
      <c r="BL268" s="25"/>
      <c r="BM268" s="25"/>
      <c r="BN268" s="25"/>
      <c r="BO268" s="25"/>
      <c r="BP268" s="25"/>
      <c r="BQ268" s="25"/>
    </row>
    <row r="269" spans="1:69" s="110" customFormat="1" x14ac:dyDescent="0.3">
      <c r="A269" s="25"/>
      <c r="B269" s="25"/>
      <c r="C269" s="25"/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5"/>
      <c r="P269" s="26"/>
      <c r="Q269" s="26"/>
      <c r="R269" s="25"/>
      <c r="S269" s="25"/>
      <c r="T269" s="26"/>
      <c r="U269" s="35"/>
      <c r="V269" s="26"/>
      <c r="W269" s="26"/>
      <c r="X269" s="26"/>
      <c r="Y269" s="25"/>
      <c r="Z269" s="25"/>
      <c r="AA269" s="25"/>
      <c r="AB269" s="25"/>
      <c r="AC269" s="25"/>
      <c r="AD269" s="25"/>
      <c r="AE269" s="25"/>
      <c r="AF269" s="25"/>
      <c r="AG269" s="25"/>
      <c r="AH269" s="25"/>
      <c r="AI269" s="25"/>
      <c r="AJ269" s="25"/>
      <c r="AK269" s="25"/>
      <c r="AL269" s="25"/>
      <c r="AM269" s="25"/>
      <c r="AN269" s="25"/>
      <c r="AO269" s="25"/>
      <c r="AP269" s="25"/>
      <c r="AQ269" s="25"/>
      <c r="AR269" s="25"/>
      <c r="AS269" s="25"/>
      <c r="AT269" s="25"/>
      <c r="AU269" s="25"/>
      <c r="AV269" s="25"/>
      <c r="AW269" s="25"/>
      <c r="AX269" s="25"/>
      <c r="AY269" s="25"/>
      <c r="AZ269" s="25"/>
      <c r="BA269" s="25"/>
      <c r="BB269" s="25"/>
      <c r="BC269" s="25"/>
      <c r="BD269" s="25"/>
      <c r="BE269" s="25"/>
      <c r="BF269" s="25"/>
      <c r="BG269" s="25"/>
      <c r="BH269" s="25"/>
      <c r="BI269" s="25"/>
      <c r="BJ269" s="25"/>
      <c r="BK269" s="25"/>
      <c r="BL269" s="25"/>
      <c r="BM269" s="25"/>
      <c r="BN269" s="25"/>
      <c r="BO269" s="25"/>
      <c r="BP269" s="25"/>
      <c r="BQ269" s="25"/>
    </row>
    <row r="270" spans="1:69" s="110" customFormat="1" x14ac:dyDescent="0.3">
      <c r="A270" s="25"/>
      <c r="B270" s="25"/>
      <c r="C270" s="25"/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5"/>
      <c r="P270" s="26"/>
      <c r="Q270" s="26"/>
      <c r="R270" s="25"/>
      <c r="S270" s="25"/>
      <c r="T270" s="26"/>
      <c r="U270" s="35"/>
      <c r="V270" s="26"/>
      <c r="W270" s="26"/>
      <c r="X270" s="26"/>
      <c r="Y270" s="25"/>
      <c r="Z270" s="25"/>
      <c r="AA270" s="25"/>
      <c r="AB270" s="25"/>
      <c r="AC270" s="25"/>
      <c r="AD270" s="25"/>
      <c r="AE270" s="25"/>
      <c r="AF270" s="25"/>
      <c r="AG270" s="25"/>
      <c r="AH270" s="25"/>
      <c r="AI270" s="25"/>
      <c r="AJ270" s="25"/>
      <c r="AK270" s="25"/>
      <c r="AL270" s="25"/>
      <c r="AM270" s="25"/>
      <c r="AN270" s="25"/>
      <c r="AO270" s="25"/>
      <c r="AP270" s="25"/>
      <c r="AQ270" s="25"/>
      <c r="AR270" s="25"/>
      <c r="AS270" s="25"/>
      <c r="AT270" s="25"/>
      <c r="AU270" s="25"/>
      <c r="AV270" s="25"/>
      <c r="AW270" s="25"/>
      <c r="AX270" s="25"/>
      <c r="AY270" s="25"/>
      <c r="AZ270" s="25"/>
      <c r="BA270" s="25"/>
      <c r="BB270" s="25"/>
      <c r="BC270" s="25"/>
      <c r="BD270" s="25"/>
      <c r="BE270" s="25"/>
      <c r="BF270" s="25"/>
      <c r="BG270" s="25"/>
      <c r="BH270" s="25"/>
      <c r="BI270" s="25"/>
      <c r="BJ270" s="25"/>
      <c r="BK270" s="25"/>
      <c r="BL270" s="25"/>
      <c r="BM270" s="25"/>
      <c r="BN270" s="25"/>
      <c r="BO270" s="25"/>
      <c r="BP270" s="25"/>
      <c r="BQ270" s="25"/>
    </row>
    <row r="271" spans="1:69" s="110" customFormat="1" x14ac:dyDescent="0.3">
      <c r="A271" s="25"/>
      <c r="B271" s="25"/>
      <c r="C271" s="25"/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5"/>
      <c r="P271" s="26"/>
      <c r="Q271" s="26"/>
      <c r="R271" s="25"/>
      <c r="S271" s="25"/>
      <c r="T271" s="26"/>
      <c r="U271" s="35"/>
      <c r="V271" s="26"/>
      <c r="W271" s="26"/>
      <c r="X271" s="26"/>
      <c r="Y271" s="25"/>
      <c r="Z271" s="25"/>
      <c r="AA271" s="25"/>
      <c r="AB271" s="25"/>
      <c r="AC271" s="25"/>
      <c r="AD271" s="25"/>
      <c r="AE271" s="25"/>
      <c r="AF271" s="25"/>
      <c r="AG271" s="25"/>
      <c r="AH271" s="25"/>
      <c r="AI271" s="25"/>
      <c r="AJ271" s="25"/>
      <c r="AK271" s="25"/>
      <c r="AL271" s="25"/>
      <c r="AM271" s="25"/>
      <c r="AN271" s="25"/>
      <c r="AO271" s="25"/>
      <c r="AP271" s="25"/>
      <c r="AQ271" s="25"/>
      <c r="AR271" s="25"/>
      <c r="AS271" s="25"/>
      <c r="AT271" s="25"/>
      <c r="AU271" s="25"/>
      <c r="AV271" s="25"/>
      <c r="AW271" s="25"/>
      <c r="AX271" s="25"/>
      <c r="AY271" s="25"/>
      <c r="AZ271" s="25"/>
      <c r="BA271" s="25"/>
      <c r="BB271" s="25"/>
      <c r="BC271" s="25"/>
      <c r="BD271" s="25"/>
      <c r="BE271" s="25"/>
      <c r="BF271" s="25"/>
      <c r="BG271" s="25"/>
      <c r="BH271" s="25"/>
      <c r="BI271" s="25"/>
      <c r="BJ271" s="25"/>
      <c r="BK271" s="25"/>
      <c r="BL271" s="25"/>
      <c r="BM271" s="25"/>
      <c r="BN271" s="25"/>
      <c r="BO271" s="25"/>
      <c r="BP271" s="25"/>
      <c r="BQ271" s="25"/>
    </row>
    <row r="272" spans="1:69" s="110" customFormat="1" x14ac:dyDescent="0.3">
      <c r="A272" s="25"/>
      <c r="B272" s="25"/>
      <c r="C272" s="25"/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5"/>
      <c r="P272" s="26"/>
      <c r="Q272" s="26"/>
      <c r="R272" s="25"/>
      <c r="S272" s="25"/>
      <c r="T272" s="26"/>
      <c r="U272" s="35"/>
      <c r="V272" s="26"/>
      <c r="W272" s="26"/>
      <c r="X272" s="26"/>
      <c r="Y272" s="25"/>
      <c r="Z272" s="25"/>
      <c r="AA272" s="25"/>
      <c r="AB272" s="25"/>
      <c r="AC272" s="25"/>
      <c r="AD272" s="25"/>
      <c r="AE272" s="25"/>
      <c r="AF272" s="25"/>
      <c r="AG272" s="25"/>
      <c r="AH272" s="25"/>
      <c r="AI272" s="25"/>
      <c r="AJ272" s="25"/>
      <c r="AK272" s="25"/>
      <c r="AL272" s="25"/>
      <c r="AM272" s="25"/>
      <c r="AN272" s="25"/>
      <c r="AO272" s="25"/>
      <c r="AP272" s="25"/>
      <c r="AQ272" s="25"/>
      <c r="AR272" s="25"/>
      <c r="AS272" s="25"/>
      <c r="AT272" s="25"/>
      <c r="AU272" s="25"/>
      <c r="AV272" s="25"/>
      <c r="AW272" s="25"/>
      <c r="AX272" s="25"/>
      <c r="AY272" s="25"/>
      <c r="AZ272" s="25"/>
      <c r="BA272" s="25"/>
      <c r="BB272" s="25"/>
      <c r="BC272" s="25"/>
      <c r="BD272" s="25"/>
      <c r="BE272" s="25"/>
      <c r="BF272" s="25"/>
      <c r="BG272" s="25"/>
      <c r="BH272" s="25"/>
      <c r="BI272" s="25"/>
      <c r="BJ272" s="25"/>
      <c r="BK272" s="25"/>
      <c r="BL272" s="25"/>
      <c r="BM272" s="25"/>
      <c r="BN272" s="25"/>
      <c r="BO272" s="25"/>
      <c r="BP272" s="25"/>
      <c r="BQ272" s="25"/>
    </row>
    <row r="273" spans="1:69" s="110" customFormat="1" x14ac:dyDescent="0.3">
      <c r="A273" s="25"/>
      <c r="B273" s="25"/>
      <c r="C273" s="25"/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5"/>
      <c r="P273" s="26"/>
      <c r="Q273" s="26"/>
      <c r="R273" s="25"/>
      <c r="S273" s="25"/>
      <c r="T273" s="26"/>
      <c r="U273" s="35"/>
      <c r="V273" s="26"/>
      <c r="W273" s="26"/>
      <c r="X273" s="26"/>
      <c r="Y273" s="25"/>
      <c r="Z273" s="25"/>
      <c r="AA273" s="25"/>
      <c r="AB273" s="25"/>
      <c r="AC273" s="25"/>
      <c r="AD273" s="25"/>
      <c r="AE273" s="25"/>
      <c r="AF273" s="25"/>
      <c r="AG273" s="25"/>
      <c r="AH273" s="25"/>
      <c r="AI273" s="25"/>
      <c r="AJ273" s="25"/>
      <c r="AK273" s="25"/>
      <c r="AL273" s="25"/>
      <c r="AM273" s="25"/>
      <c r="AN273" s="25"/>
      <c r="AO273" s="25"/>
      <c r="AP273" s="25"/>
      <c r="AQ273" s="25"/>
      <c r="AR273" s="25"/>
      <c r="AS273" s="25"/>
      <c r="AT273" s="25"/>
      <c r="AU273" s="25"/>
      <c r="AV273" s="25"/>
      <c r="AW273" s="25"/>
      <c r="AX273" s="25"/>
      <c r="AY273" s="25"/>
      <c r="AZ273" s="25"/>
      <c r="BA273" s="25"/>
      <c r="BB273" s="25"/>
      <c r="BC273" s="25"/>
      <c r="BD273" s="25"/>
      <c r="BE273" s="25"/>
      <c r="BF273" s="25"/>
      <c r="BG273" s="25"/>
      <c r="BH273" s="25"/>
      <c r="BI273" s="25"/>
      <c r="BJ273" s="25"/>
      <c r="BK273" s="25"/>
      <c r="BL273" s="25"/>
      <c r="BM273" s="25"/>
      <c r="BN273" s="25"/>
      <c r="BO273" s="25"/>
      <c r="BP273" s="25"/>
      <c r="BQ273" s="25"/>
    </row>
    <row r="274" spans="1:69" s="110" customFormat="1" x14ac:dyDescent="0.3">
      <c r="A274" s="25"/>
      <c r="B274" s="25"/>
      <c r="C274" s="25"/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5"/>
      <c r="P274" s="26"/>
      <c r="Q274" s="26"/>
      <c r="R274" s="25"/>
      <c r="S274" s="25"/>
      <c r="T274" s="26"/>
      <c r="U274" s="35"/>
      <c r="V274" s="26"/>
      <c r="W274" s="26"/>
      <c r="X274" s="26"/>
      <c r="Y274" s="25"/>
      <c r="Z274" s="25"/>
      <c r="AA274" s="25"/>
      <c r="AB274" s="25"/>
      <c r="AC274" s="25"/>
      <c r="AD274" s="25"/>
      <c r="AE274" s="25"/>
      <c r="AF274" s="25"/>
      <c r="AG274" s="25"/>
      <c r="AH274" s="25"/>
      <c r="AI274" s="25"/>
      <c r="AJ274" s="25"/>
      <c r="AK274" s="25"/>
      <c r="AL274" s="25"/>
      <c r="AM274" s="25"/>
      <c r="AN274" s="25"/>
      <c r="AO274" s="25"/>
      <c r="AP274" s="25"/>
      <c r="AQ274" s="25"/>
      <c r="AR274" s="25"/>
      <c r="AS274" s="25"/>
      <c r="AT274" s="25"/>
      <c r="AU274" s="25"/>
      <c r="AV274" s="25"/>
      <c r="AW274" s="25"/>
      <c r="AX274" s="25"/>
      <c r="AY274" s="25"/>
      <c r="AZ274" s="25"/>
      <c r="BA274" s="25"/>
      <c r="BB274" s="25"/>
      <c r="BC274" s="25"/>
      <c r="BD274" s="25"/>
      <c r="BE274" s="25"/>
      <c r="BF274" s="25"/>
      <c r="BG274" s="25"/>
      <c r="BH274" s="25"/>
      <c r="BI274" s="25"/>
      <c r="BJ274" s="25"/>
      <c r="BK274" s="25"/>
      <c r="BL274" s="25"/>
      <c r="BM274" s="25"/>
      <c r="BN274" s="25"/>
      <c r="BO274" s="25"/>
      <c r="BP274" s="25"/>
      <c r="BQ274" s="25"/>
    </row>
    <row r="275" spans="1:69" s="110" customFormat="1" x14ac:dyDescent="0.3">
      <c r="A275" s="25"/>
      <c r="B275" s="25"/>
      <c r="C275" s="25"/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5"/>
      <c r="P275" s="26"/>
      <c r="Q275" s="26"/>
      <c r="R275" s="25"/>
      <c r="S275" s="25"/>
      <c r="T275" s="26"/>
      <c r="U275" s="35"/>
      <c r="V275" s="26"/>
      <c r="W275" s="26"/>
      <c r="X275" s="26"/>
      <c r="Y275" s="25"/>
      <c r="Z275" s="25"/>
      <c r="AA275" s="25"/>
      <c r="AB275" s="25"/>
      <c r="AC275" s="25"/>
      <c r="AD275" s="25"/>
      <c r="AE275" s="25"/>
      <c r="AF275" s="25"/>
      <c r="AG275" s="25"/>
      <c r="AH275" s="25"/>
      <c r="AI275" s="25"/>
      <c r="AJ275" s="25"/>
      <c r="AK275" s="25"/>
      <c r="AL275" s="25"/>
      <c r="AM275" s="25"/>
      <c r="AN275" s="25"/>
      <c r="AO275" s="25"/>
      <c r="AP275" s="25"/>
      <c r="AQ275" s="25"/>
      <c r="AR275" s="25"/>
      <c r="AS275" s="25"/>
      <c r="AT275" s="25"/>
      <c r="AU275" s="25"/>
      <c r="AV275" s="25"/>
      <c r="AW275" s="25"/>
      <c r="AX275" s="25"/>
      <c r="AY275" s="25"/>
      <c r="AZ275" s="25"/>
      <c r="BA275" s="25"/>
      <c r="BB275" s="25"/>
      <c r="BC275" s="25"/>
      <c r="BD275" s="25"/>
      <c r="BE275" s="25"/>
      <c r="BF275" s="25"/>
      <c r="BG275" s="25"/>
      <c r="BH275" s="25"/>
      <c r="BI275" s="25"/>
      <c r="BJ275" s="25"/>
      <c r="BK275" s="25"/>
      <c r="BL275" s="25"/>
      <c r="BM275" s="25"/>
      <c r="BN275" s="25"/>
      <c r="BO275" s="25"/>
      <c r="BP275" s="25"/>
      <c r="BQ275" s="25"/>
    </row>
    <row r="276" spans="1:69" s="110" customFormat="1" x14ac:dyDescent="0.3">
      <c r="A276" s="25"/>
      <c r="B276" s="25"/>
      <c r="C276" s="25"/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5"/>
      <c r="P276" s="26"/>
      <c r="Q276" s="26"/>
      <c r="R276" s="25"/>
      <c r="S276" s="25"/>
      <c r="T276" s="26"/>
      <c r="U276" s="35"/>
      <c r="V276" s="26"/>
      <c r="W276" s="26"/>
      <c r="X276" s="26"/>
      <c r="Y276" s="25"/>
      <c r="Z276" s="25"/>
      <c r="AA276" s="25"/>
      <c r="AB276" s="25"/>
      <c r="AC276" s="25"/>
      <c r="AD276" s="25"/>
      <c r="AE276" s="25"/>
      <c r="AF276" s="25"/>
      <c r="AG276" s="25"/>
      <c r="AH276" s="25"/>
      <c r="AI276" s="25"/>
      <c r="AJ276" s="25"/>
      <c r="AK276" s="25"/>
      <c r="AL276" s="25"/>
      <c r="AM276" s="25"/>
      <c r="AN276" s="25"/>
      <c r="AO276" s="25"/>
      <c r="AP276" s="25"/>
      <c r="AQ276" s="25"/>
      <c r="AR276" s="25"/>
      <c r="AS276" s="25"/>
      <c r="AT276" s="25"/>
      <c r="AU276" s="25"/>
      <c r="AV276" s="25"/>
      <c r="AW276" s="25"/>
      <c r="AX276" s="25"/>
      <c r="AY276" s="25"/>
      <c r="AZ276" s="25"/>
      <c r="BA276" s="25"/>
      <c r="BB276" s="25"/>
      <c r="BC276" s="25"/>
      <c r="BD276" s="25"/>
      <c r="BE276" s="25"/>
      <c r="BF276" s="25"/>
      <c r="BG276" s="25"/>
      <c r="BH276" s="25"/>
      <c r="BI276" s="25"/>
      <c r="BJ276" s="25"/>
      <c r="BK276" s="25"/>
      <c r="BL276" s="25"/>
      <c r="BM276" s="25"/>
      <c r="BN276" s="25"/>
      <c r="BO276" s="25"/>
      <c r="BP276" s="25"/>
      <c r="BQ276" s="25"/>
    </row>
    <row r="277" spans="1:69" s="110" customFormat="1" x14ac:dyDescent="0.3">
      <c r="A277" s="25"/>
      <c r="B277" s="25"/>
      <c r="C277" s="25"/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5"/>
      <c r="P277" s="26"/>
      <c r="Q277" s="26"/>
      <c r="R277" s="25"/>
      <c r="S277" s="25"/>
      <c r="T277" s="26"/>
      <c r="U277" s="35"/>
      <c r="V277" s="26"/>
      <c r="W277" s="26"/>
      <c r="X277" s="26"/>
      <c r="Y277" s="25"/>
      <c r="Z277" s="25"/>
      <c r="AA277" s="25"/>
      <c r="AB277" s="25"/>
      <c r="AC277" s="25"/>
      <c r="AD277" s="25"/>
      <c r="AE277" s="25"/>
      <c r="AF277" s="25"/>
      <c r="AG277" s="25"/>
      <c r="AH277" s="25"/>
      <c r="AI277" s="25"/>
      <c r="AJ277" s="25"/>
      <c r="AK277" s="25"/>
      <c r="AL277" s="25"/>
      <c r="AM277" s="25"/>
      <c r="AN277" s="25"/>
      <c r="AO277" s="25"/>
      <c r="AP277" s="25"/>
      <c r="AQ277" s="25"/>
      <c r="AR277" s="25"/>
      <c r="AS277" s="25"/>
      <c r="AT277" s="25"/>
      <c r="AU277" s="25"/>
      <c r="AV277" s="25"/>
      <c r="AW277" s="25"/>
      <c r="AX277" s="25"/>
      <c r="AY277" s="25"/>
      <c r="AZ277" s="25"/>
      <c r="BA277" s="25"/>
      <c r="BB277" s="25"/>
      <c r="BC277" s="25"/>
      <c r="BD277" s="25"/>
      <c r="BE277" s="25"/>
      <c r="BF277" s="25"/>
      <c r="BG277" s="25"/>
      <c r="BH277" s="25"/>
      <c r="BI277" s="25"/>
      <c r="BJ277" s="25"/>
      <c r="BK277" s="25"/>
      <c r="BL277" s="25"/>
      <c r="BM277" s="25"/>
      <c r="BN277" s="25"/>
      <c r="BO277" s="25"/>
      <c r="BP277" s="25"/>
      <c r="BQ277" s="25"/>
    </row>
    <row r="278" spans="1:69" s="110" customFormat="1" x14ac:dyDescent="0.3">
      <c r="A278" s="25"/>
      <c r="B278" s="25"/>
      <c r="C278" s="25"/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5"/>
      <c r="P278" s="26"/>
      <c r="Q278" s="26"/>
      <c r="R278" s="25"/>
      <c r="S278" s="25"/>
      <c r="T278" s="26"/>
      <c r="U278" s="35"/>
      <c r="V278" s="26"/>
      <c r="W278" s="26"/>
      <c r="X278" s="26"/>
      <c r="Y278" s="25"/>
      <c r="Z278" s="25"/>
      <c r="AA278" s="25"/>
      <c r="AB278" s="25"/>
      <c r="AC278" s="25"/>
      <c r="AD278" s="25"/>
      <c r="AE278" s="25"/>
      <c r="AF278" s="25"/>
      <c r="AG278" s="25"/>
      <c r="AH278" s="25"/>
      <c r="AI278" s="25"/>
      <c r="AJ278" s="25"/>
      <c r="AK278" s="25"/>
      <c r="AL278" s="25"/>
      <c r="AM278" s="25"/>
      <c r="AN278" s="25"/>
      <c r="AO278" s="25"/>
      <c r="AP278" s="25"/>
      <c r="AQ278" s="25"/>
      <c r="AR278" s="25"/>
      <c r="AS278" s="25"/>
      <c r="AT278" s="25"/>
      <c r="AU278" s="25"/>
      <c r="AV278" s="25"/>
      <c r="AW278" s="25"/>
      <c r="AX278" s="25"/>
      <c r="AY278" s="25"/>
      <c r="AZ278" s="25"/>
      <c r="BA278" s="25"/>
      <c r="BB278" s="25"/>
      <c r="BC278" s="25"/>
      <c r="BD278" s="25"/>
      <c r="BE278" s="25"/>
      <c r="BF278" s="25"/>
      <c r="BG278" s="25"/>
      <c r="BH278" s="25"/>
      <c r="BI278" s="25"/>
      <c r="BJ278" s="25"/>
      <c r="BK278" s="25"/>
      <c r="BL278" s="25"/>
      <c r="BM278" s="25"/>
      <c r="BN278" s="25"/>
      <c r="BO278" s="25"/>
      <c r="BP278" s="25"/>
      <c r="BQ278" s="25"/>
    </row>
    <row r="279" spans="1:69" s="110" customFormat="1" x14ac:dyDescent="0.3">
      <c r="A279" s="25"/>
      <c r="B279" s="25"/>
      <c r="C279" s="25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5"/>
      <c r="P279" s="26"/>
      <c r="Q279" s="26"/>
      <c r="R279" s="25"/>
      <c r="S279" s="25"/>
      <c r="T279" s="26"/>
      <c r="U279" s="35"/>
      <c r="V279" s="26"/>
      <c r="W279" s="26"/>
      <c r="X279" s="26"/>
      <c r="Y279" s="25"/>
      <c r="Z279" s="25"/>
      <c r="AA279" s="25"/>
      <c r="AB279" s="25"/>
      <c r="AC279" s="25"/>
      <c r="AD279" s="25"/>
      <c r="AE279" s="25"/>
      <c r="AF279" s="25"/>
      <c r="AG279" s="25"/>
      <c r="AH279" s="25"/>
      <c r="AI279" s="25"/>
      <c r="AJ279" s="25"/>
      <c r="AK279" s="25"/>
      <c r="AL279" s="25"/>
      <c r="AM279" s="25"/>
      <c r="AN279" s="25"/>
      <c r="AO279" s="25"/>
      <c r="AP279" s="25"/>
      <c r="AQ279" s="25"/>
      <c r="AR279" s="25"/>
      <c r="AS279" s="25"/>
      <c r="AT279" s="25"/>
      <c r="AU279" s="25"/>
      <c r="AV279" s="25"/>
      <c r="AW279" s="25"/>
      <c r="AX279" s="25"/>
      <c r="AY279" s="25"/>
      <c r="AZ279" s="25"/>
      <c r="BA279" s="25"/>
      <c r="BB279" s="25"/>
      <c r="BC279" s="25"/>
      <c r="BD279" s="25"/>
      <c r="BE279" s="25"/>
      <c r="BF279" s="25"/>
      <c r="BG279" s="25"/>
      <c r="BH279" s="25"/>
      <c r="BI279" s="25"/>
      <c r="BJ279" s="25"/>
      <c r="BK279" s="25"/>
      <c r="BL279" s="25"/>
      <c r="BM279" s="25"/>
      <c r="BN279" s="25"/>
      <c r="BO279" s="25"/>
      <c r="BP279" s="25"/>
      <c r="BQ279" s="25"/>
    </row>
    <row r="280" spans="1:69" s="110" customFormat="1" x14ac:dyDescent="0.3">
      <c r="A280" s="25"/>
      <c r="B280" s="25"/>
      <c r="C280" s="25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5"/>
      <c r="P280" s="26"/>
      <c r="Q280" s="26"/>
      <c r="R280" s="25"/>
      <c r="S280" s="25"/>
      <c r="T280" s="26"/>
      <c r="U280" s="35"/>
      <c r="V280" s="26"/>
      <c r="W280" s="26"/>
      <c r="X280" s="26"/>
      <c r="Y280" s="25"/>
      <c r="Z280" s="25"/>
      <c r="AA280" s="25"/>
      <c r="AB280" s="25"/>
      <c r="AC280" s="25"/>
      <c r="AD280" s="25"/>
      <c r="AE280" s="25"/>
      <c r="AF280" s="25"/>
      <c r="AG280" s="25"/>
      <c r="AH280" s="25"/>
      <c r="AI280" s="25"/>
      <c r="AJ280" s="25"/>
      <c r="AK280" s="25"/>
      <c r="AL280" s="25"/>
      <c r="AM280" s="25"/>
      <c r="AN280" s="25"/>
      <c r="AO280" s="25"/>
      <c r="AP280" s="25"/>
      <c r="AQ280" s="25"/>
      <c r="AR280" s="25"/>
      <c r="AS280" s="25"/>
      <c r="AT280" s="25"/>
      <c r="AU280" s="25"/>
      <c r="AV280" s="25"/>
      <c r="AW280" s="25"/>
      <c r="AX280" s="25"/>
      <c r="AY280" s="25"/>
      <c r="AZ280" s="25"/>
      <c r="BA280" s="25"/>
      <c r="BB280" s="25"/>
      <c r="BC280" s="25"/>
      <c r="BD280" s="25"/>
      <c r="BE280" s="25"/>
      <c r="BF280" s="25"/>
      <c r="BG280" s="25"/>
      <c r="BH280" s="25"/>
      <c r="BI280" s="25"/>
      <c r="BJ280" s="25"/>
      <c r="BK280" s="25"/>
      <c r="BL280" s="25"/>
      <c r="BM280" s="25"/>
      <c r="BN280" s="25"/>
      <c r="BO280" s="25"/>
      <c r="BP280" s="25"/>
      <c r="BQ280" s="25"/>
    </row>
    <row r="281" spans="1:69" s="110" customFormat="1" x14ac:dyDescent="0.3">
      <c r="A281" s="25"/>
      <c r="B281" s="25"/>
      <c r="C281" s="25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5"/>
      <c r="P281" s="26"/>
      <c r="Q281" s="26"/>
      <c r="R281" s="25"/>
      <c r="S281" s="25"/>
      <c r="T281" s="26"/>
      <c r="U281" s="35"/>
      <c r="V281" s="26"/>
      <c r="W281" s="26"/>
      <c r="X281" s="26"/>
      <c r="Y281" s="25"/>
      <c r="Z281" s="25"/>
      <c r="AA281" s="25"/>
      <c r="AB281" s="25"/>
      <c r="AC281" s="25"/>
      <c r="AD281" s="25"/>
      <c r="AE281" s="25"/>
      <c r="AF281" s="25"/>
      <c r="AG281" s="25"/>
      <c r="AH281" s="25"/>
      <c r="AI281" s="25"/>
      <c r="AJ281" s="25"/>
      <c r="AK281" s="25"/>
      <c r="AL281" s="25"/>
      <c r="AM281" s="25"/>
      <c r="AN281" s="25"/>
      <c r="AO281" s="25"/>
      <c r="AP281" s="25"/>
      <c r="AQ281" s="25"/>
      <c r="AR281" s="25"/>
      <c r="AS281" s="25"/>
      <c r="AT281" s="25"/>
      <c r="AU281" s="25"/>
      <c r="AV281" s="25"/>
      <c r="AW281" s="25"/>
      <c r="AX281" s="25"/>
      <c r="AY281" s="25"/>
      <c r="AZ281" s="25"/>
      <c r="BA281" s="25"/>
      <c r="BB281" s="25"/>
      <c r="BC281" s="25"/>
      <c r="BD281" s="25"/>
      <c r="BE281" s="25"/>
      <c r="BF281" s="25"/>
      <c r="BG281" s="25"/>
      <c r="BH281" s="25"/>
      <c r="BI281" s="25"/>
      <c r="BJ281" s="25"/>
      <c r="BK281" s="25"/>
      <c r="BL281" s="25"/>
      <c r="BM281" s="25"/>
      <c r="BN281" s="25"/>
      <c r="BO281" s="25"/>
      <c r="BP281" s="25"/>
      <c r="BQ281" s="25"/>
    </row>
    <row r="282" spans="1:69" s="110" customFormat="1" x14ac:dyDescent="0.3">
      <c r="A282" s="25"/>
      <c r="B282" s="25"/>
      <c r="C282" s="25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5"/>
      <c r="P282" s="26"/>
      <c r="Q282" s="26"/>
      <c r="R282" s="25"/>
      <c r="S282" s="25"/>
      <c r="T282" s="26"/>
      <c r="U282" s="35"/>
      <c r="V282" s="26"/>
      <c r="W282" s="26"/>
      <c r="X282" s="26"/>
      <c r="Y282" s="25"/>
      <c r="Z282" s="25"/>
      <c r="AA282" s="25"/>
      <c r="AB282" s="25"/>
      <c r="AC282" s="25"/>
      <c r="AD282" s="25"/>
      <c r="AE282" s="25"/>
      <c r="AF282" s="25"/>
      <c r="AG282" s="25"/>
      <c r="AH282" s="25"/>
      <c r="AI282" s="25"/>
      <c r="AJ282" s="25"/>
      <c r="AK282" s="25"/>
      <c r="AL282" s="25"/>
      <c r="AM282" s="25"/>
      <c r="AN282" s="25"/>
      <c r="AO282" s="25"/>
      <c r="AP282" s="25"/>
      <c r="AQ282" s="25"/>
      <c r="AR282" s="25"/>
      <c r="AS282" s="25"/>
      <c r="AT282" s="25"/>
      <c r="AU282" s="25"/>
      <c r="AV282" s="25"/>
      <c r="AW282" s="25"/>
      <c r="AX282" s="25"/>
      <c r="AY282" s="25"/>
      <c r="AZ282" s="25"/>
      <c r="BA282" s="25"/>
      <c r="BB282" s="25"/>
      <c r="BC282" s="25"/>
      <c r="BD282" s="25"/>
      <c r="BE282" s="25"/>
      <c r="BF282" s="25"/>
      <c r="BG282" s="25"/>
      <c r="BH282" s="25"/>
      <c r="BI282" s="25"/>
      <c r="BJ282" s="25"/>
      <c r="BK282" s="25"/>
      <c r="BL282" s="25"/>
      <c r="BM282" s="25"/>
      <c r="BN282" s="25"/>
      <c r="BO282" s="25"/>
      <c r="BP282" s="25"/>
      <c r="BQ282" s="25"/>
    </row>
    <row r="283" spans="1:69" s="110" customFormat="1" x14ac:dyDescent="0.3">
      <c r="A283" s="25"/>
      <c r="B283" s="25"/>
      <c r="C283" s="25"/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5"/>
      <c r="P283" s="26"/>
      <c r="Q283" s="26"/>
      <c r="R283" s="25"/>
      <c r="S283" s="25"/>
      <c r="T283" s="26"/>
      <c r="U283" s="35"/>
      <c r="V283" s="26"/>
      <c r="W283" s="26"/>
      <c r="X283" s="26"/>
      <c r="Y283" s="25"/>
      <c r="Z283" s="25"/>
      <c r="AA283" s="25"/>
      <c r="AB283" s="25"/>
      <c r="AC283" s="25"/>
      <c r="AD283" s="25"/>
      <c r="AE283" s="25"/>
      <c r="AF283" s="25"/>
      <c r="AG283" s="25"/>
      <c r="AH283" s="25"/>
      <c r="AI283" s="25"/>
      <c r="AJ283" s="25"/>
      <c r="AK283" s="25"/>
      <c r="AL283" s="25"/>
      <c r="AM283" s="25"/>
      <c r="AN283" s="25"/>
      <c r="AO283" s="25"/>
      <c r="AP283" s="25"/>
      <c r="AQ283" s="25"/>
      <c r="AR283" s="25"/>
      <c r="AS283" s="25"/>
      <c r="AT283" s="25"/>
      <c r="AU283" s="25"/>
      <c r="AV283" s="25"/>
      <c r="AW283" s="25"/>
      <c r="AX283" s="25"/>
      <c r="AY283" s="25"/>
      <c r="AZ283" s="25"/>
      <c r="BA283" s="25"/>
      <c r="BB283" s="25"/>
      <c r="BC283" s="25"/>
      <c r="BD283" s="25"/>
      <c r="BE283" s="25"/>
      <c r="BF283" s="25"/>
      <c r="BG283" s="25"/>
      <c r="BH283" s="25"/>
      <c r="BI283" s="25"/>
      <c r="BJ283" s="25"/>
      <c r="BK283" s="25"/>
      <c r="BL283" s="25"/>
      <c r="BM283" s="25"/>
      <c r="BN283" s="25"/>
      <c r="BO283" s="25"/>
      <c r="BP283" s="25"/>
      <c r="BQ283" s="25"/>
    </row>
    <row r="284" spans="1:69" s="110" customFormat="1" x14ac:dyDescent="0.3">
      <c r="A284" s="25"/>
      <c r="B284" s="25"/>
      <c r="C284" s="25"/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5"/>
      <c r="P284" s="26"/>
      <c r="Q284" s="26"/>
      <c r="R284" s="25"/>
      <c r="S284" s="25"/>
      <c r="T284" s="26"/>
      <c r="U284" s="35"/>
      <c r="V284" s="26"/>
      <c r="W284" s="26"/>
      <c r="X284" s="26"/>
      <c r="Y284" s="25"/>
      <c r="Z284" s="25"/>
      <c r="AA284" s="25"/>
      <c r="AB284" s="25"/>
      <c r="AC284" s="25"/>
      <c r="AD284" s="25"/>
      <c r="AE284" s="25"/>
      <c r="AF284" s="25"/>
      <c r="AG284" s="25"/>
      <c r="AH284" s="25"/>
      <c r="AI284" s="25"/>
      <c r="AJ284" s="25"/>
      <c r="AK284" s="25"/>
      <c r="AL284" s="25"/>
      <c r="AM284" s="25"/>
      <c r="AN284" s="25"/>
      <c r="AO284" s="25"/>
      <c r="AP284" s="25"/>
      <c r="AQ284" s="25"/>
      <c r="AR284" s="25"/>
      <c r="AS284" s="25"/>
      <c r="AT284" s="25"/>
      <c r="AU284" s="25"/>
      <c r="AV284" s="25"/>
      <c r="AW284" s="25"/>
      <c r="AX284" s="25"/>
      <c r="AY284" s="25"/>
      <c r="AZ284" s="25"/>
      <c r="BA284" s="25"/>
      <c r="BB284" s="25"/>
      <c r="BC284" s="25"/>
      <c r="BD284" s="25"/>
      <c r="BE284" s="25"/>
      <c r="BF284" s="25"/>
      <c r="BG284" s="25"/>
      <c r="BH284" s="25"/>
      <c r="BI284" s="25"/>
      <c r="BJ284" s="25"/>
      <c r="BK284" s="25"/>
      <c r="BL284" s="25"/>
      <c r="BM284" s="25"/>
      <c r="BN284" s="25"/>
      <c r="BO284" s="25"/>
      <c r="BP284" s="25"/>
      <c r="BQ284" s="25"/>
    </row>
    <row r="285" spans="1:69" s="110" customFormat="1" x14ac:dyDescent="0.3">
      <c r="A285" s="25"/>
      <c r="B285" s="25"/>
      <c r="C285" s="25"/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5"/>
      <c r="P285" s="26"/>
      <c r="Q285" s="26"/>
      <c r="R285" s="25"/>
      <c r="S285" s="25"/>
      <c r="T285" s="26"/>
      <c r="U285" s="35"/>
      <c r="V285" s="26"/>
      <c r="W285" s="26"/>
      <c r="X285" s="26"/>
      <c r="Y285" s="25"/>
      <c r="Z285" s="25"/>
      <c r="AA285" s="25"/>
      <c r="AB285" s="25"/>
      <c r="AC285" s="25"/>
      <c r="AD285" s="25"/>
      <c r="AE285" s="25"/>
      <c r="AF285" s="25"/>
      <c r="AG285" s="25"/>
      <c r="AH285" s="25"/>
      <c r="AI285" s="25"/>
      <c r="AJ285" s="25"/>
      <c r="AK285" s="25"/>
      <c r="AL285" s="25"/>
      <c r="AM285" s="25"/>
      <c r="AN285" s="25"/>
      <c r="AO285" s="25"/>
      <c r="AP285" s="25"/>
      <c r="AQ285" s="25"/>
      <c r="AR285" s="25"/>
      <c r="AS285" s="25"/>
      <c r="AT285" s="25"/>
      <c r="AU285" s="25"/>
      <c r="AV285" s="25"/>
      <c r="AW285" s="25"/>
      <c r="AX285" s="25"/>
      <c r="AY285" s="25"/>
      <c r="AZ285" s="25"/>
      <c r="BA285" s="25"/>
      <c r="BB285" s="25"/>
      <c r="BC285" s="25"/>
      <c r="BD285" s="25"/>
      <c r="BE285" s="25"/>
      <c r="BF285" s="25"/>
      <c r="BG285" s="25"/>
      <c r="BH285" s="25"/>
      <c r="BI285" s="25"/>
      <c r="BJ285" s="25"/>
      <c r="BK285" s="25"/>
      <c r="BL285" s="25"/>
      <c r="BM285" s="25"/>
      <c r="BN285" s="25"/>
      <c r="BO285" s="25"/>
      <c r="BP285" s="25"/>
      <c r="BQ285" s="25"/>
    </row>
    <row r="286" spans="1:69" s="110" customFormat="1" x14ac:dyDescent="0.3">
      <c r="A286" s="25"/>
      <c r="B286" s="25"/>
      <c r="C286" s="25"/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5"/>
      <c r="P286" s="26"/>
      <c r="Q286" s="26"/>
      <c r="R286" s="25"/>
      <c r="S286" s="25"/>
      <c r="T286" s="26"/>
      <c r="U286" s="35"/>
      <c r="V286" s="26"/>
      <c r="W286" s="26"/>
      <c r="X286" s="26"/>
      <c r="Y286" s="25"/>
      <c r="Z286" s="25"/>
      <c r="AA286" s="25"/>
      <c r="AB286" s="25"/>
      <c r="AC286" s="25"/>
      <c r="AD286" s="25"/>
      <c r="AE286" s="25"/>
      <c r="AF286" s="25"/>
      <c r="AG286" s="25"/>
      <c r="AH286" s="25"/>
      <c r="AI286" s="25"/>
      <c r="AJ286" s="25"/>
      <c r="AK286" s="25"/>
      <c r="AL286" s="25"/>
      <c r="AM286" s="25"/>
      <c r="AN286" s="25"/>
      <c r="AO286" s="25"/>
      <c r="AP286" s="25"/>
      <c r="AQ286" s="25"/>
      <c r="AR286" s="25"/>
      <c r="AS286" s="25"/>
      <c r="AT286" s="25"/>
      <c r="AU286" s="25"/>
      <c r="AV286" s="25"/>
      <c r="AW286" s="25"/>
      <c r="AX286" s="25"/>
      <c r="AY286" s="25"/>
      <c r="AZ286" s="25"/>
      <c r="BA286" s="25"/>
      <c r="BB286" s="25"/>
      <c r="BC286" s="25"/>
      <c r="BD286" s="25"/>
      <c r="BE286" s="25"/>
      <c r="BF286" s="25"/>
      <c r="BG286" s="25"/>
      <c r="BH286" s="25"/>
      <c r="BI286" s="25"/>
      <c r="BJ286" s="25"/>
      <c r="BK286" s="25"/>
      <c r="BL286" s="25"/>
      <c r="BM286" s="25"/>
      <c r="BN286" s="25"/>
      <c r="BO286" s="25"/>
      <c r="BP286" s="25"/>
      <c r="BQ286" s="25"/>
    </row>
    <row r="287" spans="1:69" s="110" customFormat="1" x14ac:dyDescent="0.3">
      <c r="A287" s="25"/>
      <c r="B287" s="25"/>
      <c r="C287" s="25"/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5"/>
      <c r="P287" s="26"/>
      <c r="Q287" s="26"/>
      <c r="R287" s="25"/>
      <c r="S287" s="25"/>
      <c r="T287" s="26"/>
      <c r="U287" s="35"/>
      <c r="V287" s="26"/>
      <c r="W287" s="26"/>
      <c r="X287" s="26"/>
      <c r="Y287" s="25"/>
      <c r="Z287" s="25"/>
      <c r="AA287" s="25"/>
      <c r="AB287" s="25"/>
      <c r="AC287" s="25"/>
      <c r="AD287" s="25"/>
      <c r="AE287" s="25"/>
      <c r="AF287" s="25"/>
      <c r="AG287" s="25"/>
      <c r="AH287" s="25"/>
      <c r="AI287" s="25"/>
      <c r="AJ287" s="25"/>
      <c r="AK287" s="25"/>
      <c r="AL287" s="25"/>
      <c r="AM287" s="25"/>
      <c r="AN287" s="25"/>
      <c r="AO287" s="25"/>
      <c r="AP287" s="25"/>
      <c r="AQ287" s="25"/>
      <c r="AR287" s="25"/>
      <c r="AS287" s="25"/>
      <c r="AT287" s="25"/>
      <c r="AU287" s="25"/>
      <c r="AV287" s="25"/>
      <c r="AW287" s="25"/>
      <c r="AX287" s="25"/>
      <c r="AY287" s="25"/>
      <c r="AZ287" s="25"/>
      <c r="BA287" s="25"/>
      <c r="BB287" s="25"/>
      <c r="BC287" s="25"/>
      <c r="BD287" s="25"/>
      <c r="BE287" s="25"/>
      <c r="BF287" s="25"/>
      <c r="BG287" s="25"/>
      <c r="BH287" s="25"/>
      <c r="BI287" s="25"/>
      <c r="BJ287" s="25"/>
      <c r="BK287" s="25"/>
      <c r="BL287" s="25"/>
      <c r="BM287" s="25"/>
      <c r="BN287" s="25"/>
      <c r="BO287" s="25"/>
      <c r="BP287" s="25"/>
      <c r="BQ287" s="25"/>
    </row>
    <row r="288" spans="1:69" s="110" customFormat="1" x14ac:dyDescent="0.3">
      <c r="A288" s="25"/>
      <c r="B288" s="25"/>
      <c r="C288" s="25"/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5"/>
      <c r="P288" s="26"/>
      <c r="Q288" s="26"/>
      <c r="R288" s="25"/>
      <c r="S288" s="25"/>
      <c r="T288" s="26"/>
      <c r="U288" s="35"/>
      <c r="V288" s="26"/>
      <c r="W288" s="26"/>
      <c r="X288" s="26"/>
      <c r="Y288" s="25"/>
      <c r="Z288" s="25"/>
      <c r="AA288" s="25"/>
      <c r="AB288" s="25"/>
      <c r="AC288" s="25"/>
      <c r="AD288" s="25"/>
      <c r="AE288" s="25"/>
      <c r="AF288" s="25"/>
      <c r="AG288" s="25"/>
      <c r="AH288" s="25"/>
      <c r="AI288" s="25"/>
      <c r="AJ288" s="25"/>
      <c r="AK288" s="25"/>
      <c r="AL288" s="25"/>
      <c r="AM288" s="25"/>
      <c r="AN288" s="25"/>
      <c r="AO288" s="25"/>
      <c r="AP288" s="25"/>
      <c r="AQ288" s="25"/>
      <c r="AR288" s="25"/>
      <c r="AS288" s="25"/>
      <c r="AT288" s="25"/>
      <c r="AU288" s="25"/>
      <c r="AV288" s="25"/>
      <c r="AW288" s="25"/>
      <c r="AX288" s="25"/>
      <c r="AY288" s="25"/>
      <c r="AZ288" s="25"/>
      <c r="BA288" s="25"/>
      <c r="BB288" s="25"/>
      <c r="BC288" s="25"/>
      <c r="BD288" s="25"/>
      <c r="BE288" s="25"/>
      <c r="BF288" s="25"/>
      <c r="BG288" s="25"/>
      <c r="BH288" s="25"/>
      <c r="BI288" s="25"/>
      <c r="BJ288" s="25"/>
      <c r="BK288" s="25"/>
      <c r="BL288" s="25"/>
      <c r="BM288" s="25"/>
      <c r="BN288" s="25"/>
      <c r="BO288" s="25"/>
      <c r="BP288" s="25"/>
      <c r="BQ288" s="25"/>
    </row>
    <row r="289" spans="1:69" s="110" customFormat="1" x14ac:dyDescent="0.3">
      <c r="A289" s="25"/>
      <c r="B289" s="25"/>
      <c r="C289" s="25"/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5"/>
      <c r="P289" s="26"/>
      <c r="Q289" s="26"/>
      <c r="R289" s="25"/>
      <c r="S289" s="25"/>
      <c r="T289" s="26"/>
      <c r="U289" s="35"/>
      <c r="V289" s="26"/>
      <c r="W289" s="26"/>
      <c r="X289" s="26"/>
      <c r="Y289" s="25"/>
      <c r="Z289" s="25"/>
      <c r="AA289" s="25"/>
      <c r="AB289" s="25"/>
      <c r="AC289" s="25"/>
      <c r="AD289" s="25"/>
      <c r="AE289" s="25"/>
      <c r="AF289" s="25"/>
      <c r="AG289" s="25"/>
      <c r="AH289" s="25"/>
      <c r="AI289" s="25"/>
      <c r="AJ289" s="25"/>
      <c r="AK289" s="25"/>
      <c r="AL289" s="25"/>
      <c r="AM289" s="25"/>
      <c r="AN289" s="25"/>
      <c r="AO289" s="25"/>
      <c r="AP289" s="25"/>
      <c r="AQ289" s="25"/>
      <c r="AR289" s="25"/>
      <c r="AS289" s="25"/>
      <c r="AT289" s="25"/>
      <c r="AU289" s="25"/>
      <c r="AV289" s="25"/>
      <c r="AW289" s="25"/>
      <c r="AX289" s="25"/>
      <c r="AY289" s="25"/>
      <c r="AZ289" s="25"/>
      <c r="BA289" s="25"/>
      <c r="BB289" s="25"/>
      <c r="BC289" s="25"/>
      <c r="BD289" s="25"/>
      <c r="BE289" s="25"/>
      <c r="BF289" s="25"/>
      <c r="BG289" s="25"/>
      <c r="BH289" s="25"/>
      <c r="BI289" s="25"/>
      <c r="BJ289" s="25"/>
      <c r="BK289" s="25"/>
      <c r="BL289" s="25"/>
      <c r="BM289" s="25"/>
      <c r="BN289" s="25"/>
      <c r="BO289" s="25"/>
      <c r="BP289" s="25"/>
      <c r="BQ289" s="25"/>
    </row>
    <row r="290" spans="1:69" s="110" customFormat="1" x14ac:dyDescent="0.3">
      <c r="A290" s="25"/>
      <c r="B290" s="25"/>
      <c r="C290" s="25"/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5"/>
      <c r="P290" s="26"/>
      <c r="Q290" s="26"/>
      <c r="R290" s="25"/>
      <c r="S290" s="25"/>
      <c r="T290" s="26"/>
      <c r="U290" s="35"/>
      <c r="V290" s="26"/>
      <c r="W290" s="26"/>
      <c r="X290" s="26"/>
      <c r="Y290" s="25"/>
      <c r="Z290" s="25"/>
      <c r="AA290" s="25"/>
      <c r="AB290" s="25"/>
      <c r="AC290" s="25"/>
      <c r="AD290" s="25"/>
      <c r="AE290" s="25"/>
      <c r="AF290" s="25"/>
      <c r="AG290" s="25"/>
      <c r="AH290" s="25"/>
      <c r="AI290" s="25"/>
      <c r="AJ290" s="25"/>
      <c r="AK290" s="25"/>
      <c r="AL290" s="25"/>
      <c r="AM290" s="25"/>
      <c r="AN290" s="25"/>
      <c r="AO290" s="25"/>
      <c r="AP290" s="25"/>
      <c r="AQ290" s="25"/>
      <c r="AR290" s="25"/>
      <c r="AS290" s="25"/>
      <c r="AT290" s="25"/>
      <c r="AU290" s="25"/>
      <c r="AV290" s="25"/>
      <c r="AW290" s="25"/>
      <c r="AX290" s="25"/>
      <c r="AY290" s="25"/>
      <c r="AZ290" s="25"/>
      <c r="BA290" s="25"/>
      <c r="BB290" s="25"/>
      <c r="BC290" s="25"/>
      <c r="BD290" s="25"/>
      <c r="BE290" s="25"/>
      <c r="BF290" s="25"/>
      <c r="BG290" s="25"/>
      <c r="BH290" s="25"/>
      <c r="BI290" s="25"/>
      <c r="BJ290" s="25"/>
      <c r="BK290" s="25"/>
      <c r="BL290" s="25"/>
      <c r="BM290" s="25"/>
      <c r="BN290" s="25"/>
      <c r="BO290" s="25"/>
      <c r="BP290" s="25"/>
      <c r="BQ290" s="25"/>
    </row>
    <row r="291" spans="1:69" s="110" customFormat="1" x14ac:dyDescent="0.3">
      <c r="A291" s="25"/>
      <c r="B291" s="25"/>
      <c r="C291" s="25"/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5"/>
      <c r="P291" s="26"/>
      <c r="Q291" s="26"/>
      <c r="R291" s="25"/>
      <c r="S291" s="25"/>
      <c r="T291" s="26"/>
      <c r="U291" s="35"/>
      <c r="V291" s="26"/>
      <c r="W291" s="26"/>
      <c r="X291" s="26"/>
      <c r="Y291" s="25"/>
      <c r="Z291" s="25"/>
      <c r="AA291" s="25"/>
      <c r="AB291" s="25"/>
      <c r="AC291" s="25"/>
      <c r="AD291" s="25"/>
      <c r="AE291" s="25"/>
      <c r="AF291" s="25"/>
      <c r="AG291" s="25"/>
      <c r="AH291" s="25"/>
      <c r="AI291" s="25"/>
      <c r="AJ291" s="25"/>
      <c r="AK291" s="25"/>
      <c r="AL291" s="25"/>
      <c r="AM291" s="25"/>
      <c r="AN291" s="25"/>
      <c r="AO291" s="25"/>
      <c r="AP291" s="25"/>
      <c r="AQ291" s="25"/>
      <c r="AR291" s="25"/>
      <c r="AS291" s="25"/>
      <c r="AT291" s="25"/>
      <c r="AU291" s="25"/>
      <c r="AV291" s="25"/>
      <c r="AW291" s="25"/>
      <c r="AX291" s="25"/>
      <c r="AY291" s="25"/>
      <c r="AZ291" s="25"/>
      <c r="BA291" s="25"/>
      <c r="BB291" s="25"/>
      <c r="BC291" s="25"/>
      <c r="BD291" s="25"/>
      <c r="BE291" s="25"/>
      <c r="BF291" s="25"/>
      <c r="BG291" s="25"/>
      <c r="BH291" s="25"/>
      <c r="BI291" s="25"/>
      <c r="BJ291" s="25"/>
      <c r="BK291" s="25"/>
      <c r="BL291" s="25"/>
      <c r="BM291" s="25"/>
      <c r="BN291" s="25"/>
      <c r="BO291" s="25"/>
      <c r="BP291" s="25"/>
      <c r="BQ291" s="25"/>
    </row>
    <row r="292" spans="1:69" s="110" customFormat="1" x14ac:dyDescent="0.3">
      <c r="A292" s="25"/>
      <c r="B292" s="25"/>
      <c r="C292" s="25"/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5"/>
      <c r="P292" s="26"/>
      <c r="Q292" s="26"/>
      <c r="R292" s="25"/>
      <c r="S292" s="25"/>
      <c r="T292" s="26"/>
      <c r="U292" s="35"/>
      <c r="V292" s="26"/>
      <c r="W292" s="26"/>
      <c r="X292" s="26"/>
      <c r="Y292" s="25"/>
      <c r="Z292" s="25"/>
      <c r="AA292" s="25"/>
      <c r="AB292" s="25"/>
      <c r="AC292" s="25"/>
      <c r="AD292" s="25"/>
      <c r="AE292" s="25"/>
      <c r="AF292" s="25"/>
      <c r="AG292" s="25"/>
      <c r="AH292" s="25"/>
      <c r="AI292" s="25"/>
      <c r="AJ292" s="25"/>
      <c r="AK292" s="25"/>
      <c r="AL292" s="25"/>
      <c r="AM292" s="25"/>
      <c r="AN292" s="25"/>
      <c r="AO292" s="25"/>
      <c r="AP292" s="25"/>
      <c r="AQ292" s="25"/>
      <c r="AR292" s="25"/>
      <c r="AS292" s="25"/>
      <c r="AT292" s="25"/>
      <c r="AU292" s="25"/>
      <c r="AV292" s="25"/>
      <c r="AW292" s="25"/>
      <c r="AX292" s="25"/>
      <c r="AY292" s="25"/>
      <c r="AZ292" s="25"/>
      <c r="BA292" s="25"/>
      <c r="BB292" s="25"/>
      <c r="BC292" s="25"/>
      <c r="BD292" s="25"/>
      <c r="BE292" s="25"/>
      <c r="BF292" s="25"/>
      <c r="BG292" s="25"/>
      <c r="BH292" s="25"/>
      <c r="BI292" s="25"/>
      <c r="BJ292" s="25"/>
      <c r="BK292" s="25"/>
      <c r="BL292" s="25"/>
      <c r="BM292" s="25"/>
      <c r="BN292" s="25"/>
      <c r="BO292" s="25"/>
      <c r="BP292" s="25"/>
      <c r="BQ292" s="25"/>
    </row>
    <row r="293" spans="1:69" s="110" customFormat="1" x14ac:dyDescent="0.3">
      <c r="A293" s="25"/>
      <c r="B293" s="25"/>
      <c r="C293" s="25"/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5"/>
      <c r="P293" s="26"/>
      <c r="Q293" s="26"/>
      <c r="R293" s="25"/>
      <c r="S293" s="25"/>
      <c r="T293" s="26"/>
      <c r="U293" s="35"/>
      <c r="V293" s="26"/>
      <c r="W293" s="26"/>
      <c r="X293" s="26"/>
      <c r="Y293" s="25"/>
      <c r="Z293" s="25"/>
      <c r="AA293" s="25"/>
      <c r="AB293" s="25"/>
      <c r="AC293" s="25"/>
      <c r="AD293" s="25"/>
      <c r="AE293" s="25"/>
      <c r="AF293" s="25"/>
      <c r="AG293" s="25"/>
      <c r="AH293" s="25"/>
      <c r="AI293" s="25"/>
      <c r="AJ293" s="25"/>
      <c r="AK293" s="25"/>
      <c r="AL293" s="25"/>
      <c r="AM293" s="25"/>
      <c r="AN293" s="25"/>
      <c r="AO293" s="25"/>
      <c r="AP293" s="25"/>
      <c r="AQ293" s="25"/>
      <c r="AR293" s="25"/>
      <c r="AS293" s="25"/>
      <c r="AT293" s="25"/>
      <c r="AU293" s="25"/>
      <c r="AV293" s="25"/>
      <c r="AW293" s="25"/>
      <c r="AX293" s="25"/>
      <c r="AY293" s="25"/>
      <c r="AZ293" s="25"/>
      <c r="BA293" s="25"/>
      <c r="BB293" s="25"/>
      <c r="BC293" s="25"/>
      <c r="BD293" s="25"/>
      <c r="BE293" s="25"/>
      <c r="BF293" s="25"/>
      <c r="BG293" s="25"/>
      <c r="BH293" s="25"/>
      <c r="BI293" s="25"/>
      <c r="BJ293" s="25"/>
      <c r="BK293" s="25"/>
      <c r="BL293" s="25"/>
      <c r="BM293" s="25"/>
      <c r="BN293" s="25"/>
      <c r="BO293" s="25"/>
      <c r="BP293" s="25"/>
      <c r="BQ293" s="25"/>
    </row>
    <row r="294" spans="1:69" s="110" customFormat="1" x14ac:dyDescent="0.3">
      <c r="A294" s="25"/>
      <c r="B294" s="25"/>
      <c r="C294" s="25"/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5"/>
      <c r="P294" s="26"/>
      <c r="Q294" s="26"/>
      <c r="R294" s="25"/>
      <c r="S294" s="25"/>
      <c r="T294" s="26"/>
      <c r="U294" s="35"/>
      <c r="V294" s="26"/>
      <c r="W294" s="26"/>
      <c r="X294" s="26"/>
      <c r="Y294" s="25"/>
      <c r="Z294" s="25"/>
      <c r="AA294" s="25"/>
      <c r="AB294" s="25"/>
      <c r="AC294" s="25"/>
      <c r="AD294" s="25"/>
      <c r="AE294" s="25"/>
      <c r="AF294" s="25"/>
      <c r="AG294" s="25"/>
      <c r="AH294" s="25"/>
      <c r="AI294" s="25"/>
      <c r="AJ294" s="25"/>
      <c r="AK294" s="25"/>
      <c r="AL294" s="25"/>
      <c r="AM294" s="25"/>
      <c r="AN294" s="25"/>
      <c r="AO294" s="25"/>
      <c r="AP294" s="25"/>
      <c r="AQ294" s="25"/>
      <c r="AR294" s="25"/>
      <c r="AS294" s="25"/>
      <c r="AT294" s="25"/>
      <c r="AU294" s="25"/>
      <c r="AV294" s="25"/>
      <c r="AW294" s="25"/>
      <c r="AX294" s="25"/>
      <c r="AY294" s="25"/>
      <c r="AZ294" s="25"/>
      <c r="BA294" s="25"/>
      <c r="BB294" s="25"/>
      <c r="BC294" s="25"/>
      <c r="BD294" s="25"/>
      <c r="BE294" s="25"/>
      <c r="BF294" s="25"/>
      <c r="BG294" s="25"/>
      <c r="BH294" s="25"/>
      <c r="BI294" s="25"/>
      <c r="BJ294" s="25"/>
      <c r="BK294" s="25"/>
      <c r="BL294" s="25"/>
      <c r="BM294" s="25"/>
      <c r="BN294" s="25"/>
      <c r="BO294" s="25"/>
      <c r="BP294" s="25"/>
      <c r="BQ294" s="25"/>
    </row>
    <row r="295" spans="1:69" s="110" customFormat="1" x14ac:dyDescent="0.3">
      <c r="A295" s="25"/>
      <c r="B295" s="25"/>
      <c r="C295" s="25"/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5"/>
      <c r="P295" s="26"/>
      <c r="Q295" s="26"/>
      <c r="R295" s="25"/>
      <c r="S295" s="25"/>
      <c r="T295" s="26"/>
      <c r="U295" s="35"/>
      <c r="V295" s="26"/>
      <c r="W295" s="26"/>
      <c r="X295" s="26"/>
      <c r="Y295" s="25"/>
      <c r="Z295" s="25"/>
      <c r="AA295" s="25"/>
      <c r="AB295" s="25"/>
      <c r="AC295" s="25"/>
      <c r="AD295" s="25"/>
      <c r="AE295" s="25"/>
      <c r="AF295" s="25"/>
      <c r="AG295" s="25"/>
      <c r="AH295" s="25"/>
      <c r="AI295" s="25"/>
      <c r="AJ295" s="25"/>
      <c r="AK295" s="25"/>
      <c r="AL295" s="25"/>
      <c r="AM295" s="25"/>
      <c r="AN295" s="25"/>
      <c r="AO295" s="25"/>
      <c r="AP295" s="25"/>
      <c r="AQ295" s="25"/>
      <c r="AR295" s="25"/>
      <c r="AS295" s="25"/>
      <c r="AT295" s="25"/>
      <c r="AU295" s="25"/>
      <c r="AV295" s="25"/>
      <c r="AW295" s="25"/>
      <c r="AX295" s="25"/>
      <c r="AY295" s="25"/>
      <c r="AZ295" s="25"/>
      <c r="BA295" s="25"/>
      <c r="BB295" s="25"/>
      <c r="BC295" s="25"/>
      <c r="BD295" s="25"/>
      <c r="BE295" s="25"/>
      <c r="BF295" s="25"/>
      <c r="BG295" s="25"/>
      <c r="BH295" s="25"/>
      <c r="BI295" s="25"/>
      <c r="BJ295" s="25"/>
      <c r="BK295" s="25"/>
      <c r="BL295" s="25"/>
      <c r="BM295" s="25"/>
      <c r="BN295" s="25"/>
      <c r="BO295" s="25"/>
      <c r="BP295" s="25"/>
      <c r="BQ295" s="25"/>
    </row>
    <row r="296" spans="1:69" s="110" customFormat="1" x14ac:dyDescent="0.3">
      <c r="A296" s="25"/>
      <c r="B296" s="25"/>
      <c r="C296" s="25"/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5"/>
      <c r="P296" s="26"/>
      <c r="Q296" s="26"/>
      <c r="R296" s="25"/>
      <c r="S296" s="25"/>
      <c r="T296" s="26"/>
      <c r="U296" s="35"/>
      <c r="V296" s="26"/>
      <c r="W296" s="26"/>
      <c r="X296" s="26"/>
      <c r="Y296" s="25"/>
      <c r="Z296" s="25"/>
      <c r="AA296" s="25"/>
      <c r="AB296" s="25"/>
      <c r="AC296" s="25"/>
      <c r="AD296" s="25"/>
      <c r="AE296" s="25"/>
      <c r="AF296" s="25"/>
      <c r="AG296" s="25"/>
      <c r="AH296" s="25"/>
      <c r="AI296" s="25"/>
      <c r="AJ296" s="25"/>
      <c r="AK296" s="25"/>
      <c r="AL296" s="25"/>
      <c r="AM296" s="25"/>
      <c r="AN296" s="25"/>
      <c r="AO296" s="25"/>
      <c r="AP296" s="25"/>
      <c r="AQ296" s="25"/>
      <c r="AR296" s="25"/>
      <c r="AS296" s="25"/>
      <c r="AT296" s="25"/>
      <c r="AU296" s="25"/>
      <c r="AV296" s="25"/>
      <c r="AW296" s="25"/>
      <c r="AX296" s="25"/>
      <c r="AY296" s="25"/>
      <c r="AZ296" s="25"/>
      <c r="BA296" s="25"/>
      <c r="BB296" s="25"/>
      <c r="BC296" s="25"/>
      <c r="BD296" s="25"/>
      <c r="BE296" s="25"/>
      <c r="BF296" s="25"/>
      <c r="BG296" s="25"/>
      <c r="BH296" s="25"/>
      <c r="BI296" s="25"/>
      <c r="BJ296" s="25"/>
      <c r="BK296" s="25"/>
      <c r="BL296" s="25"/>
      <c r="BM296" s="25"/>
      <c r="BN296" s="25"/>
      <c r="BO296" s="25"/>
      <c r="BP296" s="25"/>
      <c r="BQ296" s="25"/>
    </row>
    <row r="297" spans="1:69" s="110" customFormat="1" x14ac:dyDescent="0.3">
      <c r="A297" s="25"/>
      <c r="B297" s="25"/>
      <c r="C297" s="25"/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5"/>
      <c r="P297" s="26"/>
      <c r="Q297" s="26"/>
      <c r="R297" s="25"/>
      <c r="S297" s="25"/>
      <c r="T297" s="26"/>
      <c r="U297" s="35"/>
      <c r="V297" s="26"/>
      <c r="W297" s="26"/>
      <c r="X297" s="26"/>
      <c r="Y297" s="25"/>
      <c r="Z297" s="25"/>
      <c r="AA297" s="25"/>
      <c r="AB297" s="25"/>
      <c r="AC297" s="25"/>
      <c r="AD297" s="25"/>
      <c r="AE297" s="25"/>
      <c r="AF297" s="25"/>
      <c r="AG297" s="25"/>
      <c r="AH297" s="25"/>
      <c r="AI297" s="25"/>
      <c r="AJ297" s="25"/>
      <c r="AK297" s="25"/>
      <c r="AL297" s="25"/>
      <c r="AM297" s="25"/>
      <c r="AN297" s="25"/>
      <c r="AO297" s="25"/>
      <c r="AP297" s="25"/>
      <c r="AQ297" s="25"/>
      <c r="AR297" s="25"/>
      <c r="AS297" s="25"/>
      <c r="AT297" s="25"/>
      <c r="AU297" s="25"/>
      <c r="AV297" s="25"/>
      <c r="AW297" s="25"/>
      <c r="AX297" s="25"/>
      <c r="AY297" s="25"/>
      <c r="AZ297" s="25"/>
      <c r="BA297" s="25"/>
      <c r="BB297" s="25"/>
      <c r="BC297" s="25"/>
      <c r="BD297" s="25"/>
      <c r="BE297" s="25"/>
      <c r="BF297" s="25"/>
      <c r="BG297" s="25"/>
      <c r="BH297" s="25"/>
      <c r="BI297" s="25"/>
      <c r="BJ297" s="25"/>
      <c r="BK297" s="25"/>
      <c r="BL297" s="25"/>
      <c r="BM297" s="25"/>
      <c r="BN297" s="25"/>
      <c r="BO297" s="25"/>
      <c r="BP297" s="25"/>
      <c r="BQ297" s="25"/>
    </row>
    <row r="298" spans="1:69" s="110" customFormat="1" x14ac:dyDescent="0.3">
      <c r="A298" s="25"/>
      <c r="B298" s="25"/>
      <c r="C298" s="25"/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5"/>
      <c r="P298" s="26"/>
      <c r="Q298" s="26"/>
      <c r="R298" s="25"/>
      <c r="S298" s="25"/>
      <c r="T298" s="26"/>
      <c r="U298" s="35"/>
      <c r="V298" s="26"/>
      <c r="W298" s="26"/>
      <c r="X298" s="26"/>
      <c r="Y298" s="25"/>
      <c r="Z298" s="25"/>
      <c r="AA298" s="25"/>
      <c r="AB298" s="25"/>
      <c r="AC298" s="25"/>
      <c r="AD298" s="25"/>
      <c r="AE298" s="25"/>
      <c r="AF298" s="25"/>
      <c r="AG298" s="25"/>
      <c r="AH298" s="25"/>
      <c r="AI298" s="25"/>
      <c r="AJ298" s="25"/>
      <c r="AK298" s="25"/>
      <c r="AL298" s="25"/>
      <c r="AM298" s="25"/>
      <c r="AN298" s="25"/>
      <c r="AO298" s="25"/>
      <c r="AP298" s="25"/>
      <c r="AQ298" s="25"/>
      <c r="AR298" s="25"/>
      <c r="AS298" s="25"/>
      <c r="AT298" s="25"/>
      <c r="AU298" s="25"/>
      <c r="AV298" s="25"/>
      <c r="AW298" s="25"/>
      <c r="AX298" s="25"/>
      <c r="AY298" s="25"/>
      <c r="AZ298" s="25"/>
      <c r="BA298" s="25"/>
      <c r="BB298" s="25"/>
      <c r="BC298" s="25"/>
      <c r="BD298" s="25"/>
      <c r="BE298" s="25"/>
      <c r="BF298" s="25"/>
      <c r="BG298" s="25"/>
      <c r="BH298" s="25"/>
      <c r="BI298" s="25"/>
      <c r="BJ298" s="25"/>
      <c r="BK298" s="25"/>
      <c r="BL298" s="25"/>
      <c r="BM298" s="25"/>
      <c r="BN298" s="25"/>
      <c r="BO298" s="25"/>
      <c r="BP298" s="25"/>
      <c r="BQ298" s="25"/>
    </row>
    <row r="299" spans="1:69" s="110" customFormat="1" x14ac:dyDescent="0.3">
      <c r="A299" s="25"/>
      <c r="B299" s="25"/>
      <c r="C299" s="25"/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5"/>
      <c r="P299" s="26"/>
      <c r="Q299" s="26"/>
      <c r="R299" s="25"/>
      <c r="S299" s="25"/>
      <c r="T299" s="26"/>
      <c r="U299" s="35"/>
      <c r="V299" s="26"/>
      <c r="W299" s="26"/>
      <c r="X299" s="26"/>
      <c r="Y299" s="25"/>
      <c r="Z299" s="25"/>
      <c r="AA299" s="25"/>
      <c r="AB299" s="25"/>
      <c r="AC299" s="25"/>
      <c r="AD299" s="25"/>
      <c r="AE299" s="25"/>
      <c r="AF299" s="25"/>
      <c r="AG299" s="25"/>
      <c r="AH299" s="25"/>
      <c r="AI299" s="25"/>
      <c r="AJ299" s="25"/>
      <c r="AK299" s="25"/>
      <c r="AL299" s="25"/>
      <c r="AM299" s="25"/>
      <c r="AN299" s="25"/>
      <c r="AO299" s="25"/>
      <c r="AP299" s="25"/>
      <c r="AQ299" s="25"/>
      <c r="AR299" s="25"/>
      <c r="AS299" s="25"/>
      <c r="AT299" s="25"/>
      <c r="AU299" s="25"/>
      <c r="AV299" s="25"/>
      <c r="AW299" s="25"/>
      <c r="AX299" s="25"/>
      <c r="AY299" s="25"/>
      <c r="AZ299" s="25"/>
      <c r="BA299" s="25"/>
      <c r="BB299" s="25"/>
      <c r="BC299" s="25"/>
      <c r="BD299" s="25"/>
      <c r="BE299" s="25"/>
      <c r="BF299" s="25"/>
      <c r="BG299" s="25"/>
      <c r="BH299" s="25"/>
      <c r="BI299" s="25"/>
      <c r="BJ299" s="25"/>
      <c r="BK299" s="25"/>
      <c r="BL299" s="25"/>
      <c r="BM299" s="25"/>
      <c r="BN299" s="25"/>
      <c r="BO299" s="25"/>
      <c r="BP299" s="25"/>
      <c r="BQ299" s="25"/>
    </row>
    <row r="300" spans="1:69" s="110" customFormat="1" x14ac:dyDescent="0.3">
      <c r="A300" s="25"/>
      <c r="B300" s="25"/>
      <c r="C300" s="25"/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5"/>
      <c r="P300" s="26"/>
      <c r="Q300" s="26"/>
      <c r="R300" s="25"/>
      <c r="S300" s="25"/>
      <c r="T300" s="26"/>
      <c r="U300" s="35"/>
      <c r="V300" s="26"/>
      <c r="W300" s="26"/>
      <c r="X300" s="26"/>
      <c r="Y300" s="25"/>
      <c r="Z300" s="25"/>
      <c r="AA300" s="25"/>
      <c r="AB300" s="25"/>
      <c r="AC300" s="25"/>
      <c r="AD300" s="25"/>
      <c r="AE300" s="25"/>
      <c r="AF300" s="25"/>
      <c r="AG300" s="25"/>
      <c r="AH300" s="25"/>
      <c r="AI300" s="25"/>
      <c r="AJ300" s="25"/>
      <c r="AK300" s="25"/>
      <c r="AL300" s="25"/>
      <c r="AM300" s="25"/>
      <c r="AN300" s="25"/>
      <c r="AO300" s="25"/>
      <c r="AP300" s="25"/>
      <c r="AQ300" s="25"/>
      <c r="AR300" s="25"/>
      <c r="AS300" s="25"/>
      <c r="AT300" s="25"/>
      <c r="AU300" s="25"/>
      <c r="AV300" s="25"/>
      <c r="AW300" s="25"/>
      <c r="AX300" s="25"/>
      <c r="AY300" s="25"/>
      <c r="AZ300" s="25"/>
      <c r="BA300" s="25"/>
      <c r="BB300" s="25"/>
      <c r="BC300" s="25"/>
      <c r="BD300" s="25"/>
      <c r="BE300" s="25"/>
      <c r="BF300" s="25"/>
      <c r="BG300" s="25"/>
      <c r="BH300" s="25"/>
      <c r="BI300" s="25"/>
      <c r="BJ300" s="25"/>
      <c r="BK300" s="25"/>
      <c r="BL300" s="25"/>
      <c r="BM300" s="25"/>
      <c r="BN300" s="25"/>
      <c r="BO300" s="25"/>
      <c r="BP300" s="25"/>
      <c r="BQ300" s="25"/>
    </row>
    <row r="301" spans="1:69" s="110" customFormat="1" x14ac:dyDescent="0.3">
      <c r="A301" s="25"/>
      <c r="B301" s="25"/>
      <c r="C301" s="25"/>
      <c r="D301" s="26"/>
      <c r="E301" s="26"/>
      <c r="F301" s="26"/>
      <c r="G301" s="26"/>
      <c r="H301" s="26"/>
      <c r="I301" s="26"/>
      <c r="J301" s="26"/>
      <c r="K301" s="26"/>
      <c r="L301" s="26"/>
      <c r="M301" s="26"/>
      <c r="N301" s="26"/>
      <c r="O301" s="25"/>
      <c r="P301" s="26"/>
      <c r="Q301" s="26"/>
      <c r="R301" s="25"/>
      <c r="S301" s="25"/>
      <c r="T301" s="26"/>
      <c r="U301" s="35"/>
      <c r="V301" s="26"/>
      <c r="W301" s="26"/>
      <c r="X301" s="26"/>
      <c r="Y301" s="25"/>
      <c r="Z301" s="25"/>
      <c r="AA301" s="25"/>
      <c r="AB301" s="25"/>
      <c r="AC301" s="25"/>
      <c r="AD301" s="25"/>
      <c r="AE301" s="25"/>
      <c r="AF301" s="25"/>
      <c r="AG301" s="25"/>
      <c r="AH301" s="25"/>
      <c r="AI301" s="25"/>
      <c r="AJ301" s="25"/>
      <c r="AK301" s="25"/>
      <c r="AL301" s="25"/>
      <c r="AM301" s="25"/>
      <c r="AN301" s="25"/>
      <c r="AO301" s="25"/>
      <c r="AP301" s="25"/>
      <c r="AQ301" s="25"/>
      <c r="AR301" s="25"/>
      <c r="AS301" s="25"/>
      <c r="AT301" s="25"/>
      <c r="AU301" s="25"/>
      <c r="AV301" s="25"/>
      <c r="AW301" s="25"/>
      <c r="AX301" s="25"/>
      <c r="AY301" s="25"/>
      <c r="AZ301" s="25"/>
      <c r="BA301" s="25"/>
      <c r="BB301" s="25"/>
      <c r="BC301" s="25"/>
      <c r="BD301" s="25"/>
      <c r="BE301" s="25"/>
      <c r="BF301" s="25"/>
      <c r="BG301" s="25"/>
      <c r="BH301" s="25"/>
      <c r="BI301" s="25"/>
      <c r="BJ301" s="25"/>
      <c r="BK301" s="25"/>
      <c r="BL301" s="25"/>
      <c r="BM301" s="25"/>
      <c r="BN301" s="25"/>
      <c r="BO301" s="25"/>
      <c r="BP301" s="25"/>
      <c r="BQ301" s="25"/>
    </row>
    <row r="302" spans="1:69" s="110" customFormat="1" x14ac:dyDescent="0.3">
      <c r="A302" s="25"/>
      <c r="B302" s="25"/>
      <c r="C302" s="25"/>
      <c r="D302" s="26"/>
      <c r="E302" s="26"/>
      <c r="F302" s="26"/>
      <c r="G302" s="26"/>
      <c r="H302" s="26"/>
      <c r="I302" s="26"/>
      <c r="J302" s="26"/>
      <c r="K302" s="26"/>
      <c r="L302" s="26"/>
      <c r="M302" s="26"/>
      <c r="N302" s="26"/>
      <c r="O302" s="25"/>
      <c r="P302" s="26"/>
      <c r="Q302" s="26"/>
      <c r="R302" s="25"/>
      <c r="S302" s="25"/>
      <c r="T302" s="26"/>
      <c r="U302" s="35"/>
      <c r="V302" s="26"/>
      <c r="W302" s="26"/>
      <c r="X302" s="26"/>
      <c r="Y302" s="25"/>
      <c r="Z302" s="25"/>
      <c r="AA302" s="25"/>
      <c r="AB302" s="25"/>
      <c r="AC302" s="25"/>
      <c r="AD302" s="25"/>
      <c r="AE302" s="25"/>
      <c r="AF302" s="25"/>
      <c r="AG302" s="25"/>
      <c r="AH302" s="25"/>
      <c r="AI302" s="25"/>
      <c r="AJ302" s="25"/>
      <c r="AK302" s="25"/>
      <c r="AL302" s="25"/>
      <c r="AM302" s="25"/>
      <c r="AN302" s="25"/>
      <c r="AO302" s="25"/>
      <c r="AP302" s="25"/>
      <c r="AQ302" s="25"/>
      <c r="AR302" s="25"/>
      <c r="AS302" s="25"/>
      <c r="AT302" s="25"/>
      <c r="AU302" s="25"/>
      <c r="AV302" s="25"/>
      <c r="AW302" s="25"/>
      <c r="AX302" s="25"/>
      <c r="AY302" s="25"/>
      <c r="AZ302" s="25"/>
      <c r="BA302" s="25"/>
      <c r="BB302" s="25"/>
      <c r="BC302" s="25"/>
      <c r="BD302" s="25"/>
      <c r="BE302" s="25"/>
      <c r="BF302" s="25"/>
      <c r="BG302" s="25"/>
      <c r="BH302" s="25"/>
      <c r="BI302" s="25"/>
      <c r="BJ302" s="25"/>
      <c r="BK302" s="25"/>
      <c r="BL302" s="25"/>
      <c r="BM302" s="25"/>
      <c r="BN302" s="25"/>
      <c r="BO302" s="25"/>
      <c r="BP302" s="25"/>
      <c r="BQ302" s="25"/>
    </row>
    <row r="303" spans="1:69" s="110" customFormat="1" x14ac:dyDescent="0.3">
      <c r="A303" s="25"/>
      <c r="B303" s="25"/>
      <c r="C303" s="25"/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5"/>
      <c r="P303" s="26"/>
      <c r="Q303" s="26"/>
      <c r="R303" s="25"/>
      <c r="S303" s="25"/>
      <c r="T303" s="26"/>
      <c r="U303" s="35"/>
      <c r="V303" s="26"/>
      <c r="W303" s="26"/>
      <c r="X303" s="26"/>
      <c r="Y303" s="25"/>
      <c r="Z303" s="25"/>
      <c r="AA303" s="25"/>
      <c r="AB303" s="25"/>
      <c r="AC303" s="25"/>
      <c r="AD303" s="25"/>
      <c r="AE303" s="25"/>
      <c r="AF303" s="25"/>
      <c r="AG303" s="25"/>
      <c r="AH303" s="25"/>
      <c r="AI303" s="25"/>
      <c r="AJ303" s="25"/>
      <c r="AK303" s="25"/>
      <c r="AL303" s="25"/>
      <c r="AM303" s="25"/>
      <c r="AN303" s="25"/>
      <c r="AO303" s="25"/>
      <c r="AP303" s="25"/>
      <c r="AQ303" s="25"/>
      <c r="AR303" s="25"/>
      <c r="AS303" s="25"/>
      <c r="AT303" s="25"/>
      <c r="AU303" s="25"/>
      <c r="AV303" s="25"/>
      <c r="AW303" s="25"/>
      <c r="AX303" s="25"/>
      <c r="AY303" s="25"/>
      <c r="AZ303" s="25"/>
      <c r="BA303" s="25"/>
      <c r="BB303" s="25"/>
      <c r="BC303" s="25"/>
      <c r="BD303" s="25"/>
      <c r="BE303" s="25"/>
      <c r="BF303" s="25"/>
      <c r="BG303" s="25"/>
      <c r="BH303" s="25"/>
      <c r="BI303" s="25"/>
      <c r="BJ303" s="25"/>
      <c r="BK303" s="25"/>
      <c r="BL303" s="25"/>
      <c r="BM303" s="25"/>
      <c r="BN303" s="25"/>
      <c r="BO303" s="25"/>
      <c r="BP303" s="25"/>
      <c r="BQ303" s="25"/>
    </row>
    <row r="304" spans="1:69" s="110" customFormat="1" x14ac:dyDescent="0.3">
      <c r="A304" s="25"/>
      <c r="B304" s="25"/>
      <c r="C304" s="25"/>
      <c r="D304" s="26"/>
      <c r="E304" s="26"/>
      <c r="F304" s="26"/>
      <c r="G304" s="26"/>
      <c r="H304" s="26"/>
      <c r="I304" s="26"/>
      <c r="J304" s="26"/>
      <c r="K304" s="26"/>
      <c r="L304" s="26"/>
      <c r="M304" s="26"/>
      <c r="N304" s="26"/>
      <c r="O304" s="25"/>
      <c r="P304" s="26"/>
      <c r="Q304" s="26"/>
      <c r="R304" s="25"/>
      <c r="S304" s="25"/>
      <c r="T304" s="26"/>
      <c r="U304" s="35"/>
      <c r="V304" s="26"/>
      <c r="W304" s="26"/>
      <c r="X304" s="26"/>
      <c r="Y304" s="25"/>
      <c r="Z304" s="25"/>
      <c r="AA304" s="25"/>
      <c r="AB304" s="25"/>
      <c r="AC304" s="25"/>
      <c r="AD304" s="25"/>
      <c r="AE304" s="25"/>
      <c r="AF304" s="25"/>
      <c r="AG304" s="25"/>
      <c r="AH304" s="25"/>
      <c r="AI304" s="25"/>
      <c r="AJ304" s="25"/>
      <c r="AK304" s="25"/>
      <c r="AL304" s="25"/>
      <c r="AM304" s="25"/>
      <c r="AN304" s="25"/>
      <c r="AO304" s="25"/>
      <c r="AP304" s="25"/>
      <c r="AQ304" s="25"/>
      <c r="AR304" s="25"/>
      <c r="AS304" s="25"/>
      <c r="AT304" s="25"/>
      <c r="AU304" s="25"/>
      <c r="AV304" s="25"/>
      <c r="AW304" s="25"/>
      <c r="AX304" s="25"/>
      <c r="AY304" s="25"/>
      <c r="AZ304" s="25"/>
      <c r="BA304" s="25"/>
      <c r="BB304" s="25"/>
      <c r="BC304" s="25"/>
      <c r="BD304" s="25"/>
      <c r="BE304" s="25"/>
      <c r="BF304" s="25"/>
      <c r="BG304" s="25"/>
      <c r="BH304" s="25"/>
      <c r="BI304" s="25"/>
      <c r="BJ304" s="25"/>
      <c r="BK304" s="25"/>
      <c r="BL304" s="25"/>
      <c r="BM304" s="25"/>
      <c r="BN304" s="25"/>
      <c r="BO304" s="25"/>
      <c r="BP304" s="25"/>
      <c r="BQ304" s="25"/>
    </row>
    <row r="305" spans="1:69" s="110" customFormat="1" x14ac:dyDescent="0.3">
      <c r="A305" s="25"/>
      <c r="B305" s="25"/>
      <c r="C305" s="25"/>
      <c r="D305" s="26"/>
      <c r="E305" s="26"/>
      <c r="F305" s="26"/>
      <c r="G305" s="26"/>
      <c r="H305" s="26"/>
      <c r="I305" s="26"/>
      <c r="J305" s="26"/>
      <c r="K305" s="26"/>
      <c r="L305" s="26"/>
      <c r="M305" s="26"/>
      <c r="N305" s="26"/>
      <c r="O305" s="25"/>
      <c r="P305" s="26"/>
      <c r="Q305" s="26"/>
      <c r="R305" s="25"/>
      <c r="S305" s="25"/>
      <c r="T305" s="26"/>
      <c r="U305" s="35"/>
      <c r="V305" s="26"/>
      <c r="W305" s="26"/>
      <c r="X305" s="26"/>
      <c r="Y305" s="25"/>
      <c r="Z305" s="25"/>
      <c r="AA305" s="25"/>
      <c r="AB305" s="25"/>
      <c r="AC305" s="25"/>
      <c r="AD305" s="25"/>
      <c r="AE305" s="25"/>
      <c r="AF305" s="25"/>
      <c r="AG305" s="25"/>
      <c r="AH305" s="25"/>
      <c r="AI305" s="25"/>
      <c r="AJ305" s="25"/>
      <c r="AK305" s="25"/>
      <c r="AL305" s="25"/>
      <c r="AM305" s="25"/>
      <c r="AN305" s="25"/>
      <c r="AO305" s="25"/>
      <c r="AP305" s="25"/>
      <c r="AQ305" s="25"/>
      <c r="AR305" s="25"/>
      <c r="AS305" s="25"/>
      <c r="AT305" s="25"/>
      <c r="AU305" s="25"/>
      <c r="AV305" s="25"/>
      <c r="AW305" s="25"/>
      <c r="AX305" s="25"/>
      <c r="AY305" s="25"/>
      <c r="AZ305" s="25"/>
      <c r="BA305" s="25"/>
      <c r="BB305" s="25"/>
      <c r="BC305" s="25"/>
      <c r="BD305" s="25"/>
      <c r="BE305" s="25"/>
      <c r="BF305" s="25"/>
      <c r="BG305" s="25"/>
      <c r="BH305" s="25"/>
      <c r="BI305" s="25"/>
      <c r="BJ305" s="25"/>
      <c r="BK305" s="25"/>
      <c r="BL305" s="25"/>
      <c r="BM305" s="25"/>
      <c r="BN305" s="25"/>
      <c r="BO305" s="25"/>
      <c r="BP305" s="25"/>
      <c r="BQ305" s="25"/>
    </row>
    <row r="306" spans="1:69" s="110" customFormat="1" x14ac:dyDescent="0.3">
      <c r="A306" s="25"/>
      <c r="B306" s="25"/>
      <c r="C306" s="25"/>
      <c r="D306" s="26"/>
      <c r="E306" s="26"/>
      <c r="F306" s="26"/>
      <c r="G306" s="26"/>
      <c r="H306" s="26"/>
      <c r="I306" s="26"/>
      <c r="J306" s="26"/>
      <c r="K306" s="26"/>
      <c r="L306" s="26"/>
      <c r="M306" s="26"/>
      <c r="N306" s="26"/>
      <c r="O306" s="25"/>
      <c r="P306" s="26"/>
      <c r="Q306" s="26"/>
      <c r="R306" s="25"/>
      <c r="S306" s="25"/>
      <c r="T306" s="26"/>
      <c r="U306" s="35"/>
      <c r="V306" s="26"/>
      <c r="W306" s="26"/>
      <c r="X306" s="26"/>
      <c r="Y306" s="25"/>
      <c r="Z306" s="25"/>
      <c r="AA306" s="25"/>
      <c r="AB306" s="25"/>
      <c r="AC306" s="25"/>
      <c r="AD306" s="25"/>
      <c r="AE306" s="25"/>
      <c r="AF306" s="25"/>
      <c r="AG306" s="25"/>
      <c r="AH306" s="25"/>
      <c r="AI306" s="25"/>
      <c r="AJ306" s="25"/>
      <c r="AK306" s="25"/>
      <c r="AL306" s="25"/>
      <c r="AM306" s="25"/>
      <c r="AN306" s="25"/>
      <c r="AO306" s="25"/>
      <c r="AP306" s="25"/>
      <c r="AQ306" s="25"/>
      <c r="AR306" s="25"/>
      <c r="AS306" s="25"/>
      <c r="AT306" s="25"/>
      <c r="AU306" s="25"/>
      <c r="AV306" s="25"/>
      <c r="AW306" s="25"/>
      <c r="AX306" s="25"/>
      <c r="AY306" s="25"/>
      <c r="AZ306" s="25"/>
      <c r="BA306" s="25"/>
      <c r="BB306" s="25"/>
      <c r="BC306" s="25"/>
      <c r="BD306" s="25"/>
      <c r="BE306" s="25"/>
      <c r="BF306" s="25"/>
      <c r="BG306" s="25"/>
      <c r="BH306" s="25"/>
      <c r="BI306" s="25"/>
      <c r="BJ306" s="25"/>
      <c r="BK306" s="25"/>
      <c r="BL306" s="25"/>
      <c r="BM306" s="25"/>
      <c r="BN306" s="25"/>
      <c r="BO306" s="25"/>
      <c r="BP306" s="25"/>
      <c r="BQ306" s="25"/>
    </row>
    <row r="307" spans="1:69" s="110" customFormat="1" x14ac:dyDescent="0.3">
      <c r="A307" s="25"/>
      <c r="B307" s="25"/>
      <c r="C307" s="25"/>
      <c r="D307" s="26"/>
      <c r="E307" s="26"/>
      <c r="F307" s="26"/>
      <c r="G307" s="26"/>
      <c r="H307" s="26"/>
      <c r="I307" s="26"/>
      <c r="J307" s="26"/>
      <c r="K307" s="26"/>
      <c r="L307" s="26"/>
      <c r="M307" s="26"/>
      <c r="N307" s="26"/>
      <c r="O307" s="25"/>
      <c r="P307" s="26"/>
      <c r="Q307" s="26"/>
      <c r="R307" s="25"/>
      <c r="S307" s="25"/>
      <c r="T307" s="26"/>
      <c r="U307" s="35"/>
      <c r="V307" s="26"/>
      <c r="W307" s="26"/>
      <c r="X307" s="26"/>
      <c r="Y307" s="25"/>
      <c r="Z307" s="25"/>
      <c r="AA307" s="25"/>
      <c r="AB307" s="25"/>
      <c r="AC307" s="25"/>
      <c r="AD307" s="25"/>
      <c r="AE307" s="25"/>
      <c r="AF307" s="25"/>
      <c r="AG307" s="25"/>
      <c r="AH307" s="25"/>
      <c r="AI307" s="25"/>
      <c r="AJ307" s="25"/>
      <c r="AK307" s="25"/>
      <c r="AL307" s="25"/>
      <c r="AM307" s="25"/>
      <c r="AN307" s="25"/>
      <c r="AO307" s="25"/>
      <c r="AP307" s="25"/>
      <c r="AQ307" s="25"/>
      <c r="AR307" s="25"/>
      <c r="AS307" s="25"/>
      <c r="AT307" s="25"/>
      <c r="AU307" s="25"/>
      <c r="AV307" s="25"/>
      <c r="AW307" s="25"/>
      <c r="AX307" s="25"/>
      <c r="AY307" s="25"/>
      <c r="AZ307" s="25"/>
      <c r="BA307" s="25"/>
      <c r="BB307" s="25"/>
      <c r="BC307" s="25"/>
      <c r="BD307" s="25"/>
      <c r="BE307" s="25"/>
      <c r="BF307" s="25"/>
      <c r="BG307" s="25"/>
      <c r="BH307" s="25"/>
      <c r="BI307" s="25"/>
      <c r="BJ307" s="25"/>
      <c r="BK307" s="25"/>
      <c r="BL307" s="25"/>
      <c r="BM307" s="25"/>
      <c r="BN307" s="25"/>
      <c r="BO307" s="25"/>
      <c r="BP307" s="25"/>
      <c r="BQ307" s="25"/>
    </row>
    <row r="308" spans="1:69" s="110" customFormat="1" x14ac:dyDescent="0.3">
      <c r="A308" s="25"/>
      <c r="B308" s="25"/>
      <c r="C308" s="25"/>
      <c r="D308" s="26"/>
      <c r="E308" s="26"/>
      <c r="F308" s="26"/>
      <c r="G308" s="26"/>
      <c r="H308" s="26"/>
      <c r="I308" s="26"/>
      <c r="J308" s="26"/>
      <c r="K308" s="26"/>
      <c r="L308" s="26"/>
      <c r="M308" s="26"/>
      <c r="N308" s="26"/>
      <c r="O308" s="25"/>
      <c r="P308" s="26"/>
      <c r="Q308" s="26"/>
      <c r="R308" s="25"/>
      <c r="S308" s="25"/>
      <c r="T308" s="26"/>
      <c r="U308" s="35"/>
      <c r="V308" s="26"/>
      <c r="W308" s="26"/>
      <c r="X308" s="26"/>
      <c r="Y308" s="25"/>
      <c r="Z308" s="25"/>
      <c r="AA308" s="25"/>
      <c r="AB308" s="25"/>
      <c r="AC308" s="25"/>
      <c r="AD308" s="25"/>
      <c r="AE308" s="25"/>
      <c r="AF308" s="25"/>
      <c r="AG308" s="25"/>
      <c r="AH308" s="25"/>
      <c r="AI308" s="25"/>
      <c r="AJ308" s="25"/>
      <c r="AK308" s="25"/>
      <c r="AL308" s="25"/>
      <c r="AM308" s="25"/>
      <c r="AN308" s="25"/>
      <c r="AO308" s="25"/>
      <c r="AP308" s="25"/>
      <c r="AQ308" s="25"/>
      <c r="AR308" s="25"/>
      <c r="AS308" s="25"/>
      <c r="AT308" s="25"/>
      <c r="AU308" s="25"/>
      <c r="AV308" s="25"/>
      <c r="AW308" s="25"/>
      <c r="AX308" s="25"/>
      <c r="AY308" s="25"/>
      <c r="AZ308" s="25"/>
      <c r="BA308" s="25"/>
      <c r="BB308" s="25"/>
      <c r="BC308" s="25"/>
      <c r="BD308" s="25"/>
      <c r="BE308" s="25"/>
      <c r="BF308" s="25"/>
      <c r="BG308" s="25"/>
      <c r="BH308" s="25"/>
      <c r="BI308" s="25"/>
      <c r="BJ308" s="25"/>
      <c r="BK308" s="25"/>
      <c r="BL308" s="25"/>
      <c r="BM308" s="25"/>
      <c r="BN308" s="25"/>
      <c r="BO308" s="25"/>
      <c r="BP308" s="25"/>
      <c r="BQ308" s="25"/>
    </row>
    <row r="309" spans="1:69" s="110" customFormat="1" x14ac:dyDescent="0.3">
      <c r="A309" s="25"/>
      <c r="B309" s="25"/>
      <c r="C309" s="25"/>
      <c r="D309" s="26"/>
      <c r="E309" s="26"/>
      <c r="F309" s="26"/>
      <c r="G309" s="26"/>
      <c r="H309" s="26"/>
      <c r="I309" s="26"/>
      <c r="J309" s="26"/>
      <c r="K309" s="26"/>
      <c r="L309" s="26"/>
      <c r="M309" s="26"/>
      <c r="N309" s="26"/>
      <c r="O309" s="25"/>
      <c r="P309" s="26"/>
      <c r="Q309" s="26"/>
      <c r="R309" s="25"/>
      <c r="S309" s="25"/>
      <c r="T309" s="26"/>
      <c r="U309" s="35"/>
      <c r="V309" s="26"/>
      <c r="W309" s="26"/>
      <c r="X309" s="26"/>
      <c r="Y309" s="25"/>
      <c r="Z309" s="25"/>
      <c r="AA309" s="25"/>
      <c r="AB309" s="25"/>
      <c r="AC309" s="25"/>
      <c r="AD309" s="25"/>
      <c r="AE309" s="25"/>
      <c r="AF309" s="25"/>
      <c r="AG309" s="25"/>
      <c r="AH309" s="25"/>
      <c r="AI309" s="25"/>
      <c r="AJ309" s="25"/>
      <c r="AK309" s="25"/>
      <c r="AL309" s="25"/>
      <c r="AM309" s="25"/>
      <c r="AN309" s="25"/>
      <c r="AO309" s="25"/>
      <c r="AP309" s="25"/>
      <c r="AQ309" s="25"/>
      <c r="AR309" s="25"/>
      <c r="AS309" s="25"/>
      <c r="AT309" s="25"/>
      <c r="AU309" s="25"/>
      <c r="AV309" s="25"/>
      <c r="AW309" s="25"/>
      <c r="AX309" s="25"/>
      <c r="AY309" s="25"/>
      <c r="AZ309" s="25"/>
      <c r="BA309" s="25"/>
      <c r="BB309" s="25"/>
      <c r="BC309" s="25"/>
      <c r="BD309" s="25"/>
      <c r="BE309" s="25"/>
      <c r="BF309" s="25"/>
      <c r="BG309" s="25"/>
      <c r="BH309" s="25"/>
      <c r="BI309" s="25"/>
      <c r="BJ309" s="25"/>
      <c r="BK309" s="25"/>
      <c r="BL309" s="25"/>
      <c r="BM309" s="25"/>
      <c r="BN309" s="25"/>
      <c r="BO309" s="25"/>
      <c r="BP309" s="25"/>
      <c r="BQ309" s="25"/>
    </row>
    <row r="310" spans="1:69" s="110" customFormat="1" x14ac:dyDescent="0.3">
      <c r="A310" s="25"/>
      <c r="B310" s="25"/>
      <c r="C310" s="25"/>
      <c r="D310" s="26"/>
      <c r="E310" s="26"/>
      <c r="F310" s="26"/>
      <c r="G310" s="26"/>
      <c r="H310" s="26"/>
      <c r="I310" s="26"/>
      <c r="J310" s="26"/>
      <c r="K310" s="26"/>
      <c r="L310" s="26"/>
      <c r="M310" s="26"/>
      <c r="N310" s="26"/>
      <c r="O310" s="25"/>
      <c r="P310" s="26"/>
      <c r="Q310" s="26"/>
      <c r="R310" s="25"/>
      <c r="S310" s="25"/>
      <c r="T310" s="26"/>
      <c r="U310" s="35"/>
      <c r="V310" s="26"/>
      <c r="W310" s="26"/>
      <c r="X310" s="26"/>
      <c r="Y310" s="25"/>
      <c r="Z310" s="25"/>
      <c r="AA310" s="25"/>
      <c r="AB310" s="25"/>
      <c r="AC310" s="25"/>
      <c r="AD310" s="25"/>
      <c r="AE310" s="25"/>
      <c r="AF310" s="25"/>
      <c r="AG310" s="25"/>
      <c r="AH310" s="25"/>
      <c r="AI310" s="25"/>
      <c r="AJ310" s="25"/>
      <c r="AK310" s="25"/>
      <c r="AL310" s="25"/>
      <c r="AM310" s="25"/>
      <c r="AN310" s="25"/>
      <c r="AO310" s="25"/>
      <c r="AP310" s="25"/>
      <c r="AQ310" s="25"/>
      <c r="AR310" s="25"/>
      <c r="AS310" s="25"/>
      <c r="AT310" s="25"/>
      <c r="AU310" s="25"/>
      <c r="AV310" s="25"/>
      <c r="AW310" s="25"/>
      <c r="AX310" s="25"/>
      <c r="AY310" s="25"/>
      <c r="AZ310" s="25"/>
      <c r="BA310" s="25"/>
      <c r="BB310" s="25"/>
      <c r="BC310" s="25"/>
      <c r="BD310" s="25"/>
      <c r="BE310" s="25"/>
      <c r="BF310" s="25"/>
      <c r="BG310" s="25"/>
      <c r="BH310" s="25"/>
      <c r="BI310" s="25"/>
      <c r="BJ310" s="25"/>
      <c r="BK310" s="25"/>
      <c r="BL310" s="25"/>
      <c r="BM310" s="25"/>
      <c r="BN310" s="25"/>
      <c r="BO310" s="25"/>
      <c r="BP310" s="25"/>
      <c r="BQ310" s="25"/>
    </row>
    <row r="311" spans="1:69" s="110" customFormat="1" x14ac:dyDescent="0.3">
      <c r="A311" s="25"/>
      <c r="B311" s="25"/>
      <c r="C311" s="25"/>
      <c r="D311" s="26"/>
      <c r="E311" s="26"/>
      <c r="F311" s="26"/>
      <c r="G311" s="26"/>
      <c r="H311" s="26"/>
      <c r="I311" s="26"/>
      <c r="J311" s="26"/>
      <c r="K311" s="26"/>
      <c r="L311" s="26"/>
      <c r="M311" s="26"/>
      <c r="N311" s="26"/>
      <c r="O311" s="25"/>
      <c r="P311" s="26"/>
      <c r="Q311" s="26"/>
      <c r="R311" s="25"/>
      <c r="S311" s="25"/>
      <c r="T311" s="26"/>
      <c r="U311" s="35"/>
      <c r="V311" s="26"/>
      <c r="W311" s="26"/>
      <c r="X311" s="26"/>
      <c r="Y311" s="25"/>
      <c r="Z311" s="25"/>
      <c r="AA311" s="25"/>
      <c r="AB311" s="25"/>
      <c r="AC311" s="25"/>
      <c r="AD311" s="25"/>
      <c r="AE311" s="25"/>
      <c r="AF311" s="25"/>
      <c r="AG311" s="25"/>
      <c r="AH311" s="25"/>
      <c r="AI311" s="25"/>
      <c r="AJ311" s="25"/>
      <c r="AK311" s="25"/>
      <c r="AL311" s="25"/>
      <c r="AM311" s="25"/>
      <c r="AN311" s="25"/>
      <c r="AO311" s="25"/>
      <c r="AP311" s="25"/>
      <c r="AQ311" s="25"/>
      <c r="AR311" s="25"/>
      <c r="AS311" s="25"/>
      <c r="AT311" s="25"/>
      <c r="AU311" s="25"/>
      <c r="AV311" s="25"/>
      <c r="AW311" s="25"/>
      <c r="AX311" s="25"/>
      <c r="AY311" s="25"/>
      <c r="AZ311" s="25"/>
      <c r="BA311" s="25"/>
      <c r="BB311" s="25"/>
      <c r="BC311" s="25"/>
      <c r="BD311" s="25"/>
      <c r="BE311" s="25"/>
      <c r="BF311" s="25"/>
      <c r="BG311" s="25"/>
      <c r="BH311" s="25"/>
      <c r="BI311" s="25"/>
      <c r="BJ311" s="25"/>
      <c r="BK311" s="25"/>
      <c r="BL311" s="25"/>
      <c r="BM311" s="25"/>
      <c r="BN311" s="25"/>
      <c r="BO311" s="25"/>
      <c r="BP311" s="25"/>
      <c r="BQ311" s="25"/>
    </row>
    <row r="312" spans="1:69" s="110" customFormat="1" x14ac:dyDescent="0.3">
      <c r="A312" s="25"/>
      <c r="B312" s="25"/>
      <c r="C312" s="25"/>
      <c r="D312" s="26"/>
      <c r="E312" s="26"/>
      <c r="F312" s="26"/>
      <c r="G312" s="26"/>
      <c r="H312" s="26"/>
      <c r="I312" s="26"/>
      <c r="J312" s="26"/>
      <c r="K312" s="26"/>
      <c r="L312" s="26"/>
      <c r="M312" s="26"/>
      <c r="N312" s="26"/>
      <c r="O312" s="25"/>
      <c r="P312" s="26"/>
      <c r="Q312" s="26"/>
      <c r="R312" s="25"/>
      <c r="S312" s="25"/>
      <c r="T312" s="26"/>
      <c r="U312" s="35"/>
      <c r="V312" s="26"/>
      <c r="W312" s="26"/>
      <c r="X312" s="26"/>
      <c r="Y312" s="25"/>
      <c r="Z312" s="25"/>
      <c r="AA312" s="25"/>
      <c r="AB312" s="25"/>
      <c r="AC312" s="25"/>
      <c r="AD312" s="25"/>
      <c r="AE312" s="25"/>
      <c r="AF312" s="25"/>
      <c r="AG312" s="25"/>
      <c r="AH312" s="25"/>
      <c r="AI312" s="25"/>
      <c r="AJ312" s="25"/>
      <c r="AK312" s="25"/>
      <c r="AL312" s="25"/>
      <c r="AM312" s="25"/>
      <c r="AN312" s="25"/>
      <c r="AO312" s="25"/>
      <c r="AP312" s="25"/>
      <c r="AQ312" s="25"/>
      <c r="AR312" s="25"/>
      <c r="AS312" s="25"/>
      <c r="AT312" s="25"/>
      <c r="AU312" s="25"/>
      <c r="AV312" s="25"/>
      <c r="AW312" s="25"/>
      <c r="AX312" s="25"/>
      <c r="AY312" s="25"/>
      <c r="AZ312" s="25"/>
      <c r="BA312" s="25"/>
      <c r="BB312" s="25"/>
      <c r="BC312" s="25"/>
      <c r="BD312" s="25"/>
      <c r="BE312" s="25"/>
      <c r="BF312" s="25"/>
      <c r="BG312" s="25"/>
      <c r="BH312" s="25"/>
      <c r="BI312" s="25"/>
      <c r="BJ312" s="25"/>
      <c r="BK312" s="25"/>
      <c r="BL312" s="25"/>
      <c r="BM312" s="25"/>
      <c r="BN312" s="25"/>
      <c r="BO312" s="25"/>
      <c r="BP312" s="25"/>
      <c r="BQ312" s="25"/>
    </row>
    <row r="313" spans="1:69" s="110" customFormat="1" x14ac:dyDescent="0.3">
      <c r="A313" s="25"/>
      <c r="B313" s="25"/>
      <c r="C313" s="25"/>
      <c r="D313" s="26"/>
      <c r="E313" s="26"/>
      <c r="F313" s="26"/>
      <c r="G313" s="26"/>
      <c r="H313" s="26"/>
      <c r="I313" s="26"/>
      <c r="J313" s="26"/>
      <c r="K313" s="26"/>
      <c r="L313" s="26"/>
      <c r="M313" s="26"/>
      <c r="N313" s="26"/>
      <c r="O313" s="25"/>
      <c r="P313" s="26"/>
      <c r="Q313" s="26"/>
      <c r="R313" s="25"/>
      <c r="S313" s="25"/>
      <c r="T313" s="26"/>
      <c r="U313" s="35"/>
      <c r="V313" s="26"/>
      <c r="W313" s="26"/>
      <c r="X313" s="26"/>
      <c r="Y313" s="25"/>
      <c r="Z313" s="25"/>
      <c r="AA313" s="25"/>
      <c r="AB313" s="25"/>
      <c r="AC313" s="25"/>
      <c r="AD313" s="25"/>
      <c r="AE313" s="25"/>
      <c r="AF313" s="25"/>
      <c r="AG313" s="25"/>
      <c r="AH313" s="25"/>
      <c r="AI313" s="25"/>
      <c r="AJ313" s="25"/>
      <c r="AK313" s="25"/>
      <c r="AL313" s="25"/>
      <c r="AM313" s="25"/>
      <c r="AN313" s="25"/>
      <c r="AO313" s="25"/>
      <c r="AP313" s="25"/>
      <c r="AQ313" s="25"/>
      <c r="AR313" s="25"/>
      <c r="AS313" s="25"/>
      <c r="AT313" s="25"/>
      <c r="AU313" s="25"/>
      <c r="AV313" s="25"/>
      <c r="AW313" s="25"/>
      <c r="AX313" s="25"/>
      <c r="AY313" s="25"/>
      <c r="AZ313" s="25"/>
      <c r="BA313" s="25"/>
      <c r="BB313" s="25"/>
      <c r="BC313" s="25"/>
      <c r="BD313" s="25"/>
      <c r="BE313" s="25"/>
      <c r="BF313" s="25"/>
      <c r="BG313" s="25"/>
      <c r="BH313" s="25"/>
      <c r="BI313" s="25"/>
      <c r="BJ313" s="25"/>
      <c r="BK313" s="25"/>
      <c r="BL313" s="25"/>
      <c r="BM313" s="25"/>
      <c r="BN313" s="25"/>
      <c r="BO313" s="25"/>
      <c r="BP313" s="25"/>
      <c r="BQ313" s="25"/>
    </row>
    <row r="314" spans="1:69" s="110" customFormat="1" x14ac:dyDescent="0.3">
      <c r="A314" s="25"/>
      <c r="B314" s="25"/>
      <c r="C314" s="25"/>
      <c r="D314" s="26"/>
      <c r="E314" s="26"/>
      <c r="F314" s="26"/>
      <c r="G314" s="26"/>
      <c r="H314" s="26"/>
      <c r="I314" s="26"/>
      <c r="J314" s="26"/>
      <c r="K314" s="26"/>
      <c r="L314" s="26"/>
      <c r="M314" s="26"/>
      <c r="N314" s="26"/>
      <c r="O314" s="25"/>
      <c r="P314" s="26"/>
      <c r="Q314" s="26"/>
      <c r="R314" s="25"/>
      <c r="S314" s="25"/>
      <c r="T314" s="26"/>
      <c r="U314" s="35"/>
      <c r="V314" s="26"/>
      <c r="W314" s="26"/>
      <c r="X314" s="26"/>
      <c r="Y314" s="25"/>
      <c r="Z314" s="25"/>
      <c r="AA314" s="25"/>
      <c r="AB314" s="25"/>
      <c r="AC314" s="25"/>
      <c r="AD314" s="25"/>
      <c r="AE314" s="25"/>
      <c r="AF314" s="25"/>
      <c r="AG314" s="25"/>
      <c r="AH314" s="25"/>
      <c r="AI314" s="25"/>
      <c r="AJ314" s="25"/>
      <c r="AK314" s="25"/>
      <c r="AL314" s="25"/>
      <c r="AM314" s="25"/>
      <c r="AN314" s="25"/>
      <c r="AO314" s="25"/>
      <c r="AP314" s="25"/>
      <c r="AQ314" s="25"/>
      <c r="AR314" s="25"/>
      <c r="AS314" s="25"/>
      <c r="AT314" s="25"/>
      <c r="AU314" s="25"/>
      <c r="AV314" s="25"/>
      <c r="AW314" s="25"/>
      <c r="AX314" s="25"/>
      <c r="AY314" s="25"/>
      <c r="AZ314" s="25"/>
      <c r="BA314" s="25"/>
      <c r="BB314" s="25"/>
      <c r="BC314" s="25"/>
      <c r="BD314" s="25"/>
      <c r="BE314" s="25"/>
      <c r="BF314" s="25"/>
      <c r="BG314" s="25"/>
      <c r="BH314" s="25"/>
      <c r="BI314" s="25"/>
      <c r="BJ314" s="25"/>
      <c r="BK314" s="25"/>
      <c r="BL314" s="25"/>
      <c r="BM314" s="25"/>
      <c r="BN314" s="25"/>
      <c r="BO314" s="25"/>
      <c r="BP314" s="25"/>
      <c r="BQ314" s="25"/>
    </row>
    <row r="315" spans="1:69" s="110" customFormat="1" x14ac:dyDescent="0.3">
      <c r="A315" s="25"/>
      <c r="B315" s="25"/>
      <c r="C315" s="25"/>
      <c r="D315" s="26"/>
      <c r="E315" s="26"/>
      <c r="F315" s="26"/>
      <c r="G315" s="26"/>
      <c r="H315" s="26"/>
      <c r="I315" s="26"/>
      <c r="J315" s="26"/>
      <c r="K315" s="26"/>
      <c r="L315" s="26"/>
      <c r="M315" s="26"/>
      <c r="N315" s="26"/>
      <c r="O315" s="25"/>
      <c r="P315" s="26"/>
      <c r="Q315" s="26"/>
      <c r="R315" s="25"/>
      <c r="S315" s="25"/>
      <c r="T315" s="26"/>
      <c r="U315" s="35"/>
      <c r="V315" s="26"/>
      <c r="W315" s="26"/>
      <c r="X315" s="26"/>
      <c r="Y315" s="25"/>
      <c r="Z315" s="25"/>
      <c r="AA315" s="25"/>
      <c r="AB315" s="25"/>
      <c r="AC315" s="25"/>
      <c r="AD315" s="25"/>
      <c r="AE315" s="25"/>
      <c r="AF315" s="25"/>
      <c r="AG315" s="25"/>
      <c r="AH315" s="25"/>
      <c r="AI315" s="25"/>
      <c r="AJ315" s="25"/>
      <c r="AK315" s="25"/>
      <c r="AL315" s="25"/>
      <c r="AM315" s="25"/>
      <c r="AN315" s="25"/>
      <c r="AO315" s="25"/>
      <c r="AP315" s="25"/>
      <c r="AQ315" s="25"/>
      <c r="AR315" s="25"/>
      <c r="AS315" s="25"/>
      <c r="AT315" s="25"/>
      <c r="AU315" s="25"/>
      <c r="AV315" s="25"/>
      <c r="AW315" s="25"/>
      <c r="AX315" s="25"/>
      <c r="AY315" s="25"/>
      <c r="AZ315" s="25"/>
      <c r="BA315" s="25"/>
      <c r="BB315" s="25"/>
      <c r="BC315" s="25"/>
      <c r="BD315" s="25"/>
      <c r="BE315" s="25"/>
      <c r="BF315" s="25"/>
      <c r="BG315" s="25"/>
      <c r="BH315" s="25"/>
      <c r="BI315" s="25"/>
      <c r="BJ315" s="25"/>
      <c r="BK315" s="25"/>
      <c r="BL315" s="25"/>
      <c r="BM315" s="25"/>
      <c r="BN315" s="25"/>
      <c r="BO315" s="25"/>
      <c r="BP315" s="25"/>
      <c r="BQ315" s="25"/>
    </row>
    <row r="316" spans="1:69" s="110" customFormat="1" x14ac:dyDescent="0.3">
      <c r="A316" s="25"/>
      <c r="B316" s="25"/>
      <c r="C316" s="25"/>
      <c r="D316" s="26"/>
      <c r="E316" s="26"/>
      <c r="F316" s="26"/>
      <c r="G316" s="26"/>
      <c r="H316" s="26"/>
      <c r="I316" s="26"/>
      <c r="J316" s="26"/>
      <c r="K316" s="26"/>
      <c r="L316" s="26"/>
      <c r="M316" s="26"/>
      <c r="N316" s="26"/>
      <c r="O316" s="25"/>
      <c r="P316" s="26"/>
      <c r="Q316" s="26"/>
      <c r="R316" s="25"/>
      <c r="S316" s="25"/>
      <c r="T316" s="26"/>
      <c r="U316" s="35"/>
      <c r="V316" s="26"/>
      <c r="W316" s="26"/>
      <c r="X316" s="26"/>
      <c r="Y316" s="25"/>
      <c r="Z316" s="25"/>
      <c r="AA316" s="25"/>
      <c r="AB316" s="25"/>
      <c r="AC316" s="25"/>
      <c r="AD316" s="25"/>
      <c r="AE316" s="25"/>
      <c r="AF316" s="25"/>
      <c r="AG316" s="25"/>
      <c r="AH316" s="25"/>
      <c r="AI316" s="25"/>
      <c r="AJ316" s="25"/>
      <c r="AK316" s="25"/>
      <c r="AL316" s="25"/>
      <c r="AM316" s="25"/>
      <c r="AN316" s="25"/>
      <c r="AO316" s="25"/>
      <c r="AP316" s="25"/>
      <c r="AQ316" s="25"/>
      <c r="AR316" s="25"/>
      <c r="AS316" s="25"/>
      <c r="AT316" s="25"/>
      <c r="AU316" s="25"/>
      <c r="AV316" s="25"/>
      <c r="AW316" s="25"/>
      <c r="AX316" s="25"/>
      <c r="AY316" s="25"/>
      <c r="AZ316" s="25"/>
      <c r="BA316" s="25"/>
      <c r="BB316" s="25"/>
      <c r="BC316" s="25"/>
      <c r="BD316" s="25"/>
      <c r="BE316" s="25"/>
      <c r="BF316" s="25"/>
      <c r="BG316" s="25"/>
      <c r="BH316" s="25"/>
      <c r="BI316" s="25"/>
      <c r="BJ316" s="25"/>
      <c r="BK316" s="25"/>
      <c r="BL316" s="25"/>
      <c r="BM316" s="25"/>
      <c r="BN316" s="25"/>
      <c r="BO316" s="25"/>
      <c r="BP316" s="25"/>
      <c r="BQ316" s="25"/>
    </row>
    <row r="317" spans="1:69" s="110" customFormat="1" x14ac:dyDescent="0.3">
      <c r="A317" s="25"/>
      <c r="B317" s="25"/>
      <c r="C317" s="25"/>
      <c r="D317" s="26"/>
      <c r="E317" s="26"/>
      <c r="F317" s="26"/>
      <c r="G317" s="26"/>
      <c r="H317" s="26"/>
      <c r="I317" s="26"/>
      <c r="J317" s="26"/>
      <c r="K317" s="26"/>
      <c r="L317" s="26"/>
      <c r="M317" s="26"/>
      <c r="N317" s="26"/>
      <c r="O317" s="25"/>
      <c r="P317" s="26"/>
      <c r="Q317" s="26"/>
      <c r="R317" s="25"/>
      <c r="S317" s="25"/>
      <c r="T317" s="26"/>
      <c r="U317" s="35"/>
      <c r="V317" s="26"/>
      <c r="W317" s="26"/>
      <c r="X317" s="26"/>
      <c r="Y317" s="25"/>
      <c r="Z317" s="25"/>
      <c r="AA317" s="25"/>
      <c r="AB317" s="25"/>
      <c r="AC317" s="25"/>
      <c r="AD317" s="25"/>
      <c r="AE317" s="25"/>
      <c r="AF317" s="25"/>
      <c r="AG317" s="25"/>
      <c r="AH317" s="25"/>
      <c r="AI317" s="25"/>
      <c r="AJ317" s="25"/>
      <c r="AK317" s="25"/>
      <c r="AL317" s="25"/>
      <c r="AM317" s="25"/>
      <c r="AN317" s="25"/>
      <c r="AO317" s="25"/>
      <c r="AP317" s="25"/>
      <c r="AQ317" s="25"/>
      <c r="AR317" s="25"/>
      <c r="AS317" s="25"/>
      <c r="AT317" s="25"/>
      <c r="AU317" s="25"/>
      <c r="AV317" s="25"/>
      <c r="AW317" s="25"/>
      <c r="AX317" s="25"/>
      <c r="AY317" s="25"/>
      <c r="AZ317" s="25"/>
      <c r="BA317" s="25"/>
      <c r="BB317" s="25"/>
      <c r="BC317" s="25"/>
      <c r="BD317" s="25"/>
      <c r="BE317" s="25"/>
      <c r="BF317" s="25"/>
      <c r="BG317" s="25"/>
      <c r="BH317" s="25"/>
      <c r="BI317" s="25"/>
      <c r="BJ317" s="25"/>
      <c r="BK317" s="25"/>
      <c r="BL317" s="25"/>
      <c r="BM317" s="25"/>
      <c r="BN317" s="25"/>
      <c r="BO317" s="25"/>
      <c r="BP317" s="25"/>
      <c r="BQ317" s="25"/>
    </row>
    <row r="318" spans="1:69" s="110" customFormat="1" x14ac:dyDescent="0.3">
      <c r="A318" s="25"/>
      <c r="B318" s="25"/>
      <c r="C318" s="25"/>
      <c r="D318" s="26"/>
      <c r="E318" s="26"/>
      <c r="F318" s="26"/>
      <c r="G318" s="26"/>
      <c r="H318" s="26"/>
      <c r="I318" s="26"/>
      <c r="J318" s="26"/>
      <c r="K318" s="26"/>
      <c r="L318" s="26"/>
      <c r="M318" s="26"/>
      <c r="N318" s="26"/>
      <c r="O318" s="25"/>
      <c r="P318" s="26"/>
      <c r="Q318" s="26"/>
      <c r="R318" s="25"/>
      <c r="S318" s="25"/>
      <c r="T318" s="26"/>
      <c r="U318" s="35"/>
      <c r="V318" s="26"/>
      <c r="W318" s="26"/>
      <c r="X318" s="26"/>
      <c r="Y318" s="25"/>
      <c r="Z318" s="25"/>
      <c r="AA318" s="25"/>
      <c r="AB318" s="25"/>
      <c r="AC318" s="25"/>
      <c r="AD318" s="25"/>
      <c r="AE318" s="25"/>
      <c r="AF318" s="25"/>
      <c r="AG318" s="25"/>
      <c r="AH318" s="25"/>
      <c r="AI318" s="25"/>
      <c r="AJ318" s="25"/>
      <c r="AK318" s="25"/>
      <c r="AL318" s="25"/>
      <c r="AM318" s="25"/>
      <c r="AN318" s="25"/>
      <c r="AO318" s="25"/>
      <c r="AP318" s="25"/>
      <c r="AQ318" s="25"/>
      <c r="AR318" s="25"/>
      <c r="AS318" s="25"/>
      <c r="AT318" s="25"/>
      <c r="AU318" s="25"/>
      <c r="AV318" s="25"/>
      <c r="AW318" s="25"/>
      <c r="AX318" s="25"/>
      <c r="AY318" s="25"/>
      <c r="AZ318" s="25"/>
      <c r="BA318" s="25"/>
      <c r="BB318" s="25"/>
      <c r="BC318" s="25"/>
      <c r="BD318" s="25"/>
      <c r="BE318" s="25"/>
      <c r="BF318" s="25"/>
      <c r="BG318" s="25"/>
      <c r="BH318" s="25"/>
      <c r="BI318" s="25"/>
      <c r="BJ318" s="25"/>
      <c r="BK318" s="25"/>
      <c r="BL318" s="25"/>
      <c r="BM318" s="25"/>
      <c r="BN318" s="25"/>
      <c r="BO318" s="25"/>
      <c r="BP318" s="25"/>
      <c r="BQ318" s="25"/>
    </row>
    <row r="319" spans="1:69" s="110" customFormat="1" x14ac:dyDescent="0.3">
      <c r="A319" s="25"/>
      <c r="B319" s="25"/>
      <c r="C319" s="25"/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5"/>
      <c r="P319" s="26"/>
      <c r="Q319" s="26"/>
      <c r="R319" s="25"/>
      <c r="S319" s="25"/>
      <c r="T319" s="26"/>
      <c r="U319" s="35"/>
      <c r="V319" s="26"/>
      <c r="W319" s="26"/>
      <c r="X319" s="26"/>
      <c r="Y319" s="25"/>
      <c r="Z319" s="25"/>
      <c r="AA319" s="25"/>
      <c r="AB319" s="25"/>
      <c r="AC319" s="25"/>
      <c r="AD319" s="25"/>
      <c r="AE319" s="25"/>
      <c r="AF319" s="25"/>
      <c r="AG319" s="25"/>
      <c r="AH319" s="25"/>
      <c r="AI319" s="25"/>
      <c r="AJ319" s="25"/>
      <c r="AK319" s="25"/>
      <c r="AL319" s="25"/>
      <c r="AM319" s="25"/>
      <c r="AN319" s="25"/>
      <c r="AO319" s="25"/>
      <c r="AP319" s="25"/>
      <c r="AQ319" s="25"/>
      <c r="AR319" s="25"/>
      <c r="AS319" s="25"/>
      <c r="AT319" s="25"/>
      <c r="AU319" s="25"/>
      <c r="AV319" s="25"/>
      <c r="AW319" s="25"/>
      <c r="AX319" s="25"/>
      <c r="AY319" s="25"/>
      <c r="AZ319" s="25"/>
      <c r="BA319" s="25"/>
      <c r="BB319" s="25"/>
      <c r="BC319" s="25"/>
      <c r="BD319" s="25"/>
      <c r="BE319" s="25"/>
      <c r="BF319" s="25"/>
      <c r="BG319" s="25"/>
      <c r="BH319" s="25"/>
      <c r="BI319" s="25"/>
      <c r="BJ319" s="25"/>
      <c r="BK319" s="25"/>
      <c r="BL319" s="25"/>
      <c r="BM319" s="25"/>
      <c r="BN319" s="25"/>
      <c r="BO319" s="25"/>
      <c r="BP319" s="25"/>
      <c r="BQ319" s="25"/>
    </row>
    <row r="320" spans="1:69" s="110" customFormat="1" x14ac:dyDescent="0.3">
      <c r="A320" s="25"/>
      <c r="B320" s="25"/>
      <c r="C320" s="25"/>
      <c r="D320" s="26"/>
      <c r="E320" s="26"/>
      <c r="F320" s="26"/>
      <c r="G320" s="26"/>
      <c r="H320" s="26"/>
      <c r="I320" s="26"/>
      <c r="J320" s="26"/>
      <c r="K320" s="26"/>
      <c r="L320" s="26"/>
      <c r="M320" s="26"/>
      <c r="N320" s="26"/>
      <c r="O320" s="25"/>
      <c r="P320" s="26"/>
      <c r="Q320" s="26"/>
      <c r="R320" s="25"/>
      <c r="S320" s="25"/>
      <c r="T320" s="26"/>
      <c r="U320" s="35"/>
      <c r="V320" s="26"/>
      <c r="W320" s="26"/>
      <c r="X320" s="26"/>
      <c r="Y320" s="25"/>
      <c r="Z320" s="25"/>
      <c r="AA320" s="25"/>
      <c r="AB320" s="25"/>
      <c r="AC320" s="25"/>
      <c r="AD320" s="25"/>
      <c r="AE320" s="25"/>
      <c r="AF320" s="25"/>
      <c r="AG320" s="25"/>
      <c r="AH320" s="25"/>
      <c r="AI320" s="25"/>
      <c r="AJ320" s="25"/>
      <c r="AK320" s="25"/>
      <c r="AL320" s="25"/>
      <c r="AM320" s="25"/>
      <c r="AN320" s="25"/>
      <c r="AO320" s="25"/>
      <c r="AP320" s="25"/>
      <c r="AQ320" s="25"/>
      <c r="AR320" s="25"/>
      <c r="AS320" s="25"/>
      <c r="AT320" s="25"/>
      <c r="AU320" s="25"/>
      <c r="AV320" s="25"/>
      <c r="AW320" s="25"/>
      <c r="AX320" s="25"/>
      <c r="AY320" s="25"/>
      <c r="AZ320" s="25"/>
      <c r="BA320" s="25"/>
      <c r="BB320" s="25"/>
      <c r="BC320" s="25"/>
      <c r="BD320" s="25"/>
      <c r="BE320" s="25"/>
      <c r="BF320" s="25"/>
      <c r="BG320" s="25"/>
      <c r="BH320" s="25"/>
      <c r="BI320" s="25"/>
      <c r="BJ320" s="25"/>
      <c r="BK320" s="25"/>
      <c r="BL320" s="25"/>
      <c r="BM320" s="25"/>
      <c r="BN320" s="25"/>
      <c r="BO320" s="25"/>
      <c r="BP320" s="25"/>
      <c r="BQ320" s="25"/>
    </row>
    <row r="321" spans="1:69" s="110" customFormat="1" x14ac:dyDescent="0.3">
      <c r="A321" s="25"/>
      <c r="B321" s="25"/>
      <c r="C321" s="25"/>
      <c r="D321" s="26"/>
      <c r="E321" s="26"/>
      <c r="F321" s="26"/>
      <c r="G321" s="26"/>
      <c r="H321" s="26"/>
      <c r="I321" s="26"/>
      <c r="J321" s="26"/>
      <c r="K321" s="26"/>
      <c r="L321" s="26"/>
      <c r="M321" s="26"/>
      <c r="N321" s="26"/>
      <c r="O321" s="25"/>
      <c r="P321" s="26"/>
      <c r="Q321" s="26"/>
      <c r="R321" s="25"/>
      <c r="S321" s="25"/>
      <c r="T321" s="26"/>
      <c r="U321" s="35"/>
      <c r="V321" s="26"/>
      <c r="W321" s="26"/>
      <c r="X321" s="26"/>
      <c r="Y321" s="25"/>
      <c r="Z321" s="25"/>
      <c r="AA321" s="25"/>
      <c r="AB321" s="25"/>
      <c r="AC321" s="25"/>
      <c r="AD321" s="25"/>
      <c r="AE321" s="25"/>
      <c r="AF321" s="25"/>
      <c r="AG321" s="25"/>
      <c r="AH321" s="25"/>
      <c r="AI321" s="25"/>
      <c r="AJ321" s="25"/>
      <c r="AK321" s="25"/>
      <c r="AL321" s="25"/>
      <c r="AM321" s="25"/>
      <c r="AN321" s="25"/>
      <c r="AO321" s="25"/>
      <c r="AP321" s="25"/>
      <c r="AQ321" s="25"/>
      <c r="AR321" s="25"/>
      <c r="AS321" s="25"/>
      <c r="AT321" s="25"/>
      <c r="AU321" s="25"/>
      <c r="AV321" s="25"/>
      <c r="AW321" s="25"/>
      <c r="AX321" s="25"/>
      <c r="AY321" s="25"/>
      <c r="AZ321" s="25"/>
      <c r="BA321" s="25"/>
      <c r="BB321" s="25"/>
      <c r="BC321" s="25"/>
      <c r="BD321" s="25"/>
      <c r="BE321" s="25"/>
      <c r="BF321" s="25"/>
      <c r="BG321" s="25"/>
      <c r="BH321" s="25"/>
      <c r="BI321" s="25"/>
      <c r="BJ321" s="25"/>
      <c r="BK321" s="25"/>
      <c r="BL321" s="25"/>
      <c r="BM321" s="25"/>
      <c r="BN321" s="25"/>
      <c r="BO321" s="25"/>
      <c r="BP321" s="25"/>
      <c r="BQ321" s="25"/>
    </row>
    <row r="322" spans="1:69" s="110" customFormat="1" x14ac:dyDescent="0.3">
      <c r="A322" s="25"/>
      <c r="B322" s="25"/>
      <c r="C322" s="25"/>
      <c r="D322" s="26"/>
      <c r="E322" s="26"/>
      <c r="F322" s="26"/>
      <c r="G322" s="26"/>
      <c r="H322" s="26"/>
      <c r="I322" s="26"/>
      <c r="J322" s="26"/>
      <c r="K322" s="26"/>
      <c r="L322" s="26"/>
      <c r="M322" s="26"/>
      <c r="N322" s="26"/>
      <c r="O322" s="25"/>
      <c r="P322" s="26"/>
      <c r="Q322" s="26"/>
      <c r="R322" s="25"/>
      <c r="S322" s="25"/>
      <c r="T322" s="26"/>
      <c r="U322" s="35"/>
      <c r="V322" s="26"/>
      <c r="W322" s="26"/>
      <c r="X322" s="26"/>
      <c r="Y322" s="25"/>
      <c r="Z322" s="25"/>
      <c r="AA322" s="25"/>
      <c r="AB322" s="25"/>
      <c r="AC322" s="25"/>
      <c r="AD322" s="25"/>
      <c r="AE322" s="25"/>
      <c r="AF322" s="25"/>
      <c r="AG322" s="25"/>
      <c r="AH322" s="25"/>
      <c r="AI322" s="25"/>
      <c r="AJ322" s="25"/>
      <c r="AK322" s="25"/>
      <c r="AL322" s="25"/>
      <c r="AM322" s="25"/>
      <c r="AN322" s="25"/>
      <c r="AO322" s="25"/>
      <c r="AP322" s="25"/>
      <c r="AQ322" s="25"/>
      <c r="AR322" s="25"/>
      <c r="AS322" s="25"/>
      <c r="AT322" s="25"/>
      <c r="AU322" s="25"/>
      <c r="AV322" s="25"/>
      <c r="AW322" s="25"/>
      <c r="AX322" s="25"/>
      <c r="AY322" s="25"/>
      <c r="AZ322" s="25"/>
      <c r="BA322" s="25"/>
      <c r="BB322" s="25"/>
      <c r="BC322" s="25"/>
      <c r="BD322" s="25"/>
      <c r="BE322" s="25"/>
      <c r="BF322" s="25"/>
      <c r="BG322" s="25"/>
      <c r="BH322" s="25"/>
      <c r="BI322" s="25"/>
      <c r="BJ322" s="25"/>
      <c r="BK322" s="25"/>
      <c r="BL322" s="25"/>
      <c r="BM322" s="25"/>
      <c r="BN322" s="25"/>
      <c r="BO322" s="25"/>
      <c r="BP322" s="25"/>
      <c r="BQ322" s="25"/>
    </row>
    <row r="323" spans="1:69" s="110" customFormat="1" x14ac:dyDescent="0.3">
      <c r="A323" s="25"/>
      <c r="B323" s="25"/>
      <c r="C323" s="25"/>
      <c r="D323" s="26"/>
      <c r="E323" s="26"/>
      <c r="F323" s="26"/>
      <c r="G323" s="26"/>
      <c r="H323" s="26"/>
      <c r="I323" s="26"/>
      <c r="J323" s="26"/>
      <c r="K323" s="26"/>
      <c r="L323" s="26"/>
      <c r="M323" s="26"/>
      <c r="N323" s="26"/>
      <c r="O323" s="25"/>
      <c r="P323" s="26"/>
      <c r="Q323" s="26"/>
      <c r="R323" s="25"/>
      <c r="S323" s="25"/>
      <c r="T323" s="26"/>
      <c r="U323" s="35"/>
      <c r="V323" s="26"/>
      <c r="W323" s="26"/>
      <c r="X323" s="26"/>
      <c r="Y323" s="25"/>
      <c r="Z323" s="25"/>
      <c r="AA323" s="25"/>
      <c r="AB323" s="25"/>
      <c r="AC323" s="25"/>
      <c r="AD323" s="25"/>
      <c r="AE323" s="25"/>
      <c r="AF323" s="25"/>
      <c r="AG323" s="25"/>
      <c r="AH323" s="25"/>
      <c r="AI323" s="25"/>
      <c r="AJ323" s="25"/>
      <c r="AK323" s="25"/>
      <c r="AL323" s="25"/>
      <c r="AM323" s="25"/>
      <c r="AN323" s="25"/>
      <c r="AO323" s="25"/>
      <c r="AP323" s="25"/>
      <c r="AQ323" s="25"/>
      <c r="AR323" s="25"/>
      <c r="AS323" s="25"/>
      <c r="AT323" s="25"/>
      <c r="AU323" s="25"/>
      <c r="AV323" s="25"/>
      <c r="AW323" s="25"/>
      <c r="AX323" s="25"/>
      <c r="AY323" s="25"/>
      <c r="AZ323" s="25"/>
      <c r="BA323" s="25"/>
      <c r="BB323" s="25"/>
      <c r="BC323" s="25"/>
      <c r="BD323" s="25"/>
      <c r="BE323" s="25"/>
      <c r="BF323" s="25"/>
      <c r="BG323" s="25"/>
      <c r="BH323" s="25"/>
      <c r="BI323" s="25"/>
      <c r="BJ323" s="25"/>
      <c r="BK323" s="25"/>
      <c r="BL323" s="25"/>
      <c r="BM323" s="25"/>
      <c r="BN323" s="25"/>
      <c r="BO323" s="25"/>
      <c r="BP323" s="25"/>
      <c r="BQ323" s="25"/>
    </row>
    <row r="324" spans="1:69" s="110" customFormat="1" x14ac:dyDescent="0.3">
      <c r="A324" s="25"/>
      <c r="B324" s="25"/>
      <c r="C324" s="25"/>
      <c r="D324" s="26"/>
      <c r="E324" s="26"/>
      <c r="F324" s="26"/>
      <c r="G324" s="26"/>
      <c r="H324" s="26"/>
      <c r="I324" s="26"/>
      <c r="J324" s="26"/>
      <c r="K324" s="26"/>
      <c r="L324" s="26"/>
      <c r="M324" s="26"/>
      <c r="N324" s="26"/>
      <c r="O324" s="25"/>
      <c r="P324" s="26"/>
      <c r="Q324" s="26"/>
      <c r="R324" s="25"/>
      <c r="S324" s="25"/>
      <c r="T324" s="26"/>
      <c r="U324" s="35"/>
      <c r="V324" s="26"/>
      <c r="W324" s="26"/>
      <c r="X324" s="26"/>
      <c r="Y324" s="25"/>
      <c r="Z324" s="25"/>
      <c r="AA324" s="25"/>
      <c r="AB324" s="25"/>
      <c r="AC324" s="25"/>
      <c r="AD324" s="25"/>
      <c r="AE324" s="25"/>
      <c r="AF324" s="25"/>
      <c r="AG324" s="25"/>
      <c r="AH324" s="25"/>
      <c r="AI324" s="25"/>
      <c r="AJ324" s="25"/>
      <c r="AK324" s="25"/>
      <c r="AL324" s="25"/>
      <c r="AM324" s="25"/>
      <c r="AN324" s="25"/>
      <c r="AO324" s="25"/>
      <c r="AP324" s="25"/>
      <c r="AQ324" s="25"/>
      <c r="AR324" s="25"/>
      <c r="AS324" s="25"/>
      <c r="AT324" s="25"/>
      <c r="AU324" s="25"/>
      <c r="AV324" s="25"/>
      <c r="AW324" s="25"/>
      <c r="AX324" s="25"/>
      <c r="AY324" s="25"/>
      <c r="AZ324" s="25"/>
      <c r="BA324" s="25"/>
      <c r="BB324" s="25"/>
      <c r="BC324" s="25"/>
      <c r="BD324" s="25"/>
      <c r="BE324" s="25"/>
      <c r="BF324" s="25"/>
      <c r="BG324" s="25"/>
      <c r="BH324" s="25"/>
      <c r="BI324" s="25"/>
      <c r="BJ324" s="25"/>
      <c r="BK324" s="25"/>
      <c r="BL324" s="25"/>
      <c r="BM324" s="25"/>
      <c r="BN324" s="25"/>
      <c r="BO324" s="25"/>
      <c r="BP324" s="25"/>
      <c r="BQ324" s="25"/>
    </row>
    <row r="325" spans="1:69" s="110" customFormat="1" x14ac:dyDescent="0.3">
      <c r="A325" s="25"/>
      <c r="B325" s="25"/>
      <c r="C325" s="25"/>
      <c r="D325" s="26"/>
      <c r="E325" s="26"/>
      <c r="F325" s="26"/>
      <c r="G325" s="26"/>
      <c r="H325" s="26"/>
      <c r="I325" s="26"/>
      <c r="J325" s="26"/>
      <c r="K325" s="26"/>
      <c r="L325" s="26"/>
      <c r="M325" s="26"/>
      <c r="N325" s="26"/>
      <c r="O325" s="25"/>
      <c r="P325" s="26"/>
      <c r="Q325" s="26"/>
      <c r="R325" s="25"/>
      <c r="S325" s="25"/>
      <c r="T325" s="26"/>
      <c r="U325" s="35"/>
      <c r="V325" s="26"/>
      <c r="W325" s="26"/>
      <c r="X325" s="26"/>
      <c r="Y325" s="25"/>
      <c r="Z325" s="25"/>
      <c r="AA325" s="25"/>
      <c r="AB325" s="25"/>
      <c r="AC325" s="25"/>
      <c r="AD325" s="25"/>
      <c r="AE325" s="25"/>
      <c r="AF325" s="25"/>
      <c r="AG325" s="25"/>
      <c r="AH325" s="25"/>
      <c r="AI325" s="25"/>
      <c r="AJ325" s="25"/>
      <c r="AK325" s="25"/>
      <c r="AL325" s="25"/>
      <c r="AM325" s="25"/>
      <c r="AN325" s="25"/>
      <c r="AO325" s="25"/>
      <c r="AP325" s="25"/>
      <c r="AQ325" s="25"/>
      <c r="AR325" s="25"/>
      <c r="AS325" s="25"/>
      <c r="AT325" s="25"/>
      <c r="AU325" s="25"/>
      <c r="AV325" s="25"/>
      <c r="AW325" s="25"/>
      <c r="AX325" s="25"/>
      <c r="AY325" s="25"/>
      <c r="AZ325" s="25"/>
      <c r="BA325" s="25"/>
      <c r="BB325" s="25"/>
      <c r="BC325" s="25"/>
      <c r="BD325" s="25"/>
      <c r="BE325" s="25"/>
      <c r="BF325" s="25"/>
      <c r="BG325" s="25"/>
      <c r="BH325" s="25"/>
      <c r="BI325" s="25"/>
      <c r="BJ325" s="25"/>
      <c r="BK325" s="25"/>
      <c r="BL325" s="25"/>
      <c r="BM325" s="25"/>
      <c r="BN325" s="25"/>
      <c r="BO325" s="25"/>
      <c r="BP325" s="25"/>
      <c r="BQ325" s="25"/>
    </row>
    <row r="326" spans="1:69" s="110" customFormat="1" x14ac:dyDescent="0.3">
      <c r="A326" s="25"/>
      <c r="B326" s="25"/>
      <c r="C326" s="25"/>
      <c r="D326" s="26"/>
      <c r="E326" s="26"/>
      <c r="F326" s="26"/>
      <c r="G326" s="26"/>
      <c r="H326" s="26"/>
      <c r="I326" s="26"/>
      <c r="J326" s="26"/>
      <c r="K326" s="26"/>
      <c r="L326" s="26"/>
      <c r="M326" s="26"/>
      <c r="N326" s="26"/>
      <c r="O326" s="25"/>
      <c r="P326" s="26"/>
      <c r="Q326" s="26"/>
      <c r="R326" s="25"/>
      <c r="S326" s="25"/>
      <c r="T326" s="26"/>
      <c r="U326" s="35"/>
      <c r="V326" s="26"/>
      <c r="W326" s="26"/>
      <c r="X326" s="26"/>
      <c r="Y326" s="25"/>
      <c r="Z326" s="25"/>
      <c r="AA326" s="25"/>
      <c r="AB326" s="25"/>
      <c r="AC326" s="25"/>
      <c r="AD326" s="25"/>
      <c r="AE326" s="25"/>
      <c r="AF326" s="25"/>
      <c r="AG326" s="25"/>
      <c r="AH326" s="25"/>
      <c r="AI326" s="25"/>
      <c r="AJ326" s="25"/>
      <c r="AK326" s="25"/>
      <c r="AL326" s="25"/>
      <c r="AM326" s="25"/>
      <c r="AN326" s="25"/>
      <c r="AO326" s="25"/>
      <c r="AP326" s="25"/>
      <c r="AQ326" s="25"/>
      <c r="AR326" s="25"/>
      <c r="AS326" s="25"/>
      <c r="AT326" s="25"/>
      <c r="AU326" s="25"/>
      <c r="AV326" s="25"/>
      <c r="AW326" s="25"/>
      <c r="AX326" s="25"/>
      <c r="AY326" s="25"/>
      <c r="AZ326" s="25"/>
      <c r="BA326" s="25"/>
      <c r="BB326" s="25"/>
      <c r="BC326" s="25"/>
      <c r="BD326" s="25"/>
      <c r="BE326" s="25"/>
      <c r="BF326" s="25"/>
      <c r="BG326" s="25"/>
      <c r="BH326" s="25"/>
      <c r="BI326" s="25"/>
      <c r="BJ326" s="25"/>
      <c r="BK326" s="25"/>
      <c r="BL326" s="25"/>
      <c r="BM326" s="25"/>
      <c r="BN326" s="25"/>
      <c r="BO326" s="25"/>
      <c r="BP326" s="25"/>
      <c r="BQ326" s="25"/>
    </row>
    <row r="327" spans="1:69" s="110" customFormat="1" x14ac:dyDescent="0.3">
      <c r="A327" s="25"/>
      <c r="B327" s="25"/>
      <c r="C327" s="25"/>
      <c r="D327" s="26"/>
      <c r="E327" s="26"/>
      <c r="F327" s="26"/>
      <c r="G327" s="26"/>
      <c r="H327" s="26"/>
      <c r="I327" s="26"/>
      <c r="J327" s="26"/>
      <c r="K327" s="26"/>
      <c r="L327" s="26"/>
      <c r="M327" s="26"/>
      <c r="N327" s="26"/>
      <c r="O327" s="25"/>
      <c r="P327" s="26"/>
      <c r="Q327" s="26"/>
      <c r="R327" s="25"/>
      <c r="S327" s="25"/>
      <c r="T327" s="26"/>
      <c r="U327" s="35"/>
      <c r="V327" s="26"/>
      <c r="W327" s="26"/>
      <c r="X327" s="26"/>
      <c r="Y327" s="25"/>
      <c r="Z327" s="25"/>
      <c r="AA327" s="25"/>
      <c r="AB327" s="25"/>
      <c r="AC327" s="25"/>
      <c r="AD327" s="25"/>
      <c r="AE327" s="25"/>
      <c r="AF327" s="25"/>
      <c r="AG327" s="25"/>
      <c r="AH327" s="25"/>
      <c r="AI327" s="25"/>
      <c r="AJ327" s="25"/>
      <c r="AK327" s="25"/>
      <c r="AL327" s="25"/>
      <c r="AM327" s="25"/>
      <c r="AN327" s="25"/>
      <c r="AO327" s="25"/>
      <c r="AP327" s="25"/>
      <c r="AQ327" s="25"/>
      <c r="AR327" s="25"/>
      <c r="AS327" s="25"/>
      <c r="AT327" s="25"/>
      <c r="AU327" s="25"/>
      <c r="AV327" s="25"/>
      <c r="AW327" s="25"/>
      <c r="AX327" s="25"/>
      <c r="AY327" s="25"/>
      <c r="AZ327" s="25"/>
      <c r="BA327" s="25"/>
      <c r="BB327" s="25"/>
      <c r="BC327" s="25"/>
      <c r="BD327" s="25"/>
      <c r="BE327" s="25"/>
      <c r="BF327" s="25"/>
      <c r="BG327" s="25"/>
      <c r="BH327" s="25"/>
      <c r="BI327" s="25"/>
      <c r="BJ327" s="25"/>
      <c r="BK327" s="25"/>
      <c r="BL327" s="25"/>
      <c r="BM327" s="25"/>
      <c r="BN327" s="25"/>
      <c r="BO327" s="25"/>
      <c r="BP327" s="25"/>
      <c r="BQ327" s="25"/>
    </row>
    <row r="328" spans="1:69" s="110" customFormat="1" x14ac:dyDescent="0.3">
      <c r="A328" s="25"/>
      <c r="B328" s="25"/>
      <c r="C328" s="25"/>
      <c r="D328" s="26"/>
      <c r="E328" s="26"/>
      <c r="F328" s="26"/>
      <c r="G328" s="26"/>
      <c r="H328" s="26"/>
      <c r="I328" s="26"/>
      <c r="J328" s="26"/>
      <c r="K328" s="26"/>
      <c r="L328" s="26"/>
      <c r="M328" s="26"/>
      <c r="N328" s="26"/>
      <c r="O328" s="25"/>
      <c r="P328" s="26"/>
      <c r="Q328" s="26"/>
      <c r="R328" s="25"/>
      <c r="S328" s="25"/>
      <c r="T328" s="26"/>
      <c r="U328" s="35"/>
      <c r="V328" s="26"/>
      <c r="W328" s="26"/>
      <c r="X328" s="26"/>
      <c r="Y328" s="25"/>
      <c r="Z328" s="25"/>
      <c r="AA328" s="25"/>
      <c r="AB328" s="25"/>
      <c r="AC328" s="25"/>
      <c r="AD328" s="25"/>
      <c r="AE328" s="25"/>
      <c r="AF328" s="25"/>
      <c r="AG328" s="25"/>
      <c r="AH328" s="25"/>
      <c r="AI328" s="25"/>
      <c r="AJ328" s="25"/>
      <c r="AK328" s="25"/>
      <c r="AL328" s="25"/>
      <c r="AM328" s="25"/>
      <c r="AN328" s="25"/>
      <c r="AO328" s="25"/>
      <c r="AP328" s="25"/>
      <c r="AQ328" s="25"/>
      <c r="AR328" s="25"/>
      <c r="AS328" s="25"/>
      <c r="AT328" s="25"/>
      <c r="AU328" s="25"/>
      <c r="AV328" s="25"/>
      <c r="AW328" s="25"/>
      <c r="AX328" s="25"/>
      <c r="AY328" s="25"/>
      <c r="AZ328" s="25"/>
      <c r="BA328" s="25"/>
      <c r="BB328" s="25"/>
      <c r="BC328" s="25"/>
      <c r="BD328" s="25"/>
      <c r="BE328" s="25"/>
      <c r="BF328" s="25"/>
      <c r="BG328" s="25"/>
      <c r="BH328" s="25"/>
      <c r="BI328" s="25"/>
      <c r="BJ328" s="25"/>
      <c r="BK328" s="25"/>
      <c r="BL328" s="25"/>
      <c r="BM328" s="25"/>
      <c r="BN328" s="25"/>
      <c r="BO328" s="25"/>
      <c r="BP328" s="25"/>
      <c r="BQ328" s="25"/>
    </row>
    <row r="329" spans="1:69" s="110" customFormat="1" x14ac:dyDescent="0.3">
      <c r="A329" s="25"/>
      <c r="B329" s="25"/>
      <c r="C329" s="25"/>
      <c r="D329" s="26"/>
      <c r="E329" s="26"/>
      <c r="F329" s="26"/>
      <c r="G329" s="26"/>
      <c r="H329" s="26"/>
      <c r="I329" s="26"/>
      <c r="J329" s="26"/>
      <c r="K329" s="26"/>
      <c r="L329" s="26"/>
      <c r="M329" s="26"/>
      <c r="N329" s="26"/>
      <c r="O329" s="25"/>
      <c r="P329" s="26"/>
      <c r="Q329" s="26"/>
      <c r="R329" s="25"/>
      <c r="S329" s="25"/>
      <c r="T329" s="26"/>
      <c r="U329" s="35"/>
      <c r="V329" s="26"/>
      <c r="W329" s="26"/>
      <c r="X329" s="26"/>
      <c r="Y329" s="25"/>
      <c r="Z329" s="25"/>
      <c r="AA329" s="25"/>
      <c r="AB329" s="25"/>
      <c r="AC329" s="25"/>
      <c r="AD329" s="25"/>
      <c r="AE329" s="25"/>
      <c r="AF329" s="25"/>
      <c r="AG329" s="25"/>
      <c r="AH329" s="25"/>
      <c r="AI329" s="25"/>
      <c r="AJ329" s="25"/>
      <c r="AK329" s="25"/>
      <c r="AL329" s="25"/>
      <c r="AM329" s="25"/>
      <c r="AN329" s="25"/>
      <c r="AO329" s="25"/>
      <c r="AP329" s="25"/>
      <c r="AQ329" s="25"/>
      <c r="AR329" s="25"/>
      <c r="AS329" s="25"/>
      <c r="AT329" s="25"/>
      <c r="AU329" s="25"/>
      <c r="AV329" s="25"/>
      <c r="AW329" s="25"/>
      <c r="AX329" s="25"/>
      <c r="AY329" s="25"/>
      <c r="AZ329" s="25"/>
      <c r="BA329" s="25"/>
      <c r="BB329" s="25"/>
      <c r="BC329" s="25"/>
      <c r="BD329" s="25"/>
      <c r="BE329" s="25"/>
      <c r="BF329" s="25"/>
      <c r="BG329" s="25"/>
      <c r="BH329" s="25"/>
      <c r="BI329" s="25"/>
      <c r="BJ329" s="25"/>
      <c r="BK329" s="25"/>
      <c r="BL329" s="25"/>
      <c r="BM329" s="25"/>
      <c r="BN329" s="25"/>
      <c r="BO329" s="25"/>
      <c r="BP329" s="25"/>
      <c r="BQ329" s="25"/>
    </row>
    <row r="330" spans="1:69" s="110" customFormat="1" x14ac:dyDescent="0.3">
      <c r="A330" s="25"/>
      <c r="B330" s="25"/>
      <c r="C330" s="25"/>
      <c r="D330" s="26"/>
      <c r="E330" s="26"/>
      <c r="F330" s="26"/>
      <c r="G330" s="26"/>
      <c r="H330" s="26"/>
      <c r="I330" s="26"/>
      <c r="J330" s="26"/>
      <c r="K330" s="26"/>
      <c r="L330" s="26"/>
      <c r="M330" s="26"/>
      <c r="N330" s="26"/>
      <c r="O330" s="25"/>
      <c r="P330" s="26"/>
      <c r="Q330" s="26"/>
      <c r="R330" s="25"/>
      <c r="S330" s="25"/>
      <c r="T330" s="26"/>
      <c r="U330" s="35"/>
      <c r="V330" s="26"/>
      <c r="W330" s="26"/>
      <c r="X330" s="26"/>
      <c r="Y330" s="25"/>
      <c r="Z330" s="25"/>
      <c r="AA330" s="25"/>
      <c r="AB330" s="25"/>
      <c r="AC330" s="25"/>
      <c r="AD330" s="25"/>
      <c r="AE330" s="25"/>
      <c r="AF330" s="25"/>
      <c r="AG330" s="25"/>
      <c r="AH330" s="25"/>
      <c r="AI330" s="25"/>
      <c r="AJ330" s="25"/>
      <c r="AK330" s="25"/>
      <c r="AL330" s="25"/>
      <c r="AM330" s="25"/>
      <c r="AN330" s="25"/>
      <c r="AO330" s="25"/>
      <c r="AP330" s="25"/>
      <c r="AQ330" s="25"/>
      <c r="AR330" s="25"/>
      <c r="AS330" s="25"/>
      <c r="AT330" s="25"/>
      <c r="AU330" s="25"/>
      <c r="AV330" s="25"/>
      <c r="AW330" s="25"/>
      <c r="AX330" s="25"/>
      <c r="AY330" s="25"/>
      <c r="AZ330" s="25"/>
      <c r="BA330" s="25"/>
      <c r="BB330" s="25"/>
      <c r="BC330" s="25"/>
      <c r="BD330" s="25"/>
      <c r="BE330" s="25"/>
      <c r="BF330" s="25"/>
      <c r="BG330" s="25"/>
      <c r="BH330" s="25"/>
      <c r="BI330" s="25"/>
      <c r="BJ330" s="25"/>
      <c r="BK330" s="25"/>
      <c r="BL330" s="25"/>
      <c r="BM330" s="25"/>
      <c r="BN330" s="25"/>
      <c r="BO330" s="25"/>
      <c r="BP330" s="25"/>
      <c r="BQ330" s="25"/>
    </row>
    <row r="331" spans="1:69" s="110" customFormat="1" x14ac:dyDescent="0.3">
      <c r="A331" s="25"/>
      <c r="B331" s="25"/>
      <c r="C331" s="25"/>
      <c r="D331" s="26"/>
      <c r="E331" s="26"/>
      <c r="F331" s="26"/>
      <c r="G331" s="26"/>
      <c r="H331" s="26"/>
      <c r="I331" s="26"/>
      <c r="J331" s="26"/>
      <c r="K331" s="26"/>
      <c r="L331" s="26"/>
      <c r="M331" s="26"/>
      <c r="N331" s="26"/>
      <c r="O331" s="25"/>
      <c r="P331" s="26"/>
      <c r="Q331" s="26"/>
      <c r="R331" s="25"/>
      <c r="S331" s="25"/>
      <c r="T331" s="26"/>
      <c r="U331" s="35"/>
      <c r="V331" s="26"/>
      <c r="W331" s="26"/>
      <c r="X331" s="26"/>
      <c r="Y331" s="25"/>
      <c r="Z331" s="25"/>
      <c r="AA331" s="25"/>
      <c r="AB331" s="25"/>
      <c r="AC331" s="25"/>
      <c r="AD331" s="25"/>
      <c r="AE331" s="25"/>
      <c r="AF331" s="25"/>
      <c r="AG331" s="25"/>
      <c r="AH331" s="25"/>
      <c r="AI331" s="25"/>
      <c r="AJ331" s="25"/>
      <c r="AK331" s="25"/>
      <c r="AL331" s="25"/>
      <c r="AM331" s="25"/>
      <c r="AN331" s="25"/>
      <c r="AO331" s="25"/>
      <c r="AP331" s="25"/>
      <c r="AQ331" s="25"/>
      <c r="AR331" s="25"/>
      <c r="AS331" s="25"/>
      <c r="AT331" s="25"/>
      <c r="AU331" s="25"/>
      <c r="AV331" s="25"/>
      <c r="AW331" s="25"/>
      <c r="AX331" s="25"/>
      <c r="AY331" s="25"/>
      <c r="AZ331" s="25"/>
      <c r="BA331" s="25"/>
      <c r="BB331" s="25"/>
      <c r="BC331" s="25"/>
      <c r="BD331" s="25"/>
      <c r="BE331" s="25"/>
      <c r="BF331" s="25"/>
      <c r="BG331" s="25"/>
      <c r="BH331" s="25"/>
      <c r="BI331" s="25"/>
      <c r="BJ331" s="25"/>
      <c r="BK331" s="25"/>
      <c r="BL331" s="25"/>
      <c r="BM331" s="25"/>
      <c r="BN331" s="25"/>
      <c r="BO331" s="25"/>
      <c r="BP331" s="25"/>
      <c r="BQ331" s="25"/>
    </row>
    <row r="332" spans="1:69" s="110" customFormat="1" x14ac:dyDescent="0.3">
      <c r="A332" s="25"/>
      <c r="B332" s="25"/>
      <c r="C332" s="25"/>
      <c r="D332" s="26"/>
      <c r="E332" s="26"/>
      <c r="F332" s="26"/>
      <c r="G332" s="26"/>
      <c r="H332" s="26"/>
      <c r="I332" s="26"/>
      <c r="J332" s="26"/>
      <c r="K332" s="26"/>
      <c r="L332" s="26"/>
      <c r="M332" s="26"/>
      <c r="N332" s="26"/>
      <c r="O332" s="25"/>
      <c r="P332" s="26"/>
      <c r="Q332" s="26"/>
      <c r="R332" s="25"/>
      <c r="S332" s="25"/>
      <c r="T332" s="26"/>
      <c r="U332" s="35"/>
      <c r="V332" s="26"/>
      <c r="W332" s="26"/>
      <c r="X332" s="26"/>
      <c r="Y332" s="25"/>
      <c r="Z332" s="25"/>
      <c r="AA332" s="25"/>
      <c r="AB332" s="25"/>
      <c r="AC332" s="25"/>
      <c r="AD332" s="25"/>
      <c r="AE332" s="25"/>
      <c r="AF332" s="25"/>
      <c r="AG332" s="25"/>
      <c r="AH332" s="25"/>
      <c r="AI332" s="25"/>
      <c r="AJ332" s="25"/>
      <c r="AK332" s="25"/>
      <c r="AL332" s="25"/>
      <c r="AM332" s="25"/>
      <c r="AN332" s="25"/>
      <c r="AO332" s="25"/>
      <c r="AP332" s="25"/>
      <c r="AQ332" s="25"/>
      <c r="AR332" s="25"/>
      <c r="AS332" s="25"/>
      <c r="AT332" s="25"/>
      <c r="AU332" s="25"/>
      <c r="AV332" s="25"/>
      <c r="AW332" s="25"/>
      <c r="AX332" s="25"/>
      <c r="AY332" s="25"/>
      <c r="AZ332" s="25"/>
      <c r="BA332" s="25"/>
      <c r="BB332" s="25"/>
      <c r="BC332" s="25"/>
      <c r="BD332" s="25"/>
      <c r="BE332" s="25"/>
      <c r="BF332" s="25"/>
      <c r="BG332" s="25"/>
      <c r="BH332" s="25"/>
      <c r="BI332" s="25"/>
      <c r="BJ332" s="25"/>
      <c r="BK332" s="25"/>
      <c r="BL332" s="25"/>
      <c r="BM332" s="25"/>
      <c r="BN332" s="25"/>
      <c r="BO332" s="25"/>
      <c r="BP332" s="25"/>
      <c r="BQ332" s="25"/>
    </row>
    <row r="333" spans="1:69" s="110" customFormat="1" x14ac:dyDescent="0.3">
      <c r="A333" s="25"/>
      <c r="B333" s="25"/>
      <c r="C333" s="25"/>
      <c r="D333" s="26"/>
      <c r="E333" s="26"/>
      <c r="F333" s="26"/>
      <c r="G333" s="26"/>
      <c r="H333" s="26"/>
      <c r="I333" s="26"/>
      <c r="J333" s="26"/>
      <c r="K333" s="26"/>
      <c r="L333" s="26"/>
      <c r="M333" s="26"/>
      <c r="N333" s="26"/>
      <c r="O333" s="25"/>
      <c r="P333" s="26"/>
      <c r="Q333" s="26"/>
      <c r="R333" s="25"/>
      <c r="S333" s="25"/>
      <c r="T333" s="26"/>
      <c r="U333" s="35"/>
      <c r="V333" s="26"/>
      <c r="W333" s="26"/>
      <c r="X333" s="26"/>
      <c r="Y333" s="25"/>
      <c r="Z333" s="25"/>
      <c r="AA333" s="25"/>
      <c r="AB333" s="25"/>
      <c r="AC333" s="25"/>
      <c r="AD333" s="25"/>
      <c r="AE333" s="25"/>
      <c r="AF333" s="25"/>
      <c r="AG333" s="25"/>
      <c r="AH333" s="25"/>
      <c r="AI333" s="25"/>
      <c r="AJ333" s="25"/>
      <c r="AK333" s="25"/>
      <c r="AL333" s="25"/>
      <c r="AM333" s="25"/>
      <c r="AN333" s="25"/>
      <c r="AO333" s="25"/>
      <c r="AP333" s="25"/>
      <c r="AQ333" s="25"/>
      <c r="AR333" s="25"/>
      <c r="AS333" s="25"/>
      <c r="AT333" s="25"/>
      <c r="AU333" s="25"/>
      <c r="AV333" s="25"/>
      <c r="AW333" s="25"/>
      <c r="AX333" s="25"/>
      <c r="AY333" s="25"/>
      <c r="AZ333" s="25"/>
      <c r="BA333" s="25"/>
      <c r="BB333" s="25"/>
      <c r="BC333" s="25"/>
      <c r="BD333" s="25"/>
      <c r="BE333" s="25"/>
      <c r="BF333" s="25"/>
      <c r="BG333" s="25"/>
      <c r="BH333" s="25"/>
      <c r="BI333" s="25"/>
      <c r="BJ333" s="25"/>
      <c r="BK333" s="25"/>
      <c r="BL333" s="25"/>
      <c r="BM333" s="25"/>
      <c r="BN333" s="25"/>
      <c r="BO333" s="25"/>
      <c r="BP333" s="25"/>
      <c r="BQ333" s="25"/>
    </row>
    <row r="334" spans="1:69" s="110" customFormat="1" x14ac:dyDescent="0.3">
      <c r="A334" s="25"/>
      <c r="B334" s="25"/>
      <c r="C334" s="25"/>
      <c r="D334" s="26"/>
      <c r="E334" s="26"/>
      <c r="F334" s="26"/>
      <c r="G334" s="26"/>
      <c r="H334" s="26"/>
      <c r="I334" s="26"/>
      <c r="J334" s="26"/>
      <c r="K334" s="26"/>
      <c r="L334" s="26"/>
      <c r="M334" s="26"/>
      <c r="N334" s="26"/>
      <c r="O334" s="25"/>
      <c r="P334" s="26"/>
      <c r="Q334" s="26"/>
      <c r="R334" s="25"/>
      <c r="S334" s="25"/>
      <c r="T334" s="26"/>
      <c r="U334" s="35"/>
      <c r="V334" s="26"/>
      <c r="W334" s="26"/>
      <c r="X334" s="26"/>
      <c r="Y334" s="25"/>
      <c r="Z334" s="25"/>
      <c r="AA334" s="25"/>
      <c r="AB334" s="25"/>
      <c r="AC334" s="25"/>
      <c r="AD334" s="25"/>
      <c r="AE334" s="25"/>
      <c r="AF334" s="25"/>
      <c r="AG334" s="25"/>
      <c r="AH334" s="25"/>
      <c r="AI334" s="25"/>
      <c r="AJ334" s="25"/>
      <c r="AK334" s="25"/>
      <c r="AL334" s="25"/>
      <c r="AM334" s="25"/>
      <c r="AN334" s="25"/>
      <c r="AO334" s="25"/>
      <c r="AP334" s="25"/>
      <c r="AQ334" s="25"/>
      <c r="AR334" s="25"/>
      <c r="AS334" s="25"/>
      <c r="AT334" s="25"/>
      <c r="AU334" s="25"/>
      <c r="AV334" s="25"/>
      <c r="AW334" s="25"/>
      <c r="AX334" s="25"/>
      <c r="AY334" s="25"/>
      <c r="AZ334" s="25"/>
      <c r="BA334" s="25"/>
      <c r="BB334" s="25"/>
      <c r="BC334" s="25"/>
      <c r="BD334" s="25"/>
      <c r="BE334" s="25"/>
      <c r="BF334" s="25"/>
      <c r="BG334" s="25"/>
      <c r="BH334" s="25"/>
      <c r="BI334" s="25"/>
      <c r="BJ334" s="25"/>
      <c r="BK334" s="25"/>
      <c r="BL334" s="25"/>
      <c r="BM334" s="25"/>
      <c r="BN334" s="25"/>
      <c r="BO334" s="25"/>
      <c r="BP334" s="25"/>
      <c r="BQ334" s="25"/>
    </row>
    <row r="335" spans="1:69" s="110" customFormat="1" x14ac:dyDescent="0.3">
      <c r="A335" s="25"/>
      <c r="B335" s="25"/>
      <c r="C335" s="25"/>
      <c r="D335" s="26"/>
      <c r="E335" s="26"/>
      <c r="F335" s="26"/>
      <c r="G335" s="26"/>
      <c r="H335" s="26"/>
      <c r="I335" s="26"/>
      <c r="J335" s="26"/>
      <c r="K335" s="26"/>
      <c r="L335" s="26"/>
      <c r="M335" s="26"/>
      <c r="N335" s="26"/>
      <c r="O335" s="25"/>
      <c r="P335" s="26"/>
      <c r="Q335" s="26"/>
      <c r="R335" s="25"/>
      <c r="S335" s="25"/>
      <c r="T335" s="26"/>
      <c r="U335" s="35"/>
      <c r="V335" s="26"/>
      <c r="W335" s="26"/>
      <c r="X335" s="26"/>
      <c r="Y335" s="25"/>
      <c r="Z335" s="25"/>
      <c r="AA335" s="25"/>
      <c r="AB335" s="25"/>
      <c r="AC335" s="25"/>
      <c r="AD335" s="25"/>
      <c r="AE335" s="25"/>
      <c r="AF335" s="25"/>
      <c r="AG335" s="25"/>
      <c r="AH335" s="25"/>
      <c r="AI335" s="25"/>
      <c r="AJ335" s="25"/>
      <c r="AK335" s="25"/>
      <c r="AL335" s="25"/>
      <c r="AM335" s="25"/>
      <c r="AN335" s="25"/>
      <c r="AO335" s="25"/>
      <c r="AP335" s="25"/>
      <c r="AQ335" s="25"/>
      <c r="AR335" s="25"/>
      <c r="AS335" s="25"/>
      <c r="AT335" s="25"/>
      <c r="AU335" s="25"/>
      <c r="AV335" s="25"/>
      <c r="AW335" s="25"/>
      <c r="AX335" s="25"/>
      <c r="AY335" s="25"/>
      <c r="AZ335" s="25"/>
      <c r="BA335" s="25"/>
      <c r="BB335" s="25"/>
      <c r="BC335" s="25"/>
      <c r="BD335" s="25"/>
      <c r="BE335" s="25"/>
      <c r="BF335" s="25"/>
      <c r="BG335" s="25"/>
      <c r="BH335" s="25"/>
      <c r="BI335" s="25"/>
      <c r="BJ335" s="25"/>
      <c r="BK335" s="25"/>
      <c r="BL335" s="25"/>
      <c r="BM335" s="25"/>
      <c r="BN335" s="25"/>
      <c r="BO335" s="25"/>
      <c r="BP335" s="25"/>
      <c r="BQ335" s="25"/>
    </row>
    <row r="336" spans="1:69" s="110" customFormat="1" x14ac:dyDescent="0.3">
      <c r="A336" s="25"/>
      <c r="B336" s="25"/>
      <c r="C336" s="25"/>
      <c r="D336" s="26"/>
      <c r="E336" s="26"/>
      <c r="F336" s="26"/>
      <c r="G336" s="26"/>
      <c r="H336" s="26"/>
      <c r="I336" s="26"/>
      <c r="J336" s="26"/>
      <c r="K336" s="26"/>
      <c r="L336" s="26"/>
      <c r="M336" s="26"/>
      <c r="N336" s="26"/>
      <c r="O336" s="25"/>
      <c r="P336" s="26"/>
      <c r="Q336" s="26"/>
      <c r="R336" s="25"/>
      <c r="S336" s="25"/>
      <c r="T336" s="26"/>
      <c r="U336" s="35"/>
      <c r="V336" s="26"/>
      <c r="W336" s="26"/>
      <c r="X336" s="26"/>
      <c r="Y336" s="25"/>
      <c r="Z336" s="25"/>
      <c r="AA336" s="25"/>
      <c r="AB336" s="25"/>
      <c r="AC336" s="25"/>
      <c r="AD336" s="25"/>
      <c r="AE336" s="25"/>
      <c r="AF336" s="25"/>
      <c r="AG336" s="25"/>
      <c r="AH336" s="25"/>
      <c r="AI336" s="25"/>
      <c r="AJ336" s="25"/>
      <c r="AK336" s="25"/>
      <c r="AL336" s="25"/>
      <c r="AM336" s="25"/>
      <c r="AN336" s="25"/>
      <c r="AO336" s="25"/>
      <c r="AP336" s="25"/>
      <c r="AQ336" s="25"/>
      <c r="AR336" s="25"/>
      <c r="AS336" s="25"/>
      <c r="AT336" s="25"/>
      <c r="AU336" s="25"/>
      <c r="AV336" s="25"/>
      <c r="AW336" s="25"/>
      <c r="AX336" s="25"/>
      <c r="AY336" s="25"/>
      <c r="AZ336" s="25"/>
      <c r="BA336" s="25"/>
      <c r="BB336" s="25"/>
      <c r="BC336" s="25"/>
      <c r="BD336" s="25"/>
      <c r="BE336" s="25"/>
      <c r="BF336" s="25"/>
      <c r="BG336" s="25"/>
      <c r="BH336" s="25"/>
      <c r="BI336" s="25"/>
      <c r="BJ336" s="25"/>
      <c r="BK336" s="25"/>
      <c r="BL336" s="25"/>
      <c r="BM336" s="25"/>
      <c r="BN336" s="25"/>
      <c r="BO336" s="25"/>
      <c r="BP336" s="25"/>
      <c r="BQ336" s="25"/>
    </row>
    <row r="337" spans="1:69" s="110" customFormat="1" x14ac:dyDescent="0.3">
      <c r="A337" s="25"/>
      <c r="B337" s="25"/>
      <c r="C337" s="25"/>
      <c r="D337" s="26"/>
      <c r="E337" s="26"/>
      <c r="F337" s="26"/>
      <c r="G337" s="26"/>
      <c r="H337" s="26"/>
      <c r="I337" s="26"/>
      <c r="J337" s="26"/>
      <c r="K337" s="26"/>
      <c r="L337" s="26"/>
      <c r="M337" s="26"/>
      <c r="N337" s="26"/>
      <c r="O337" s="25"/>
      <c r="P337" s="26"/>
      <c r="Q337" s="26"/>
      <c r="R337" s="25"/>
      <c r="S337" s="25"/>
      <c r="T337" s="26"/>
      <c r="U337" s="35"/>
      <c r="V337" s="26"/>
      <c r="W337" s="26"/>
      <c r="X337" s="26"/>
      <c r="Y337" s="25"/>
      <c r="Z337" s="25"/>
      <c r="AA337" s="25"/>
      <c r="AB337" s="25"/>
      <c r="AC337" s="25"/>
      <c r="AD337" s="25"/>
      <c r="AE337" s="25"/>
      <c r="AF337" s="25"/>
      <c r="AG337" s="25"/>
      <c r="AH337" s="25"/>
      <c r="AI337" s="25"/>
      <c r="AJ337" s="25"/>
      <c r="AK337" s="25"/>
      <c r="AL337" s="25"/>
      <c r="AM337" s="25"/>
      <c r="AN337" s="25"/>
      <c r="AO337" s="25"/>
      <c r="AP337" s="25"/>
      <c r="AQ337" s="25"/>
      <c r="AR337" s="25"/>
      <c r="AS337" s="25"/>
      <c r="AT337" s="25"/>
      <c r="AU337" s="25"/>
      <c r="AV337" s="25"/>
      <c r="AW337" s="25"/>
      <c r="AX337" s="25"/>
      <c r="AY337" s="25"/>
      <c r="AZ337" s="25"/>
      <c r="BA337" s="25"/>
      <c r="BB337" s="25"/>
      <c r="BC337" s="25"/>
      <c r="BD337" s="25"/>
      <c r="BE337" s="25"/>
      <c r="BF337" s="25"/>
      <c r="BG337" s="25"/>
      <c r="BH337" s="25"/>
      <c r="BI337" s="25"/>
      <c r="BJ337" s="25"/>
      <c r="BK337" s="25"/>
      <c r="BL337" s="25"/>
      <c r="BM337" s="25"/>
      <c r="BN337" s="25"/>
      <c r="BO337" s="25"/>
      <c r="BP337" s="25"/>
      <c r="BQ337" s="25"/>
    </row>
    <row r="338" spans="1:69" s="110" customFormat="1" x14ac:dyDescent="0.3">
      <c r="A338" s="25"/>
      <c r="B338" s="25"/>
      <c r="C338" s="25"/>
      <c r="D338" s="26"/>
      <c r="E338" s="26"/>
      <c r="F338" s="26"/>
      <c r="G338" s="26"/>
      <c r="H338" s="26"/>
      <c r="I338" s="26"/>
      <c r="J338" s="26"/>
      <c r="K338" s="26"/>
      <c r="L338" s="26"/>
      <c r="M338" s="26"/>
      <c r="N338" s="26"/>
      <c r="O338" s="25"/>
      <c r="P338" s="26"/>
      <c r="Q338" s="26"/>
      <c r="R338" s="25"/>
      <c r="S338" s="25"/>
      <c r="T338" s="26"/>
      <c r="U338" s="35"/>
      <c r="V338" s="26"/>
      <c r="W338" s="26"/>
      <c r="X338" s="26"/>
      <c r="Y338" s="25"/>
      <c r="Z338" s="25"/>
      <c r="AA338" s="25"/>
      <c r="AB338" s="25"/>
      <c r="AC338" s="25"/>
      <c r="AD338" s="25"/>
      <c r="AE338" s="25"/>
      <c r="AF338" s="25"/>
      <c r="AG338" s="25"/>
      <c r="AH338" s="25"/>
      <c r="AI338" s="25"/>
      <c r="AJ338" s="25"/>
      <c r="AK338" s="25"/>
      <c r="AL338" s="25"/>
      <c r="AM338" s="25"/>
      <c r="AN338" s="25"/>
      <c r="AO338" s="25"/>
      <c r="AP338" s="25"/>
      <c r="AQ338" s="25"/>
      <c r="AR338" s="25"/>
      <c r="AS338" s="25"/>
      <c r="AT338" s="25"/>
      <c r="AU338" s="25"/>
      <c r="AV338" s="25"/>
      <c r="AW338" s="25"/>
      <c r="AX338" s="25"/>
      <c r="AY338" s="25"/>
      <c r="AZ338" s="25"/>
      <c r="BA338" s="25"/>
      <c r="BB338" s="25"/>
      <c r="BC338" s="25"/>
      <c r="BD338" s="25"/>
      <c r="BE338" s="25"/>
      <c r="BF338" s="25"/>
      <c r="BG338" s="25"/>
      <c r="BH338" s="25"/>
      <c r="BI338" s="25"/>
      <c r="BJ338" s="25"/>
      <c r="BK338" s="25"/>
      <c r="BL338" s="25"/>
      <c r="BM338" s="25"/>
      <c r="BN338" s="25"/>
      <c r="BO338" s="25"/>
      <c r="BP338" s="25"/>
      <c r="BQ338" s="25"/>
    </row>
    <row r="339" spans="1:69" s="110" customFormat="1" x14ac:dyDescent="0.3">
      <c r="A339" s="25"/>
      <c r="B339" s="25"/>
      <c r="C339" s="25"/>
      <c r="D339" s="26"/>
      <c r="E339" s="26"/>
      <c r="F339" s="26"/>
      <c r="G339" s="26"/>
      <c r="H339" s="26"/>
      <c r="I339" s="26"/>
      <c r="J339" s="26"/>
      <c r="K339" s="26"/>
      <c r="L339" s="26"/>
      <c r="M339" s="26"/>
      <c r="N339" s="26"/>
      <c r="O339" s="25"/>
      <c r="P339" s="26"/>
      <c r="Q339" s="26"/>
      <c r="R339" s="25"/>
      <c r="S339" s="25"/>
      <c r="T339" s="26"/>
      <c r="U339" s="35"/>
      <c r="V339" s="26"/>
      <c r="W339" s="26"/>
      <c r="X339" s="26"/>
      <c r="Y339" s="25"/>
      <c r="Z339" s="25"/>
      <c r="AA339" s="25"/>
      <c r="AB339" s="25"/>
      <c r="AC339" s="25"/>
      <c r="AD339" s="25"/>
      <c r="AE339" s="25"/>
      <c r="AF339" s="25"/>
      <c r="AG339" s="25"/>
      <c r="AH339" s="25"/>
      <c r="AI339" s="25"/>
      <c r="AJ339" s="25"/>
      <c r="AK339" s="25"/>
      <c r="AL339" s="25"/>
      <c r="AM339" s="25"/>
      <c r="AN339" s="25"/>
      <c r="AO339" s="25"/>
      <c r="AP339" s="25"/>
      <c r="AQ339" s="25"/>
      <c r="AR339" s="25"/>
      <c r="AS339" s="25"/>
      <c r="AT339" s="25"/>
      <c r="AU339" s="25"/>
      <c r="AV339" s="25"/>
      <c r="AW339" s="25"/>
      <c r="AX339" s="25"/>
      <c r="AY339" s="25"/>
      <c r="AZ339" s="25"/>
      <c r="BA339" s="25"/>
      <c r="BB339" s="25"/>
      <c r="BC339" s="25"/>
      <c r="BD339" s="25"/>
      <c r="BE339" s="25"/>
      <c r="BF339" s="25"/>
      <c r="BG339" s="25"/>
      <c r="BH339" s="25"/>
      <c r="BI339" s="25"/>
      <c r="BJ339" s="25"/>
      <c r="BK339" s="25"/>
      <c r="BL339" s="25"/>
      <c r="BM339" s="25"/>
      <c r="BN339" s="25"/>
      <c r="BO339" s="25"/>
      <c r="BP339" s="25"/>
      <c r="BQ339" s="25"/>
    </row>
    <row r="340" spans="1:69" s="110" customFormat="1" x14ac:dyDescent="0.3">
      <c r="A340" s="25"/>
      <c r="B340" s="25"/>
      <c r="C340" s="25"/>
      <c r="D340" s="26"/>
      <c r="E340" s="26"/>
      <c r="F340" s="26"/>
      <c r="G340" s="26"/>
      <c r="H340" s="26"/>
      <c r="I340" s="26"/>
      <c r="J340" s="26"/>
      <c r="K340" s="26"/>
      <c r="L340" s="26"/>
      <c r="M340" s="26"/>
      <c r="N340" s="26"/>
      <c r="O340" s="25"/>
      <c r="P340" s="26"/>
      <c r="Q340" s="26"/>
      <c r="R340" s="25"/>
      <c r="S340" s="25"/>
      <c r="T340" s="26"/>
      <c r="U340" s="35"/>
      <c r="V340" s="26"/>
      <c r="W340" s="26"/>
      <c r="X340" s="26"/>
      <c r="Y340" s="25"/>
      <c r="Z340" s="25"/>
      <c r="AA340" s="25"/>
      <c r="AB340" s="25"/>
      <c r="AC340" s="25"/>
      <c r="AD340" s="25"/>
      <c r="AE340" s="25"/>
      <c r="AF340" s="25"/>
      <c r="AG340" s="25"/>
      <c r="AH340" s="25"/>
      <c r="AI340" s="25"/>
      <c r="AJ340" s="25"/>
      <c r="AK340" s="25"/>
      <c r="AL340" s="25"/>
      <c r="AM340" s="25"/>
      <c r="AN340" s="25"/>
      <c r="AO340" s="25"/>
      <c r="AP340" s="25"/>
      <c r="AQ340" s="25"/>
      <c r="AR340" s="25"/>
      <c r="AS340" s="25"/>
      <c r="AT340" s="25"/>
      <c r="AU340" s="25"/>
      <c r="AV340" s="25"/>
      <c r="AW340" s="25"/>
      <c r="AX340" s="25"/>
      <c r="AY340" s="25"/>
      <c r="AZ340" s="25"/>
      <c r="BA340" s="25"/>
      <c r="BB340" s="25"/>
      <c r="BC340" s="25"/>
      <c r="BD340" s="25"/>
      <c r="BE340" s="25"/>
      <c r="BF340" s="25"/>
      <c r="BG340" s="25"/>
      <c r="BH340" s="25"/>
      <c r="BI340" s="25"/>
      <c r="BJ340" s="25"/>
      <c r="BK340" s="25"/>
      <c r="BL340" s="25"/>
      <c r="BM340" s="25"/>
      <c r="BN340" s="25"/>
      <c r="BO340" s="25"/>
      <c r="BP340" s="25"/>
      <c r="BQ340" s="25"/>
    </row>
    <row r="341" spans="1:69" s="110" customFormat="1" x14ac:dyDescent="0.3">
      <c r="A341" s="25"/>
      <c r="B341" s="25"/>
      <c r="C341" s="25"/>
      <c r="D341" s="26"/>
      <c r="E341" s="26"/>
      <c r="F341" s="26"/>
      <c r="G341" s="26"/>
      <c r="H341" s="26"/>
      <c r="I341" s="26"/>
      <c r="J341" s="26"/>
      <c r="K341" s="26"/>
      <c r="L341" s="26"/>
      <c r="M341" s="26"/>
      <c r="N341" s="26"/>
      <c r="O341" s="25"/>
      <c r="P341" s="26"/>
      <c r="Q341" s="26"/>
      <c r="R341" s="25"/>
      <c r="S341" s="25"/>
      <c r="T341" s="26"/>
      <c r="U341" s="35"/>
      <c r="V341" s="26"/>
      <c r="W341" s="26"/>
      <c r="X341" s="26"/>
      <c r="Y341" s="25"/>
      <c r="Z341" s="25"/>
      <c r="AA341" s="25"/>
      <c r="AB341" s="25"/>
      <c r="AC341" s="25"/>
      <c r="AD341" s="25"/>
      <c r="AE341" s="25"/>
      <c r="AF341" s="25"/>
      <c r="AG341" s="25"/>
      <c r="AH341" s="25"/>
      <c r="AI341" s="25"/>
      <c r="AJ341" s="25"/>
      <c r="AK341" s="25"/>
      <c r="AL341" s="25"/>
      <c r="AM341" s="25"/>
      <c r="AN341" s="25"/>
      <c r="AO341" s="25"/>
      <c r="AP341" s="25"/>
      <c r="AQ341" s="25"/>
      <c r="AR341" s="25"/>
      <c r="AS341" s="25"/>
      <c r="AT341" s="25"/>
      <c r="AU341" s="25"/>
      <c r="AV341" s="25"/>
      <c r="AW341" s="25"/>
      <c r="AX341" s="25"/>
      <c r="AY341" s="25"/>
      <c r="AZ341" s="25"/>
      <c r="BA341" s="25"/>
      <c r="BB341" s="25"/>
      <c r="BC341" s="25"/>
      <c r="BD341" s="25"/>
      <c r="BE341" s="25"/>
      <c r="BF341" s="25"/>
      <c r="BG341" s="25"/>
      <c r="BH341" s="25"/>
      <c r="BI341" s="25"/>
      <c r="BJ341" s="25"/>
      <c r="BK341" s="25"/>
      <c r="BL341" s="25"/>
      <c r="BM341" s="25"/>
      <c r="BN341" s="25"/>
      <c r="BO341" s="25"/>
      <c r="BP341" s="25"/>
      <c r="BQ341" s="25"/>
    </row>
    <row r="342" spans="1:69" s="110" customFormat="1" x14ac:dyDescent="0.3">
      <c r="A342" s="25"/>
      <c r="B342" s="25"/>
      <c r="C342" s="25"/>
      <c r="D342" s="26"/>
      <c r="E342" s="26"/>
      <c r="F342" s="26"/>
      <c r="G342" s="26"/>
      <c r="H342" s="26"/>
      <c r="I342" s="26"/>
      <c r="J342" s="26"/>
      <c r="K342" s="26"/>
      <c r="L342" s="26"/>
      <c r="M342" s="26"/>
      <c r="N342" s="26"/>
      <c r="O342" s="25"/>
      <c r="P342" s="26"/>
      <c r="Q342" s="26"/>
      <c r="R342" s="25"/>
      <c r="S342" s="25"/>
      <c r="T342" s="26"/>
      <c r="U342" s="35"/>
      <c r="V342" s="26"/>
      <c r="W342" s="26"/>
      <c r="X342" s="26"/>
      <c r="Y342" s="25"/>
      <c r="Z342" s="25"/>
      <c r="AA342" s="25"/>
      <c r="AB342" s="25"/>
      <c r="AC342" s="25"/>
      <c r="AD342" s="25"/>
      <c r="AE342" s="25"/>
      <c r="AF342" s="25"/>
      <c r="AG342" s="25"/>
      <c r="AH342" s="25"/>
      <c r="AI342" s="25"/>
      <c r="AJ342" s="25"/>
      <c r="AK342" s="25"/>
      <c r="AL342" s="25"/>
      <c r="AM342" s="25"/>
      <c r="AN342" s="25"/>
      <c r="AO342" s="25"/>
      <c r="AP342" s="25"/>
      <c r="AQ342" s="25"/>
      <c r="AR342" s="25"/>
      <c r="AS342" s="25"/>
      <c r="AT342" s="25"/>
      <c r="AU342" s="25"/>
      <c r="AV342" s="25"/>
      <c r="AW342" s="25"/>
      <c r="AX342" s="25"/>
      <c r="AY342" s="25"/>
      <c r="AZ342" s="25"/>
      <c r="BA342" s="25"/>
      <c r="BB342" s="25"/>
      <c r="BC342" s="25"/>
      <c r="BD342" s="25"/>
      <c r="BE342" s="25"/>
      <c r="BF342" s="25"/>
      <c r="BG342" s="25"/>
      <c r="BH342" s="25"/>
      <c r="BI342" s="25"/>
      <c r="BJ342" s="25"/>
      <c r="BK342" s="25"/>
      <c r="BL342" s="25"/>
      <c r="BM342" s="25"/>
      <c r="BN342" s="25"/>
      <c r="BO342" s="25"/>
      <c r="BP342" s="25"/>
      <c r="BQ342" s="25"/>
    </row>
    <row r="343" spans="1:69" s="110" customFormat="1" x14ac:dyDescent="0.3">
      <c r="A343" s="25"/>
      <c r="B343" s="25"/>
      <c r="C343" s="25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5"/>
      <c r="P343" s="26"/>
      <c r="Q343" s="26"/>
      <c r="R343" s="25"/>
      <c r="S343" s="25"/>
      <c r="T343" s="26"/>
      <c r="U343" s="35"/>
      <c r="V343" s="26"/>
      <c r="W343" s="26"/>
      <c r="X343" s="26"/>
      <c r="Y343" s="25"/>
      <c r="Z343" s="25"/>
      <c r="AA343" s="25"/>
      <c r="AB343" s="25"/>
      <c r="AC343" s="25"/>
      <c r="AD343" s="25"/>
      <c r="AE343" s="25"/>
      <c r="AF343" s="25"/>
      <c r="AG343" s="25"/>
      <c r="AH343" s="25"/>
      <c r="AI343" s="25"/>
      <c r="AJ343" s="25"/>
      <c r="AK343" s="25"/>
      <c r="AL343" s="25"/>
      <c r="AM343" s="25"/>
      <c r="AN343" s="25"/>
      <c r="AO343" s="25"/>
      <c r="AP343" s="25"/>
      <c r="AQ343" s="25"/>
      <c r="AR343" s="25"/>
      <c r="AS343" s="25"/>
      <c r="AT343" s="25"/>
      <c r="AU343" s="25"/>
      <c r="AV343" s="25"/>
      <c r="AW343" s="25"/>
      <c r="AX343" s="25"/>
      <c r="AY343" s="25"/>
      <c r="AZ343" s="25"/>
      <c r="BA343" s="25"/>
      <c r="BB343" s="25"/>
      <c r="BC343" s="25"/>
      <c r="BD343" s="25"/>
      <c r="BE343" s="25"/>
      <c r="BF343" s="25"/>
      <c r="BG343" s="25"/>
      <c r="BH343" s="25"/>
      <c r="BI343" s="25"/>
      <c r="BJ343" s="25"/>
      <c r="BK343" s="25"/>
      <c r="BL343" s="25"/>
      <c r="BM343" s="25"/>
      <c r="BN343" s="25"/>
      <c r="BO343" s="25"/>
      <c r="BP343" s="25"/>
      <c r="BQ343" s="25"/>
    </row>
    <row r="344" spans="1:69" s="110" customFormat="1" x14ac:dyDescent="0.3">
      <c r="A344" s="25"/>
      <c r="B344" s="25"/>
      <c r="C344" s="25"/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  <c r="O344" s="25"/>
      <c r="P344" s="26"/>
      <c r="Q344" s="26"/>
      <c r="R344" s="25"/>
      <c r="S344" s="25"/>
      <c r="T344" s="26"/>
      <c r="U344" s="35"/>
      <c r="V344" s="26"/>
      <c r="W344" s="26"/>
      <c r="X344" s="26"/>
      <c r="Y344" s="25"/>
      <c r="Z344" s="25"/>
      <c r="AA344" s="25"/>
      <c r="AB344" s="25"/>
      <c r="AC344" s="25"/>
      <c r="AD344" s="25"/>
      <c r="AE344" s="25"/>
      <c r="AF344" s="25"/>
      <c r="AG344" s="25"/>
      <c r="AH344" s="25"/>
      <c r="AI344" s="25"/>
      <c r="AJ344" s="25"/>
      <c r="AK344" s="25"/>
      <c r="AL344" s="25"/>
      <c r="AM344" s="25"/>
      <c r="AN344" s="25"/>
      <c r="AO344" s="25"/>
      <c r="AP344" s="25"/>
      <c r="AQ344" s="25"/>
      <c r="AR344" s="25"/>
      <c r="AS344" s="25"/>
      <c r="AT344" s="25"/>
      <c r="AU344" s="25"/>
      <c r="AV344" s="25"/>
      <c r="AW344" s="25"/>
      <c r="AX344" s="25"/>
      <c r="AY344" s="25"/>
      <c r="AZ344" s="25"/>
      <c r="BA344" s="25"/>
      <c r="BB344" s="25"/>
      <c r="BC344" s="25"/>
      <c r="BD344" s="25"/>
      <c r="BE344" s="25"/>
      <c r="BF344" s="25"/>
      <c r="BG344" s="25"/>
      <c r="BH344" s="25"/>
      <c r="BI344" s="25"/>
      <c r="BJ344" s="25"/>
      <c r="BK344" s="25"/>
      <c r="BL344" s="25"/>
      <c r="BM344" s="25"/>
      <c r="BN344" s="25"/>
      <c r="BO344" s="25"/>
      <c r="BP344" s="25"/>
      <c r="BQ344" s="25"/>
    </row>
    <row r="345" spans="1:69" s="110" customFormat="1" x14ac:dyDescent="0.3">
      <c r="A345" s="25"/>
      <c r="B345" s="25"/>
      <c r="C345" s="25"/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O345" s="25"/>
      <c r="P345" s="26"/>
      <c r="Q345" s="26"/>
      <c r="R345" s="25"/>
      <c r="S345" s="25"/>
      <c r="T345" s="26"/>
      <c r="U345" s="35"/>
      <c r="V345" s="26"/>
      <c r="W345" s="26"/>
      <c r="X345" s="26"/>
      <c r="Y345" s="25"/>
      <c r="Z345" s="25"/>
      <c r="AA345" s="25"/>
      <c r="AB345" s="25"/>
      <c r="AC345" s="25"/>
      <c r="AD345" s="25"/>
      <c r="AE345" s="25"/>
      <c r="AF345" s="25"/>
      <c r="AG345" s="25"/>
      <c r="AH345" s="25"/>
      <c r="AI345" s="25"/>
      <c r="AJ345" s="25"/>
      <c r="AK345" s="25"/>
      <c r="AL345" s="25"/>
      <c r="AM345" s="25"/>
      <c r="AN345" s="25"/>
      <c r="AO345" s="25"/>
      <c r="AP345" s="25"/>
      <c r="AQ345" s="25"/>
      <c r="AR345" s="25"/>
      <c r="AS345" s="25"/>
      <c r="AT345" s="25"/>
      <c r="AU345" s="25"/>
      <c r="AV345" s="25"/>
      <c r="AW345" s="25"/>
      <c r="AX345" s="25"/>
      <c r="AY345" s="25"/>
      <c r="AZ345" s="25"/>
      <c r="BA345" s="25"/>
      <c r="BB345" s="25"/>
      <c r="BC345" s="25"/>
      <c r="BD345" s="25"/>
      <c r="BE345" s="25"/>
      <c r="BF345" s="25"/>
      <c r="BG345" s="25"/>
      <c r="BH345" s="25"/>
      <c r="BI345" s="25"/>
      <c r="BJ345" s="25"/>
      <c r="BK345" s="25"/>
      <c r="BL345" s="25"/>
      <c r="BM345" s="25"/>
      <c r="BN345" s="25"/>
      <c r="BO345" s="25"/>
      <c r="BP345" s="25"/>
      <c r="BQ345" s="25"/>
    </row>
    <row r="346" spans="1:69" s="110" customFormat="1" x14ac:dyDescent="0.3">
      <c r="A346" s="25"/>
      <c r="B346" s="25"/>
      <c r="C346" s="25"/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5"/>
      <c r="P346" s="26"/>
      <c r="Q346" s="26"/>
      <c r="R346" s="25"/>
      <c r="S346" s="25"/>
      <c r="T346" s="26"/>
      <c r="U346" s="35"/>
      <c r="V346" s="26"/>
      <c r="W346" s="26"/>
      <c r="X346" s="26"/>
      <c r="Y346" s="25"/>
      <c r="Z346" s="25"/>
      <c r="AA346" s="25"/>
      <c r="AB346" s="25"/>
      <c r="AC346" s="25"/>
      <c r="AD346" s="25"/>
      <c r="AE346" s="25"/>
      <c r="AF346" s="25"/>
      <c r="AG346" s="25"/>
      <c r="AH346" s="25"/>
      <c r="AI346" s="25"/>
      <c r="AJ346" s="25"/>
      <c r="AK346" s="25"/>
      <c r="AL346" s="25"/>
      <c r="AM346" s="25"/>
      <c r="AN346" s="25"/>
      <c r="AO346" s="25"/>
      <c r="AP346" s="25"/>
      <c r="AQ346" s="25"/>
      <c r="AR346" s="25"/>
      <c r="AS346" s="25"/>
      <c r="AT346" s="25"/>
      <c r="AU346" s="25"/>
      <c r="AV346" s="25"/>
      <c r="AW346" s="25"/>
      <c r="AX346" s="25"/>
      <c r="AY346" s="25"/>
      <c r="AZ346" s="25"/>
      <c r="BA346" s="25"/>
      <c r="BB346" s="25"/>
      <c r="BC346" s="25"/>
      <c r="BD346" s="25"/>
      <c r="BE346" s="25"/>
      <c r="BF346" s="25"/>
      <c r="BG346" s="25"/>
      <c r="BH346" s="25"/>
      <c r="BI346" s="25"/>
      <c r="BJ346" s="25"/>
      <c r="BK346" s="25"/>
      <c r="BL346" s="25"/>
      <c r="BM346" s="25"/>
      <c r="BN346" s="25"/>
      <c r="BO346" s="25"/>
      <c r="BP346" s="25"/>
      <c r="BQ346" s="25"/>
    </row>
    <row r="347" spans="1:69" s="110" customFormat="1" x14ac:dyDescent="0.3">
      <c r="A347" s="25"/>
      <c r="B347" s="25"/>
      <c r="C347" s="25"/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5"/>
      <c r="P347" s="26"/>
      <c r="Q347" s="26"/>
      <c r="R347" s="25"/>
      <c r="S347" s="25"/>
      <c r="T347" s="26"/>
      <c r="U347" s="35"/>
      <c r="V347" s="26"/>
      <c r="W347" s="26"/>
      <c r="X347" s="26"/>
      <c r="Y347" s="25"/>
      <c r="Z347" s="25"/>
      <c r="AA347" s="25"/>
      <c r="AB347" s="25"/>
      <c r="AC347" s="25"/>
      <c r="AD347" s="25"/>
      <c r="AE347" s="25"/>
      <c r="AF347" s="25"/>
      <c r="AG347" s="25"/>
      <c r="AH347" s="25"/>
      <c r="AI347" s="25"/>
      <c r="AJ347" s="25"/>
      <c r="AK347" s="25"/>
      <c r="AL347" s="25"/>
      <c r="AM347" s="25"/>
      <c r="AN347" s="25"/>
      <c r="AO347" s="25"/>
      <c r="AP347" s="25"/>
      <c r="AQ347" s="25"/>
      <c r="AR347" s="25"/>
      <c r="AS347" s="25"/>
      <c r="AT347" s="25"/>
      <c r="AU347" s="25"/>
      <c r="AV347" s="25"/>
      <c r="AW347" s="25"/>
      <c r="AX347" s="25"/>
      <c r="AY347" s="25"/>
      <c r="AZ347" s="25"/>
      <c r="BA347" s="25"/>
      <c r="BB347" s="25"/>
      <c r="BC347" s="25"/>
      <c r="BD347" s="25"/>
      <c r="BE347" s="25"/>
      <c r="BF347" s="25"/>
      <c r="BG347" s="25"/>
      <c r="BH347" s="25"/>
      <c r="BI347" s="25"/>
      <c r="BJ347" s="25"/>
      <c r="BK347" s="25"/>
      <c r="BL347" s="25"/>
      <c r="BM347" s="25"/>
      <c r="BN347" s="25"/>
      <c r="BO347" s="25"/>
      <c r="BP347" s="25"/>
      <c r="BQ347" s="25"/>
    </row>
    <row r="348" spans="1:69" s="110" customFormat="1" x14ac:dyDescent="0.3">
      <c r="A348" s="25"/>
      <c r="B348" s="25"/>
      <c r="C348" s="25"/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5"/>
      <c r="P348" s="26"/>
      <c r="Q348" s="26"/>
      <c r="R348" s="25"/>
      <c r="S348" s="25"/>
      <c r="T348" s="26"/>
      <c r="U348" s="35"/>
      <c r="V348" s="26"/>
      <c r="W348" s="26"/>
      <c r="X348" s="26"/>
      <c r="Y348" s="25"/>
      <c r="Z348" s="25"/>
      <c r="AA348" s="25"/>
      <c r="AB348" s="25"/>
      <c r="AC348" s="25"/>
      <c r="AD348" s="25"/>
      <c r="AE348" s="25"/>
      <c r="AF348" s="25"/>
      <c r="AG348" s="25"/>
      <c r="AH348" s="25"/>
      <c r="AI348" s="25"/>
      <c r="AJ348" s="25"/>
      <c r="AK348" s="25"/>
      <c r="AL348" s="25"/>
      <c r="AM348" s="25"/>
      <c r="AN348" s="25"/>
      <c r="AO348" s="25"/>
      <c r="AP348" s="25"/>
      <c r="AQ348" s="25"/>
      <c r="AR348" s="25"/>
      <c r="AS348" s="25"/>
      <c r="AT348" s="25"/>
      <c r="AU348" s="25"/>
      <c r="AV348" s="25"/>
      <c r="AW348" s="25"/>
      <c r="AX348" s="25"/>
      <c r="AY348" s="25"/>
      <c r="AZ348" s="25"/>
      <c r="BA348" s="25"/>
      <c r="BB348" s="25"/>
      <c r="BC348" s="25"/>
      <c r="BD348" s="25"/>
      <c r="BE348" s="25"/>
      <c r="BF348" s="25"/>
      <c r="BG348" s="25"/>
      <c r="BH348" s="25"/>
      <c r="BI348" s="25"/>
      <c r="BJ348" s="25"/>
      <c r="BK348" s="25"/>
      <c r="BL348" s="25"/>
      <c r="BM348" s="25"/>
      <c r="BN348" s="25"/>
      <c r="BO348" s="25"/>
      <c r="BP348" s="25"/>
      <c r="BQ348" s="25"/>
    </row>
    <row r="349" spans="1:69" s="110" customFormat="1" x14ac:dyDescent="0.3">
      <c r="A349" s="25"/>
      <c r="B349" s="25"/>
      <c r="C349" s="25"/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O349" s="25"/>
      <c r="P349" s="26"/>
      <c r="Q349" s="26"/>
      <c r="R349" s="25"/>
      <c r="S349" s="25"/>
      <c r="T349" s="26"/>
      <c r="U349" s="35"/>
      <c r="V349" s="26"/>
      <c r="W349" s="26"/>
      <c r="X349" s="26"/>
      <c r="Y349" s="25"/>
      <c r="Z349" s="25"/>
      <c r="AA349" s="25"/>
      <c r="AB349" s="25"/>
      <c r="AC349" s="25"/>
      <c r="AD349" s="25"/>
      <c r="AE349" s="25"/>
      <c r="AF349" s="25"/>
      <c r="AG349" s="25"/>
      <c r="AH349" s="25"/>
      <c r="AI349" s="25"/>
      <c r="AJ349" s="25"/>
      <c r="AK349" s="25"/>
      <c r="AL349" s="25"/>
      <c r="AM349" s="25"/>
      <c r="AN349" s="25"/>
      <c r="AO349" s="25"/>
      <c r="AP349" s="25"/>
      <c r="AQ349" s="25"/>
      <c r="AR349" s="25"/>
      <c r="AS349" s="25"/>
      <c r="AT349" s="25"/>
      <c r="AU349" s="25"/>
      <c r="AV349" s="25"/>
      <c r="AW349" s="25"/>
      <c r="AX349" s="25"/>
      <c r="AY349" s="25"/>
      <c r="AZ349" s="25"/>
      <c r="BA349" s="25"/>
      <c r="BB349" s="25"/>
      <c r="BC349" s="25"/>
      <c r="BD349" s="25"/>
      <c r="BE349" s="25"/>
      <c r="BF349" s="25"/>
      <c r="BG349" s="25"/>
      <c r="BH349" s="25"/>
      <c r="BI349" s="25"/>
      <c r="BJ349" s="25"/>
      <c r="BK349" s="25"/>
      <c r="BL349" s="25"/>
      <c r="BM349" s="25"/>
      <c r="BN349" s="25"/>
      <c r="BO349" s="25"/>
      <c r="BP349" s="25"/>
      <c r="BQ349" s="25"/>
    </row>
    <row r="350" spans="1:69" s="110" customFormat="1" x14ac:dyDescent="0.3">
      <c r="A350" s="25"/>
      <c r="B350" s="25"/>
      <c r="C350" s="25"/>
      <c r="D350" s="26"/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O350" s="25"/>
      <c r="P350" s="26"/>
      <c r="Q350" s="26"/>
      <c r="R350" s="25"/>
      <c r="S350" s="25"/>
      <c r="T350" s="26"/>
      <c r="U350" s="35"/>
      <c r="V350" s="26"/>
      <c r="W350" s="26"/>
      <c r="X350" s="26"/>
      <c r="Y350" s="25"/>
      <c r="Z350" s="25"/>
      <c r="AA350" s="25"/>
      <c r="AB350" s="25"/>
      <c r="AC350" s="25"/>
      <c r="AD350" s="25"/>
      <c r="AE350" s="25"/>
      <c r="AF350" s="25"/>
      <c r="AG350" s="25"/>
      <c r="AH350" s="25"/>
      <c r="AI350" s="25"/>
      <c r="AJ350" s="25"/>
      <c r="AK350" s="25"/>
      <c r="AL350" s="25"/>
      <c r="AM350" s="25"/>
      <c r="AN350" s="25"/>
      <c r="AO350" s="25"/>
      <c r="AP350" s="25"/>
      <c r="AQ350" s="25"/>
      <c r="AR350" s="25"/>
      <c r="AS350" s="25"/>
      <c r="AT350" s="25"/>
      <c r="AU350" s="25"/>
      <c r="AV350" s="25"/>
      <c r="AW350" s="25"/>
      <c r="AX350" s="25"/>
      <c r="AY350" s="25"/>
      <c r="AZ350" s="25"/>
      <c r="BA350" s="25"/>
      <c r="BB350" s="25"/>
      <c r="BC350" s="25"/>
      <c r="BD350" s="25"/>
      <c r="BE350" s="25"/>
      <c r="BF350" s="25"/>
      <c r="BG350" s="25"/>
      <c r="BH350" s="25"/>
      <c r="BI350" s="25"/>
      <c r="BJ350" s="25"/>
      <c r="BK350" s="25"/>
      <c r="BL350" s="25"/>
      <c r="BM350" s="25"/>
      <c r="BN350" s="25"/>
      <c r="BO350" s="25"/>
      <c r="BP350" s="25"/>
      <c r="BQ350" s="25"/>
    </row>
    <row r="351" spans="1:69" s="110" customFormat="1" x14ac:dyDescent="0.3">
      <c r="A351" s="25"/>
      <c r="B351" s="25"/>
      <c r="C351" s="25"/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O351" s="25"/>
      <c r="P351" s="26"/>
      <c r="Q351" s="26"/>
      <c r="R351" s="25"/>
      <c r="S351" s="25"/>
      <c r="T351" s="26"/>
      <c r="U351" s="35"/>
      <c r="V351" s="26"/>
      <c r="W351" s="26"/>
      <c r="X351" s="26"/>
      <c r="Y351" s="25"/>
      <c r="Z351" s="25"/>
      <c r="AA351" s="25"/>
      <c r="AB351" s="25"/>
      <c r="AC351" s="25"/>
      <c r="AD351" s="25"/>
      <c r="AE351" s="25"/>
      <c r="AF351" s="25"/>
      <c r="AG351" s="25"/>
      <c r="AH351" s="25"/>
      <c r="AI351" s="25"/>
      <c r="AJ351" s="25"/>
      <c r="AK351" s="25"/>
      <c r="AL351" s="25"/>
      <c r="AM351" s="25"/>
      <c r="AN351" s="25"/>
      <c r="AO351" s="25"/>
      <c r="AP351" s="25"/>
      <c r="AQ351" s="25"/>
      <c r="AR351" s="25"/>
      <c r="AS351" s="25"/>
      <c r="AT351" s="25"/>
      <c r="AU351" s="25"/>
      <c r="AV351" s="25"/>
      <c r="AW351" s="25"/>
      <c r="AX351" s="25"/>
      <c r="AY351" s="25"/>
      <c r="AZ351" s="25"/>
      <c r="BA351" s="25"/>
      <c r="BB351" s="25"/>
      <c r="BC351" s="25"/>
      <c r="BD351" s="25"/>
      <c r="BE351" s="25"/>
      <c r="BF351" s="25"/>
      <c r="BG351" s="25"/>
      <c r="BH351" s="25"/>
      <c r="BI351" s="25"/>
      <c r="BJ351" s="25"/>
      <c r="BK351" s="25"/>
      <c r="BL351" s="25"/>
      <c r="BM351" s="25"/>
      <c r="BN351" s="25"/>
      <c r="BO351" s="25"/>
      <c r="BP351" s="25"/>
      <c r="BQ351" s="25"/>
    </row>
    <row r="352" spans="1:69" s="110" customFormat="1" x14ac:dyDescent="0.3">
      <c r="A352" s="25"/>
      <c r="B352" s="25"/>
      <c r="C352" s="25"/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5"/>
      <c r="P352" s="26"/>
      <c r="Q352" s="26"/>
      <c r="R352" s="25"/>
      <c r="S352" s="25"/>
      <c r="T352" s="26"/>
      <c r="U352" s="35"/>
      <c r="V352" s="26"/>
      <c r="W352" s="26"/>
      <c r="X352" s="26"/>
      <c r="Y352" s="25"/>
      <c r="Z352" s="25"/>
      <c r="AA352" s="25"/>
      <c r="AB352" s="25"/>
      <c r="AC352" s="25"/>
      <c r="AD352" s="25"/>
      <c r="AE352" s="25"/>
      <c r="AF352" s="25"/>
      <c r="AG352" s="25"/>
      <c r="AH352" s="25"/>
      <c r="AI352" s="25"/>
      <c r="AJ352" s="25"/>
      <c r="AK352" s="25"/>
      <c r="AL352" s="25"/>
      <c r="AM352" s="25"/>
      <c r="AN352" s="25"/>
      <c r="AO352" s="25"/>
      <c r="AP352" s="25"/>
      <c r="AQ352" s="25"/>
      <c r="AR352" s="25"/>
      <c r="AS352" s="25"/>
      <c r="AT352" s="25"/>
      <c r="AU352" s="25"/>
      <c r="AV352" s="25"/>
      <c r="AW352" s="25"/>
      <c r="AX352" s="25"/>
      <c r="AY352" s="25"/>
      <c r="AZ352" s="25"/>
      <c r="BA352" s="25"/>
      <c r="BB352" s="25"/>
      <c r="BC352" s="25"/>
      <c r="BD352" s="25"/>
      <c r="BE352" s="25"/>
      <c r="BF352" s="25"/>
      <c r="BG352" s="25"/>
      <c r="BH352" s="25"/>
      <c r="BI352" s="25"/>
      <c r="BJ352" s="25"/>
      <c r="BK352" s="25"/>
      <c r="BL352" s="25"/>
      <c r="BM352" s="25"/>
      <c r="BN352" s="25"/>
      <c r="BO352" s="25"/>
      <c r="BP352" s="25"/>
      <c r="BQ352" s="25"/>
    </row>
    <row r="353" spans="1:69" s="110" customFormat="1" x14ac:dyDescent="0.3">
      <c r="A353" s="25"/>
      <c r="B353" s="25"/>
      <c r="C353" s="25"/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  <c r="O353" s="25"/>
      <c r="P353" s="26"/>
      <c r="Q353" s="26"/>
      <c r="R353" s="25"/>
      <c r="S353" s="25"/>
      <c r="T353" s="26"/>
      <c r="U353" s="35"/>
      <c r="V353" s="26"/>
      <c r="W353" s="26"/>
      <c r="X353" s="26"/>
      <c r="Y353" s="25"/>
      <c r="Z353" s="25"/>
      <c r="AA353" s="25"/>
      <c r="AB353" s="25"/>
      <c r="AC353" s="25"/>
      <c r="AD353" s="25"/>
      <c r="AE353" s="25"/>
      <c r="AF353" s="25"/>
      <c r="AG353" s="25"/>
      <c r="AH353" s="25"/>
      <c r="AI353" s="25"/>
      <c r="AJ353" s="25"/>
      <c r="AK353" s="25"/>
      <c r="AL353" s="25"/>
      <c r="AM353" s="25"/>
      <c r="AN353" s="25"/>
      <c r="AO353" s="25"/>
      <c r="AP353" s="25"/>
      <c r="AQ353" s="25"/>
      <c r="AR353" s="25"/>
      <c r="AS353" s="25"/>
      <c r="AT353" s="25"/>
      <c r="AU353" s="25"/>
      <c r="AV353" s="25"/>
      <c r="AW353" s="25"/>
      <c r="AX353" s="25"/>
      <c r="AY353" s="25"/>
      <c r="AZ353" s="25"/>
      <c r="BA353" s="25"/>
      <c r="BB353" s="25"/>
      <c r="BC353" s="25"/>
      <c r="BD353" s="25"/>
      <c r="BE353" s="25"/>
      <c r="BF353" s="25"/>
      <c r="BG353" s="25"/>
      <c r="BH353" s="25"/>
      <c r="BI353" s="25"/>
      <c r="BJ353" s="25"/>
      <c r="BK353" s="25"/>
      <c r="BL353" s="25"/>
      <c r="BM353" s="25"/>
      <c r="BN353" s="25"/>
      <c r="BO353" s="25"/>
      <c r="BP353" s="25"/>
      <c r="BQ353" s="25"/>
    </row>
    <row r="354" spans="1:69" s="110" customFormat="1" x14ac:dyDescent="0.3">
      <c r="A354" s="25"/>
      <c r="B354" s="25"/>
      <c r="C354" s="25"/>
      <c r="D354" s="26"/>
      <c r="E354" s="26"/>
      <c r="F354" s="26"/>
      <c r="G354" s="26"/>
      <c r="H354" s="26"/>
      <c r="I354" s="26"/>
      <c r="J354" s="26"/>
      <c r="K354" s="26"/>
      <c r="L354" s="26"/>
      <c r="M354" s="26"/>
      <c r="N354" s="26"/>
      <c r="O354" s="25"/>
      <c r="P354" s="26"/>
      <c r="Q354" s="26"/>
      <c r="R354" s="25"/>
      <c r="S354" s="25"/>
      <c r="T354" s="26"/>
      <c r="U354" s="35"/>
      <c r="V354" s="26"/>
      <c r="W354" s="26"/>
      <c r="X354" s="26"/>
      <c r="Y354" s="25"/>
      <c r="Z354" s="25"/>
      <c r="AA354" s="25"/>
      <c r="AB354" s="25"/>
      <c r="AC354" s="25"/>
      <c r="AD354" s="25"/>
      <c r="AE354" s="25"/>
      <c r="AF354" s="25"/>
      <c r="AG354" s="25"/>
      <c r="AH354" s="25"/>
      <c r="AI354" s="25"/>
      <c r="AJ354" s="25"/>
      <c r="AK354" s="25"/>
      <c r="AL354" s="25"/>
      <c r="AM354" s="25"/>
      <c r="AN354" s="25"/>
      <c r="AO354" s="25"/>
      <c r="AP354" s="25"/>
      <c r="AQ354" s="25"/>
      <c r="AR354" s="25"/>
      <c r="AS354" s="25"/>
      <c r="AT354" s="25"/>
      <c r="AU354" s="25"/>
      <c r="AV354" s="25"/>
      <c r="AW354" s="25"/>
      <c r="AX354" s="25"/>
      <c r="AY354" s="25"/>
      <c r="AZ354" s="25"/>
      <c r="BA354" s="25"/>
      <c r="BB354" s="25"/>
      <c r="BC354" s="25"/>
      <c r="BD354" s="25"/>
      <c r="BE354" s="25"/>
      <c r="BF354" s="25"/>
      <c r="BG354" s="25"/>
      <c r="BH354" s="25"/>
      <c r="BI354" s="25"/>
      <c r="BJ354" s="25"/>
      <c r="BK354" s="25"/>
      <c r="BL354" s="25"/>
      <c r="BM354" s="25"/>
      <c r="BN354" s="25"/>
      <c r="BO354" s="25"/>
      <c r="BP354" s="25"/>
      <c r="BQ354" s="25"/>
    </row>
    <row r="355" spans="1:69" s="110" customFormat="1" x14ac:dyDescent="0.3">
      <c r="A355" s="25"/>
      <c r="B355" s="25"/>
      <c r="C355" s="25"/>
      <c r="D355" s="26"/>
      <c r="E355" s="26"/>
      <c r="F355" s="26"/>
      <c r="G355" s="26"/>
      <c r="H355" s="26"/>
      <c r="I355" s="26"/>
      <c r="J355" s="26"/>
      <c r="K355" s="26"/>
      <c r="L355" s="26"/>
      <c r="M355" s="26"/>
      <c r="N355" s="26"/>
      <c r="O355" s="25"/>
      <c r="P355" s="26"/>
      <c r="Q355" s="26"/>
      <c r="R355" s="25"/>
      <c r="S355" s="25"/>
      <c r="T355" s="26"/>
      <c r="U355" s="35"/>
      <c r="V355" s="26"/>
      <c r="W355" s="26"/>
      <c r="X355" s="26"/>
      <c r="Y355" s="25"/>
      <c r="Z355" s="25"/>
      <c r="AA355" s="25"/>
      <c r="AB355" s="25"/>
      <c r="AC355" s="25"/>
      <c r="AD355" s="25"/>
      <c r="AE355" s="25"/>
      <c r="AF355" s="25"/>
      <c r="AG355" s="25"/>
      <c r="AH355" s="25"/>
      <c r="AI355" s="25"/>
      <c r="AJ355" s="25"/>
      <c r="AK355" s="25"/>
      <c r="AL355" s="25"/>
      <c r="AM355" s="25"/>
      <c r="AN355" s="25"/>
      <c r="AO355" s="25"/>
      <c r="AP355" s="25"/>
      <c r="AQ355" s="25"/>
      <c r="AR355" s="25"/>
      <c r="AS355" s="25"/>
      <c r="AT355" s="25"/>
      <c r="AU355" s="25"/>
      <c r="AV355" s="25"/>
      <c r="AW355" s="25"/>
      <c r="AX355" s="25"/>
      <c r="AY355" s="25"/>
      <c r="AZ355" s="25"/>
      <c r="BA355" s="25"/>
      <c r="BB355" s="25"/>
      <c r="BC355" s="25"/>
      <c r="BD355" s="25"/>
      <c r="BE355" s="25"/>
      <c r="BF355" s="25"/>
      <c r="BG355" s="25"/>
      <c r="BH355" s="25"/>
      <c r="BI355" s="25"/>
      <c r="BJ355" s="25"/>
      <c r="BK355" s="25"/>
      <c r="BL355" s="25"/>
      <c r="BM355" s="25"/>
      <c r="BN355" s="25"/>
      <c r="BO355" s="25"/>
      <c r="BP355" s="25"/>
      <c r="BQ355" s="25"/>
    </row>
    <row r="356" spans="1:69" s="110" customFormat="1" x14ac:dyDescent="0.3">
      <c r="A356" s="25"/>
      <c r="B356" s="25"/>
      <c r="C356" s="25"/>
      <c r="D356" s="26"/>
      <c r="E356" s="26"/>
      <c r="F356" s="26"/>
      <c r="G356" s="26"/>
      <c r="H356" s="26"/>
      <c r="I356" s="26"/>
      <c r="J356" s="26"/>
      <c r="K356" s="26"/>
      <c r="L356" s="26"/>
      <c r="M356" s="26"/>
      <c r="N356" s="26"/>
      <c r="O356" s="25"/>
      <c r="P356" s="26"/>
      <c r="Q356" s="26"/>
      <c r="R356" s="25"/>
      <c r="S356" s="25"/>
      <c r="T356" s="26"/>
      <c r="U356" s="35"/>
      <c r="V356" s="26"/>
      <c r="W356" s="26"/>
      <c r="X356" s="26"/>
      <c r="Y356" s="25"/>
      <c r="Z356" s="25"/>
      <c r="AA356" s="25"/>
      <c r="AB356" s="25"/>
      <c r="AC356" s="25"/>
      <c r="AD356" s="25"/>
      <c r="AE356" s="25"/>
      <c r="AF356" s="25"/>
      <c r="AG356" s="25"/>
      <c r="AH356" s="25"/>
      <c r="AI356" s="25"/>
      <c r="AJ356" s="25"/>
      <c r="AK356" s="25"/>
      <c r="AL356" s="25"/>
      <c r="AM356" s="25"/>
      <c r="AN356" s="25"/>
      <c r="AO356" s="25"/>
      <c r="AP356" s="25"/>
      <c r="AQ356" s="25"/>
      <c r="AR356" s="25"/>
      <c r="AS356" s="25"/>
      <c r="AT356" s="25"/>
      <c r="AU356" s="25"/>
      <c r="AV356" s="25"/>
      <c r="AW356" s="25"/>
      <c r="AX356" s="25"/>
      <c r="AY356" s="25"/>
      <c r="AZ356" s="25"/>
      <c r="BA356" s="25"/>
      <c r="BB356" s="25"/>
      <c r="BC356" s="25"/>
      <c r="BD356" s="25"/>
      <c r="BE356" s="25"/>
      <c r="BF356" s="25"/>
      <c r="BG356" s="25"/>
      <c r="BH356" s="25"/>
      <c r="BI356" s="25"/>
      <c r="BJ356" s="25"/>
      <c r="BK356" s="25"/>
      <c r="BL356" s="25"/>
      <c r="BM356" s="25"/>
      <c r="BN356" s="25"/>
      <c r="BO356" s="25"/>
      <c r="BP356" s="25"/>
      <c r="BQ356" s="25"/>
    </row>
    <row r="357" spans="1:69" s="110" customFormat="1" x14ac:dyDescent="0.3">
      <c r="A357" s="25"/>
      <c r="B357" s="25"/>
      <c r="C357" s="25"/>
      <c r="D357" s="26"/>
      <c r="E357" s="26"/>
      <c r="F357" s="26"/>
      <c r="G357" s="26"/>
      <c r="H357" s="26"/>
      <c r="I357" s="26"/>
      <c r="J357" s="26"/>
      <c r="K357" s="26"/>
      <c r="L357" s="26"/>
      <c r="M357" s="26"/>
      <c r="N357" s="26"/>
      <c r="O357" s="25"/>
      <c r="P357" s="26"/>
      <c r="Q357" s="26"/>
      <c r="R357" s="25"/>
      <c r="S357" s="25"/>
      <c r="T357" s="26"/>
      <c r="U357" s="35"/>
      <c r="V357" s="26"/>
      <c r="W357" s="26"/>
      <c r="X357" s="26"/>
      <c r="Y357" s="25"/>
      <c r="Z357" s="25"/>
      <c r="AA357" s="25"/>
      <c r="AB357" s="25"/>
      <c r="AC357" s="25"/>
      <c r="AD357" s="25"/>
      <c r="AE357" s="25"/>
      <c r="AF357" s="25"/>
      <c r="AG357" s="25"/>
      <c r="AH357" s="25"/>
      <c r="AI357" s="25"/>
      <c r="AJ357" s="25"/>
      <c r="AK357" s="25"/>
      <c r="AL357" s="25"/>
      <c r="AM357" s="25"/>
      <c r="AN357" s="25"/>
      <c r="AO357" s="25"/>
      <c r="AP357" s="25"/>
      <c r="AQ357" s="25"/>
      <c r="AR357" s="25"/>
      <c r="AS357" s="25"/>
      <c r="AT357" s="25"/>
      <c r="AU357" s="25"/>
      <c r="AV357" s="25"/>
      <c r="AW357" s="25"/>
      <c r="AX357" s="25"/>
      <c r="AY357" s="25"/>
      <c r="AZ357" s="25"/>
      <c r="BA357" s="25"/>
      <c r="BB357" s="25"/>
      <c r="BC357" s="25"/>
      <c r="BD357" s="25"/>
      <c r="BE357" s="25"/>
      <c r="BF357" s="25"/>
      <c r="BG357" s="25"/>
      <c r="BH357" s="25"/>
      <c r="BI357" s="25"/>
      <c r="BJ357" s="25"/>
      <c r="BK357" s="25"/>
      <c r="BL357" s="25"/>
      <c r="BM357" s="25"/>
      <c r="BN357" s="25"/>
      <c r="BO357" s="25"/>
      <c r="BP357" s="25"/>
      <c r="BQ357" s="25"/>
    </row>
    <row r="358" spans="1:69" s="110" customFormat="1" x14ac:dyDescent="0.3">
      <c r="A358" s="25"/>
      <c r="B358" s="25"/>
      <c r="C358" s="25"/>
      <c r="D358" s="26"/>
      <c r="E358" s="26"/>
      <c r="F358" s="26"/>
      <c r="G358" s="26"/>
      <c r="H358" s="26"/>
      <c r="I358" s="26"/>
      <c r="J358" s="26"/>
      <c r="K358" s="26"/>
      <c r="L358" s="26"/>
      <c r="M358" s="26"/>
      <c r="N358" s="26"/>
      <c r="O358" s="25"/>
      <c r="P358" s="26"/>
      <c r="Q358" s="26"/>
      <c r="R358" s="25"/>
      <c r="S358" s="25"/>
      <c r="T358" s="26"/>
      <c r="U358" s="35"/>
      <c r="V358" s="26"/>
      <c r="W358" s="26"/>
      <c r="X358" s="26"/>
      <c r="Y358" s="25"/>
      <c r="Z358" s="25"/>
      <c r="AA358" s="25"/>
      <c r="AB358" s="25"/>
      <c r="AC358" s="25"/>
      <c r="AD358" s="25"/>
      <c r="AE358" s="25"/>
      <c r="AF358" s="25"/>
      <c r="AG358" s="25"/>
      <c r="AH358" s="25"/>
      <c r="AI358" s="25"/>
      <c r="AJ358" s="25"/>
      <c r="AK358" s="25"/>
      <c r="AL358" s="25"/>
      <c r="AM358" s="25"/>
      <c r="AN358" s="25"/>
      <c r="AO358" s="25"/>
      <c r="AP358" s="25"/>
      <c r="AQ358" s="25"/>
      <c r="AR358" s="25"/>
      <c r="AS358" s="25"/>
      <c r="AT358" s="25"/>
      <c r="AU358" s="25"/>
      <c r="AV358" s="25"/>
      <c r="AW358" s="25"/>
      <c r="AX358" s="25"/>
      <c r="AY358" s="25"/>
      <c r="AZ358" s="25"/>
      <c r="BA358" s="25"/>
      <c r="BB358" s="25"/>
      <c r="BC358" s="25"/>
      <c r="BD358" s="25"/>
      <c r="BE358" s="25"/>
      <c r="BF358" s="25"/>
      <c r="BG358" s="25"/>
      <c r="BH358" s="25"/>
      <c r="BI358" s="25"/>
      <c r="BJ358" s="25"/>
      <c r="BK358" s="25"/>
      <c r="BL358" s="25"/>
      <c r="BM358" s="25"/>
      <c r="BN358" s="25"/>
      <c r="BO358" s="25"/>
      <c r="BP358" s="25"/>
      <c r="BQ358" s="25"/>
    </row>
    <row r="359" spans="1:69" s="110" customFormat="1" x14ac:dyDescent="0.3">
      <c r="A359" s="25"/>
      <c r="B359" s="25"/>
      <c r="C359" s="25"/>
      <c r="D359" s="26"/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O359" s="25"/>
      <c r="P359" s="26"/>
      <c r="Q359" s="26"/>
      <c r="R359" s="25"/>
      <c r="S359" s="25"/>
      <c r="T359" s="26"/>
      <c r="U359" s="35"/>
      <c r="V359" s="26"/>
      <c r="W359" s="26"/>
      <c r="X359" s="26"/>
      <c r="Y359" s="25"/>
      <c r="Z359" s="25"/>
      <c r="AA359" s="25"/>
      <c r="AB359" s="25"/>
      <c r="AC359" s="25"/>
      <c r="AD359" s="25"/>
      <c r="AE359" s="25"/>
      <c r="AF359" s="25"/>
      <c r="AG359" s="25"/>
      <c r="AH359" s="25"/>
      <c r="AI359" s="25"/>
      <c r="AJ359" s="25"/>
      <c r="AK359" s="25"/>
      <c r="AL359" s="25"/>
      <c r="AM359" s="25"/>
      <c r="AN359" s="25"/>
      <c r="AO359" s="25"/>
      <c r="AP359" s="25"/>
      <c r="AQ359" s="25"/>
      <c r="AR359" s="25"/>
      <c r="AS359" s="25"/>
      <c r="AT359" s="25"/>
      <c r="AU359" s="25"/>
      <c r="AV359" s="25"/>
      <c r="AW359" s="25"/>
      <c r="AX359" s="25"/>
      <c r="AY359" s="25"/>
      <c r="AZ359" s="25"/>
      <c r="BA359" s="25"/>
      <c r="BB359" s="25"/>
      <c r="BC359" s="25"/>
      <c r="BD359" s="25"/>
      <c r="BE359" s="25"/>
      <c r="BF359" s="25"/>
      <c r="BG359" s="25"/>
      <c r="BH359" s="25"/>
      <c r="BI359" s="25"/>
      <c r="BJ359" s="25"/>
      <c r="BK359" s="25"/>
      <c r="BL359" s="25"/>
      <c r="BM359" s="25"/>
      <c r="BN359" s="25"/>
      <c r="BO359" s="25"/>
      <c r="BP359" s="25"/>
      <c r="BQ359" s="25"/>
    </row>
    <row r="360" spans="1:69" s="110" customFormat="1" x14ac:dyDescent="0.3">
      <c r="A360" s="25"/>
      <c r="B360" s="25"/>
      <c r="C360" s="25"/>
      <c r="D360" s="26"/>
      <c r="E360" s="26"/>
      <c r="F360" s="26"/>
      <c r="G360" s="26"/>
      <c r="H360" s="26"/>
      <c r="I360" s="26"/>
      <c r="J360" s="26"/>
      <c r="K360" s="26"/>
      <c r="L360" s="26"/>
      <c r="M360" s="26"/>
      <c r="N360" s="26"/>
      <c r="O360" s="25"/>
      <c r="P360" s="26"/>
      <c r="Q360" s="26"/>
      <c r="R360" s="25"/>
      <c r="S360" s="25"/>
      <c r="T360" s="26"/>
      <c r="U360" s="35"/>
      <c r="V360" s="26"/>
      <c r="W360" s="26"/>
      <c r="X360" s="26"/>
      <c r="Y360" s="25"/>
      <c r="Z360" s="25"/>
      <c r="AA360" s="25"/>
      <c r="AB360" s="25"/>
      <c r="AC360" s="25"/>
      <c r="AD360" s="25"/>
      <c r="AE360" s="25"/>
      <c r="AF360" s="25"/>
      <c r="AG360" s="25"/>
      <c r="AH360" s="25"/>
      <c r="AI360" s="25"/>
      <c r="AJ360" s="25"/>
      <c r="AK360" s="25"/>
      <c r="AL360" s="25"/>
      <c r="AM360" s="25"/>
      <c r="AN360" s="25"/>
      <c r="AO360" s="25"/>
      <c r="AP360" s="25"/>
      <c r="AQ360" s="25"/>
      <c r="AR360" s="25"/>
      <c r="AS360" s="25"/>
      <c r="AT360" s="25"/>
      <c r="AU360" s="25"/>
      <c r="AV360" s="25"/>
      <c r="AW360" s="25"/>
      <c r="AX360" s="25"/>
      <c r="AY360" s="25"/>
      <c r="AZ360" s="25"/>
      <c r="BA360" s="25"/>
      <c r="BB360" s="25"/>
      <c r="BC360" s="25"/>
      <c r="BD360" s="25"/>
      <c r="BE360" s="25"/>
      <c r="BF360" s="25"/>
      <c r="BG360" s="25"/>
      <c r="BH360" s="25"/>
      <c r="BI360" s="25"/>
      <c r="BJ360" s="25"/>
      <c r="BK360" s="25"/>
      <c r="BL360" s="25"/>
      <c r="BM360" s="25"/>
      <c r="BN360" s="25"/>
      <c r="BO360" s="25"/>
      <c r="BP360" s="25"/>
      <c r="BQ360" s="25"/>
    </row>
    <row r="361" spans="1:69" s="110" customFormat="1" x14ac:dyDescent="0.3">
      <c r="A361" s="25"/>
      <c r="B361" s="25"/>
      <c r="C361" s="25"/>
      <c r="D361" s="26"/>
      <c r="E361" s="26"/>
      <c r="F361" s="26"/>
      <c r="G361" s="26"/>
      <c r="H361" s="26"/>
      <c r="I361" s="26"/>
      <c r="J361" s="26"/>
      <c r="K361" s="26"/>
      <c r="L361" s="26"/>
      <c r="M361" s="26"/>
      <c r="N361" s="26"/>
      <c r="O361" s="25"/>
      <c r="P361" s="26"/>
      <c r="Q361" s="26"/>
      <c r="R361" s="25"/>
      <c r="S361" s="25"/>
      <c r="T361" s="26"/>
      <c r="U361" s="35"/>
      <c r="V361" s="26"/>
      <c r="W361" s="26"/>
      <c r="X361" s="26"/>
      <c r="Y361" s="25"/>
      <c r="Z361" s="25"/>
      <c r="AA361" s="25"/>
      <c r="AB361" s="25"/>
      <c r="AC361" s="25"/>
      <c r="AD361" s="25"/>
      <c r="AE361" s="25"/>
      <c r="AF361" s="25"/>
      <c r="AG361" s="25"/>
      <c r="AH361" s="25"/>
      <c r="AI361" s="25"/>
      <c r="AJ361" s="25"/>
      <c r="AK361" s="25"/>
      <c r="AL361" s="25"/>
      <c r="AM361" s="25"/>
      <c r="AN361" s="25"/>
      <c r="AO361" s="25"/>
      <c r="AP361" s="25"/>
      <c r="AQ361" s="25"/>
      <c r="AR361" s="25"/>
      <c r="AS361" s="25"/>
      <c r="AT361" s="25"/>
      <c r="AU361" s="25"/>
      <c r="AV361" s="25"/>
      <c r="AW361" s="25"/>
      <c r="AX361" s="25"/>
      <c r="AY361" s="25"/>
      <c r="AZ361" s="25"/>
      <c r="BA361" s="25"/>
      <c r="BB361" s="25"/>
      <c r="BC361" s="25"/>
      <c r="BD361" s="25"/>
      <c r="BE361" s="25"/>
      <c r="BF361" s="25"/>
      <c r="BG361" s="25"/>
      <c r="BH361" s="25"/>
      <c r="BI361" s="25"/>
      <c r="BJ361" s="25"/>
      <c r="BK361" s="25"/>
      <c r="BL361" s="25"/>
      <c r="BM361" s="25"/>
      <c r="BN361" s="25"/>
      <c r="BO361" s="25"/>
      <c r="BP361" s="25"/>
      <c r="BQ361" s="25"/>
    </row>
    <row r="362" spans="1:69" s="110" customFormat="1" x14ac:dyDescent="0.3">
      <c r="A362" s="25"/>
      <c r="B362" s="25"/>
      <c r="C362" s="25"/>
      <c r="D362" s="26"/>
      <c r="E362" s="26"/>
      <c r="F362" s="26"/>
      <c r="G362" s="26"/>
      <c r="H362" s="26"/>
      <c r="I362" s="26"/>
      <c r="J362" s="26"/>
      <c r="K362" s="26"/>
      <c r="L362" s="26"/>
      <c r="M362" s="26"/>
      <c r="N362" s="26"/>
      <c r="O362" s="25"/>
      <c r="P362" s="26"/>
      <c r="Q362" s="26"/>
      <c r="R362" s="25"/>
      <c r="S362" s="25"/>
      <c r="T362" s="26"/>
      <c r="U362" s="35"/>
      <c r="V362" s="26"/>
      <c r="W362" s="26"/>
      <c r="X362" s="26"/>
      <c r="Y362" s="25"/>
      <c r="Z362" s="25"/>
      <c r="AA362" s="25"/>
      <c r="AB362" s="25"/>
      <c r="AC362" s="25"/>
      <c r="AD362" s="25"/>
      <c r="AE362" s="25"/>
      <c r="AF362" s="25"/>
      <c r="AG362" s="25"/>
      <c r="AH362" s="25"/>
      <c r="AI362" s="25"/>
      <c r="AJ362" s="25"/>
      <c r="AK362" s="25"/>
      <c r="AL362" s="25"/>
      <c r="AM362" s="25"/>
      <c r="AN362" s="25"/>
      <c r="AO362" s="25"/>
      <c r="AP362" s="25"/>
      <c r="AQ362" s="25"/>
      <c r="AR362" s="25"/>
      <c r="AS362" s="25"/>
      <c r="AT362" s="25"/>
      <c r="AU362" s="25"/>
      <c r="AV362" s="25"/>
      <c r="AW362" s="25"/>
      <c r="AX362" s="25"/>
      <c r="AY362" s="25"/>
      <c r="AZ362" s="25"/>
      <c r="BA362" s="25"/>
      <c r="BB362" s="25"/>
      <c r="BC362" s="25"/>
      <c r="BD362" s="25"/>
      <c r="BE362" s="25"/>
      <c r="BF362" s="25"/>
      <c r="BG362" s="25"/>
      <c r="BH362" s="25"/>
      <c r="BI362" s="25"/>
      <c r="BJ362" s="25"/>
      <c r="BK362" s="25"/>
      <c r="BL362" s="25"/>
      <c r="BM362" s="25"/>
      <c r="BN362" s="25"/>
      <c r="BO362" s="25"/>
      <c r="BP362" s="25"/>
      <c r="BQ362" s="25"/>
    </row>
    <row r="363" spans="1:69" s="110" customFormat="1" x14ac:dyDescent="0.3">
      <c r="A363" s="25"/>
      <c r="B363" s="25"/>
      <c r="C363" s="25"/>
      <c r="D363" s="26"/>
      <c r="E363" s="26"/>
      <c r="F363" s="26"/>
      <c r="G363" s="26"/>
      <c r="H363" s="26"/>
      <c r="I363" s="26"/>
      <c r="J363" s="26"/>
      <c r="K363" s="26"/>
      <c r="L363" s="26"/>
      <c r="M363" s="26"/>
      <c r="N363" s="26"/>
      <c r="O363" s="25"/>
      <c r="P363" s="26"/>
      <c r="Q363" s="26"/>
      <c r="R363" s="25"/>
      <c r="S363" s="25"/>
      <c r="T363" s="26"/>
      <c r="U363" s="35"/>
      <c r="V363" s="26"/>
      <c r="W363" s="26"/>
      <c r="X363" s="26"/>
      <c r="Y363" s="25"/>
      <c r="Z363" s="25"/>
      <c r="AA363" s="25"/>
      <c r="AB363" s="25"/>
      <c r="AC363" s="25"/>
      <c r="AD363" s="25"/>
      <c r="AE363" s="25"/>
      <c r="AF363" s="25"/>
      <c r="AG363" s="25"/>
      <c r="AH363" s="25"/>
      <c r="AI363" s="25"/>
      <c r="AJ363" s="25"/>
      <c r="AK363" s="25"/>
      <c r="AL363" s="25"/>
      <c r="AM363" s="25"/>
      <c r="AN363" s="25"/>
      <c r="AO363" s="25"/>
      <c r="AP363" s="25"/>
      <c r="AQ363" s="25"/>
      <c r="AR363" s="25"/>
      <c r="AS363" s="25"/>
      <c r="AT363" s="25"/>
      <c r="AU363" s="25"/>
      <c r="AV363" s="25"/>
      <c r="AW363" s="25"/>
      <c r="AX363" s="25"/>
      <c r="AY363" s="25"/>
      <c r="AZ363" s="25"/>
      <c r="BA363" s="25"/>
      <c r="BB363" s="25"/>
      <c r="BC363" s="25"/>
      <c r="BD363" s="25"/>
      <c r="BE363" s="25"/>
      <c r="BF363" s="25"/>
      <c r="BG363" s="25"/>
      <c r="BH363" s="25"/>
      <c r="BI363" s="25"/>
      <c r="BJ363" s="25"/>
      <c r="BK363" s="25"/>
      <c r="BL363" s="25"/>
      <c r="BM363" s="25"/>
      <c r="BN363" s="25"/>
      <c r="BO363" s="25"/>
      <c r="BP363" s="25"/>
      <c r="BQ363" s="25"/>
    </row>
    <row r="364" spans="1:69" s="110" customFormat="1" x14ac:dyDescent="0.3">
      <c r="A364" s="25"/>
      <c r="B364" s="25"/>
      <c r="C364" s="25"/>
      <c r="D364" s="26"/>
      <c r="E364" s="26"/>
      <c r="F364" s="26"/>
      <c r="G364" s="26"/>
      <c r="H364" s="26"/>
      <c r="I364" s="26"/>
      <c r="J364" s="26"/>
      <c r="K364" s="26"/>
      <c r="L364" s="26"/>
      <c r="M364" s="26"/>
      <c r="N364" s="26"/>
      <c r="O364" s="25"/>
      <c r="P364" s="26"/>
      <c r="Q364" s="26"/>
      <c r="R364" s="25"/>
      <c r="S364" s="25"/>
      <c r="T364" s="26"/>
      <c r="U364" s="35"/>
      <c r="V364" s="26"/>
      <c r="W364" s="26"/>
      <c r="X364" s="26"/>
      <c r="Y364" s="25"/>
      <c r="Z364" s="25"/>
      <c r="AA364" s="25"/>
      <c r="AB364" s="25"/>
      <c r="AC364" s="25"/>
      <c r="AD364" s="25"/>
      <c r="AE364" s="25"/>
      <c r="AF364" s="25"/>
      <c r="AG364" s="25"/>
      <c r="AH364" s="25"/>
      <c r="AI364" s="25"/>
      <c r="AJ364" s="25"/>
      <c r="AK364" s="25"/>
      <c r="AL364" s="25"/>
      <c r="AM364" s="25"/>
      <c r="AN364" s="25"/>
      <c r="AO364" s="25"/>
      <c r="AP364" s="25"/>
      <c r="AQ364" s="25"/>
      <c r="AR364" s="25"/>
      <c r="AS364" s="25"/>
      <c r="AT364" s="25"/>
      <c r="AU364" s="25"/>
      <c r="AV364" s="25"/>
      <c r="AW364" s="25"/>
      <c r="AX364" s="25"/>
      <c r="AY364" s="25"/>
      <c r="AZ364" s="25"/>
      <c r="BA364" s="25"/>
      <c r="BB364" s="25"/>
      <c r="BC364" s="25"/>
      <c r="BD364" s="25"/>
      <c r="BE364" s="25"/>
      <c r="BF364" s="25"/>
      <c r="BG364" s="25"/>
      <c r="BH364" s="25"/>
      <c r="BI364" s="25"/>
      <c r="BJ364" s="25"/>
      <c r="BK364" s="25"/>
      <c r="BL364" s="25"/>
      <c r="BM364" s="25"/>
      <c r="BN364" s="25"/>
      <c r="BO364" s="25"/>
      <c r="BP364" s="25"/>
      <c r="BQ364" s="25"/>
    </row>
    <row r="365" spans="1:69" s="110" customFormat="1" x14ac:dyDescent="0.3">
      <c r="A365" s="25"/>
      <c r="B365" s="25"/>
      <c r="C365" s="25"/>
      <c r="D365" s="26"/>
      <c r="E365" s="26"/>
      <c r="F365" s="26"/>
      <c r="G365" s="26"/>
      <c r="H365" s="26"/>
      <c r="I365" s="26"/>
      <c r="J365" s="26"/>
      <c r="K365" s="26"/>
      <c r="L365" s="26"/>
      <c r="M365" s="26"/>
      <c r="N365" s="26"/>
      <c r="O365" s="25"/>
      <c r="P365" s="26"/>
      <c r="Q365" s="26"/>
      <c r="R365" s="25"/>
      <c r="S365" s="25"/>
      <c r="T365" s="26"/>
      <c r="U365" s="35"/>
      <c r="V365" s="26"/>
      <c r="W365" s="26"/>
      <c r="X365" s="26"/>
      <c r="Y365" s="25"/>
      <c r="Z365" s="25"/>
      <c r="AA365" s="25"/>
      <c r="AB365" s="25"/>
      <c r="AC365" s="25"/>
      <c r="AD365" s="25"/>
      <c r="AE365" s="25"/>
      <c r="AF365" s="25"/>
      <c r="AG365" s="25"/>
      <c r="AH365" s="25"/>
      <c r="AI365" s="25"/>
      <c r="AJ365" s="25"/>
      <c r="AK365" s="25"/>
      <c r="AL365" s="25"/>
      <c r="AM365" s="25"/>
      <c r="AN365" s="25"/>
      <c r="AO365" s="25"/>
      <c r="AP365" s="25"/>
      <c r="AQ365" s="25"/>
      <c r="AR365" s="25"/>
      <c r="AS365" s="25"/>
      <c r="AT365" s="25"/>
      <c r="AU365" s="25"/>
      <c r="AV365" s="25"/>
      <c r="AW365" s="25"/>
      <c r="AX365" s="25"/>
      <c r="AY365" s="25"/>
      <c r="AZ365" s="25"/>
      <c r="BA365" s="25"/>
      <c r="BB365" s="25"/>
      <c r="BC365" s="25"/>
      <c r="BD365" s="25"/>
      <c r="BE365" s="25"/>
      <c r="BF365" s="25"/>
      <c r="BG365" s="25"/>
      <c r="BH365" s="25"/>
      <c r="BI365" s="25"/>
      <c r="BJ365" s="25"/>
      <c r="BK365" s="25"/>
      <c r="BL365" s="25"/>
      <c r="BM365" s="25"/>
      <c r="BN365" s="25"/>
      <c r="BO365" s="25"/>
      <c r="BP365" s="25"/>
      <c r="BQ365" s="25"/>
    </row>
    <row r="366" spans="1:69" s="110" customFormat="1" x14ac:dyDescent="0.3">
      <c r="A366" s="25"/>
      <c r="B366" s="25"/>
      <c r="C366" s="25"/>
      <c r="D366" s="26"/>
      <c r="E366" s="26"/>
      <c r="F366" s="26"/>
      <c r="G366" s="26"/>
      <c r="H366" s="26"/>
      <c r="I366" s="26"/>
      <c r="J366" s="26"/>
      <c r="K366" s="26"/>
      <c r="L366" s="26"/>
      <c r="M366" s="26"/>
      <c r="N366" s="26"/>
      <c r="O366" s="25"/>
      <c r="P366" s="26"/>
      <c r="Q366" s="26"/>
      <c r="R366" s="25"/>
      <c r="S366" s="25"/>
      <c r="T366" s="26"/>
      <c r="U366" s="35"/>
      <c r="V366" s="26"/>
      <c r="W366" s="26"/>
      <c r="X366" s="26"/>
      <c r="Y366" s="25"/>
      <c r="Z366" s="25"/>
      <c r="AA366" s="25"/>
      <c r="AB366" s="25"/>
      <c r="AC366" s="25"/>
      <c r="AD366" s="25"/>
      <c r="AE366" s="25"/>
      <c r="AF366" s="25"/>
      <c r="AG366" s="25"/>
      <c r="AH366" s="25"/>
      <c r="AI366" s="25"/>
      <c r="AJ366" s="25"/>
      <c r="AK366" s="25"/>
      <c r="AL366" s="25"/>
      <c r="AM366" s="25"/>
      <c r="AN366" s="25"/>
      <c r="AO366" s="25"/>
      <c r="AP366" s="25"/>
      <c r="AQ366" s="25"/>
      <c r="AR366" s="25"/>
      <c r="AS366" s="25"/>
      <c r="AT366" s="25"/>
      <c r="AU366" s="25"/>
      <c r="AV366" s="25"/>
      <c r="AW366" s="25"/>
      <c r="AX366" s="25"/>
      <c r="AY366" s="25"/>
      <c r="AZ366" s="25"/>
      <c r="BA366" s="25"/>
      <c r="BB366" s="25"/>
      <c r="BC366" s="25"/>
      <c r="BD366" s="25"/>
      <c r="BE366" s="25"/>
      <c r="BF366" s="25"/>
      <c r="BG366" s="25"/>
      <c r="BH366" s="25"/>
      <c r="BI366" s="25"/>
      <c r="BJ366" s="25"/>
      <c r="BK366" s="25"/>
      <c r="BL366" s="25"/>
      <c r="BM366" s="25"/>
      <c r="BN366" s="25"/>
      <c r="BO366" s="25"/>
      <c r="BP366" s="25"/>
      <c r="BQ366" s="25"/>
    </row>
    <row r="367" spans="1:69" s="110" customFormat="1" x14ac:dyDescent="0.3">
      <c r="A367" s="25"/>
      <c r="B367" s="25"/>
      <c r="C367" s="25"/>
      <c r="D367" s="26"/>
      <c r="E367" s="26"/>
      <c r="F367" s="26"/>
      <c r="G367" s="26"/>
      <c r="H367" s="26"/>
      <c r="I367" s="26"/>
      <c r="J367" s="26"/>
      <c r="K367" s="26"/>
      <c r="L367" s="26"/>
      <c r="M367" s="26"/>
      <c r="N367" s="26"/>
      <c r="O367" s="25"/>
      <c r="P367" s="26"/>
      <c r="Q367" s="26"/>
      <c r="R367" s="25"/>
      <c r="S367" s="25"/>
      <c r="T367" s="26"/>
      <c r="U367" s="35"/>
      <c r="V367" s="26"/>
      <c r="W367" s="26"/>
      <c r="X367" s="26"/>
      <c r="Y367" s="25"/>
      <c r="Z367" s="25"/>
      <c r="AA367" s="25"/>
      <c r="AB367" s="25"/>
      <c r="AC367" s="25"/>
      <c r="AD367" s="25"/>
      <c r="AE367" s="25"/>
      <c r="AF367" s="25"/>
      <c r="AG367" s="25"/>
      <c r="AH367" s="25"/>
      <c r="AI367" s="25"/>
      <c r="AJ367" s="25"/>
      <c r="AK367" s="25"/>
      <c r="AL367" s="25"/>
      <c r="AM367" s="25"/>
      <c r="AN367" s="25"/>
      <c r="AO367" s="25"/>
      <c r="AP367" s="25"/>
      <c r="AQ367" s="25"/>
      <c r="AR367" s="25"/>
      <c r="AS367" s="25"/>
      <c r="AT367" s="25"/>
      <c r="AU367" s="25"/>
      <c r="AV367" s="25"/>
      <c r="AW367" s="25"/>
      <c r="AX367" s="25"/>
      <c r="AY367" s="25"/>
      <c r="AZ367" s="25"/>
      <c r="BA367" s="25"/>
      <c r="BB367" s="25"/>
      <c r="BC367" s="25"/>
      <c r="BD367" s="25"/>
      <c r="BE367" s="25"/>
      <c r="BF367" s="25"/>
      <c r="BG367" s="25"/>
      <c r="BH367" s="25"/>
      <c r="BI367" s="25"/>
      <c r="BJ367" s="25"/>
      <c r="BK367" s="25"/>
      <c r="BL367" s="25"/>
      <c r="BM367" s="25"/>
      <c r="BN367" s="25"/>
      <c r="BO367" s="25"/>
      <c r="BP367" s="25"/>
      <c r="BQ367" s="25"/>
    </row>
    <row r="368" spans="1:69" s="110" customFormat="1" x14ac:dyDescent="0.3">
      <c r="A368" s="25"/>
      <c r="B368" s="25"/>
      <c r="C368" s="25"/>
      <c r="D368" s="26"/>
      <c r="E368" s="26"/>
      <c r="F368" s="26"/>
      <c r="G368" s="26"/>
      <c r="H368" s="26"/>
      <c r="I368" s="26"/>
      <c r="J368" s="26"/>
      <c r="K368" s="26"/>
      <c r="L368" s="26"/>
      <c r="M368" s="26"/>
      <c r="N368" s="26"/>
      <c r="O368" s="25"/>
      <c r="P368" s="26"/>
      <c r="Q368" s="26"/>
      <c r="R368" s="25"/>
      <c r="S368" s="25"/>
      <c r="T368" s="26"/>
      <c r="U368" s="35"/>
      <c r="V368" s="26"/>
      <c r="W368" s="26"/>
      <c r="X368" s="26"/>
      <c r="Y368" s="25"/>
      <c r="Z368" s="25"/>
      <c r="AA368" s="25"/>
      <c r="AB368" s="25"/>
      <c r="AC368" s="25"/>
      <c r="AD368" s="25"/>
      <c r="AE368" s="25"/>
      <c r="AF368" s="25"/>
      <c r="AG368" s="25"/>
      <c r="AH368" s="25"/>
      <c r="AI368" s="25"/>
      <c r="AJ368" s="25"/>
      <c r="AK368" s="25"/>
      <c r="AL368" s="25"/>
      <c r="AM368" s="25"/>
      <c r="AN368" s="25"/>
      <c r="AO368" s="25"/>
      <c r="AP368" s="25"/>
      <c r="AQ368" s="25"/>
      <c r="AR368" s="25"/>
      <c r="AS368" s="25"/>
      <c r="AT368" s="25"/>
      <c r="AU368" s="25"/>
      <c r="AV368" s="25"/>
      <c r="AW368" s="25"/>
      <c r="AX368" s="25"/>
      <c r="AY368" s="25"/>
      <c r="AZ368" s="25"/>
      <c r="BA368" s="25"/>
      <c r="BB368" s="25"/>
      <c r="BC368" s="25"/>
      <c r="BD368" s="25"/>
      <c r="BE368" s="25"/>
      <c r="BF368" s="25"/>
      <c r="BG368" s="25"/>
      <c r="BH368" s="25"/>
      <c r="BI368" s="25"/>
      <c r="BJ368" s="25"/>
      <c r="BK368" s="25"/>
      <c r="BL368" s="25"/>
      <c r="BM368" s="25"/>
      <c r="BN368" s="25"/>
      <c r="BO368" s="25"/>
      <c r="BP368" s="25"/>
      <c r="BQ368" s="25"/>
    </row>
    <row r="369" spans="1:69" s="110" customFormat="1" x14ac:dyDescent="0.3">
      <c r="A369" s="25"/>
      <c r="B369" s="25"/>
      <c r="C369" s="25"/>
      <c r="D369" s="26"/>
      <c r="E369" s="26"/>
      <c r="F369" s="26"/>
      <c r="G369" s="26"/>
      <c r="H369" s="26"/>
      <c r="I369" s="26"/>
      <c r="J369" s="26"/>
      <c r="K369" s="26"/>
      <c r="L369" s="26"/>
      <c r="M369" s="26"/>
      <c r="N369" s="26"/>
      <c r="O369" s="25"/>
      <c r="P369" s="26"/>
      <c r="Q369" s="26"/>
      <c r="R369" s="25"/>
      <c r="S369" s="25"/>
      <c r="T369" s="26"/>
      <c r="U369" s="35"/>
      <c r="V369" s="26"/>
      <c r="W369" s="26"/>
      <c r="X369" s="26"/>
      <c r="Y369" s="25"/>
      <c r="Z369" s="25"/>
      <c r="AA369" s="25"/>
      <c r="AB369" s="25"/>
      <c r="AC369" s="25"/>
      <c r="AD369" s="25"/>
      <c r="AE369" s="25"/>
      <c r="AF369" s="25"/>
      <c r="AG369" s="25"/>
      <c r="AH369" s="25"/>
      <c r="AI369" s="25"/>
      <c r="AJ369" s="25"/>
      <c r="AK369" s="25"/>
      <c r="AL369" s="25"/>
      <c r="AM369" s="25"/>
      <c r="AN369" s="25"/>
      <c r="AO369" s="25"/>
      <c r="AP369" s="25"/>
      <c r="AQ369" s="25"/>
      <c r="AR369" s="25"/>
      <c r="AS369" s="25"/>
      <c r="AT369" s="25"/>
      <c r="AU369" s="25"/>
      <c r="AV369" s="25"/>
      <c r="AW369" s="25"/>
      <c r="AX369" s="25"/>
      <c r="AY369" s="25"/>
      <c r="AZ369" s="25"/>
      <c r="BA369" s="25"/>
      <c r="BB369" s="25"/>
      <c r="BC369" s="25"/>
      <c r="BD369" s="25"/>
      <c r="BE369" s="25"/>
      <c r="BF369" s="25"/>
      <c r="BG369" s="25"/>
      <c r="BH369" s="25"/>
      <c r="BI369" s="25"/>
      <c r="BJ369" s="25"/>
      <c r="BK369" s="25"/>
      <c r="BL369" s="25"/>
      <c r="BM369" s="25"/>
      <c r="BN369" s="25"/>
      <c r="BO369" s="25"/>
      <c r="BP369" s="25"/>
      <c r="BQ369" s="25"/>
    </row>
    <row r="370" spans="1:69" s="110" customFormat="1" x14ac:dyDescent="0.3">
      <c r="A370" s="25"/>
      <c r="B370" s="25"/>
      <c r="C370" s="25"/>
      <c r="D370" s="26"/>
      <c r="E370" s="26"/>
      <c r="F370" s="26"/>
      <c r="G370" s="26"/>
      <c r="H370" s="26"/>
      <c r="I370" s="26"/>
      <c r="J370" s="26"/>
      <c r="K370" s="26"/>
      <c r="L370" s="26"/>
      <c r="M370" s="26"/>
      <c r="N370" s="26"/>
      <c r="O370" s="25"/>
      <c r="P370" s="26"/>
      <c r="Q370" s="26"/>
      <c r="R370" s="25"/>
      <c r="S370" s="25"/>
      <c r="T370" s="26"/>
      <c r="U370" s="35"/>
      <c r="V370" s="26"/>
      <c r="W370" s="26"/>
      <c r="X370" s="26"/>
      <c r="Y370" s="25"/>
      <c r="Z370" s="25"/>
      <c r="AA370" s="25"/>
      <c r="AB370" s="25"/>
      <c r="AC370" s="25"/>
      <c r="AD370" s="25"/>
      <c r="AE370" s="25"/>
      <c r="AF370" s="25"/>
      <c r="AG370" s="25"/>
      <c r="AH370" s="25"/>
      <c r="AI370" s="25"/>
      <c r="AJ370" s="25"/>
      <c r="AK370" s="25"/>
      <c r="AL370" s="25"/>
      <c r="AM370" s="25"/>
      <c r="AN370" s="25"/>
      <c r="AO370" s="25"/>
      <c r="AP370" s="25"/>
      <c r="AQ370" s="25"/>
      <c r="AR370" s="25"/>
      <c r="AS370" s="25"/>
      <c r="AT370" s="25"/>
      <c r="AU370" s="25"/>
      <c r="AV370" s="25"/>
      <c r="AW370" s="25"/>
      <c r="AX370" s="25"/>
      <c r="AY370" s="25"/>
      <c r="AZ370" s="25"/>
      <c r="BA370" s="25"/>
      <c r="BB370" s="25"/>
      <c r="BC370" s="25"/>
      <c r="BD370" s="25"/>
      <c r="BE370" s="25"/>
      <c r="BF370" s="25"/>
      <c r="BG370" s="25"/>
      <c r="BH370" s="25"/>
      <c r="BI370" s="25"/>
      <c r="BJ370" s="25"/>
      <c r="BK370" s="25"/>
      <c r="BL370" s="25"/>
      <c r="BM370" s="25"/>
      <c r="BN370" s="25"/>
      <c r="BO370" s="25"/>
      <c r="BP370" s="25"/>
      <c r="BQ370" s="25"/>
    </row>
    <row r="371" spans="1:69" s="110" customFormat="1" x14ac:dyDescent="0.3">
      <c r="A371" s="25"/>
      <c r="B371" s="25"/>
      <c r="C371" s="25"/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5"/>
      <c r="P371" s="26"/>
      <c r="Q371" s="26"/>
      <c r="R371" s="25"/>
      <c r="S371" s="25"/>
      <c r="T371" s="26"/>
      <c r="U371" s="35"/>
      <c r="V371" s="26"/>
      <c r="W371" s="26"/>
      <c r="X371" s="26"/>
      <c r="Y371" s="25"/>
      <c r="Z371" s="25"/>
      <c r="AA371" s="25"/>
      <c r="AB371" s="25"/>
      <c r="AC371" s="25"/>
      <c r="AD371" s="25"/>
      <c r="AE371" s="25"/>
      <c r="AF371" s="25"/>
      <c r="AG371" s="25"/>
      <c r="AH371" s="25"/>
      <c r="AI371" s="25"/>
      <c r="AJ371" s="25"/>
      <c r="AK371" s="25"/>
      <c r="AL371" s="25"/>
      <c r="AM371" s="25"/>
      <c r="AN371" s="25"/>
      <c r="AO371" s="25"/>
      <c r="AP371" s="25"/>
      <c r="AQ371" s="25"/>
      <c r="AR371" s="25"/>
      <c r="AS371" s="25"/>
      <c r="AT371" s="25"/>
      <c r="AU371" s="25"/>
      <c r="AV371" s="25"/>
      <c r="AW371" s="25"/>
      <c r="AX371" s="25"/>
      <c r="AY371" s="25"/>
      <c r="AZ371" s="25"/>
      <c r="BA371" s="25"/>
      <c r="BB371" s="25"/>
      <c r="BC371" s="25"/>
      <c r="BD371" s="25"/>
      <c r="BE371" s="25"/>
      <c r="BF371" s="25"/>
      <c r="BG371" s="25"/>
      <c r="BH371" s="25"/>
      <c r="BI371" s="25"/>
      <c r="BJ371" s="25"/>
      <c r="BK371" s="25"/>
      <c r="BL371" s="25"/>
      <c r="BM371" s="25"/>
      <c r="BN371" s="25"/>
      <c r="BO371" s="25"/>
      <c r="BP371" s="25"/>
      <c r="BQ371" s="25"/>
    </row>
    <row r="372" spans="1:69" s="110" customFormat="1" x14ac:dyDescent="0.3">
      <c r="A372" s="25"/>
      <c r="B372" s="25"/>
      <c r="C372" s="25"/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5"/>
      <c r="P372" s="26"/>
      <c r="Q372" s="26"/>
      <c r="R372" s="25"/>
      <c r="S372" s="25"/>
      <c r="T372" s="26"/>
      <c r="U372" s="35"/>
      <c r="V372" s="26"/>
      <c r="W372" s="26"/>
      <c r="X372" s="26"/>
      <c r="Y372" s="25"/>
      <c r="Z372" s="25"/>
      <c r="AA372" s="25"/>
      <c r="AB372" s="25"/>
      <c r="AC372" s="25"/>
      <c r="AD372" s="25"/>
      <c r="AE372" s="25"/>
      <c r="AF372" s="25"/>
      <c r="AG372" s="25"/>
      <c r="AH372" s="25"/>
      <c r="AI372" s="25"/>
      <c r="AJ372" s="25"/>
      <c r="AK372" s="25"/>
      <c r="AL372" s="25"/>
      <c r="AM372" s="25"/>
      <c r="AN372" s="25"/>
      <c r="AO372" s="25"/>
      <c r="AP372" s="25"/>
      <c r="AQ372" s="25"/>
      <c r="AR372" s="25"/>
      <c r="AS372" s="25"/>
      <c r="AT372" s="25"/>
      <c r="AU372" s="25"/>
      <c r="AV372" s="25"/>
      <c r="AW372" s="25"/>
      <c r="AX372" s="25"/>
      <c r="AY372" s="25"/>
      <c r="AZ372" s="25"/>
      <c r="BA372" s="25"/>
      <c r="BB372" s="25"/>
      <c r="BC372" s="25"/>
      <c r="BD372" s="25"/>
      <c r="BE372" s="25"/>
      <c r="BF372" s="25"/>
      <c r="BG372" s="25"/>
      <c r="BH372" s="25"/>
      <c r="BI372" s="25"/>
      <c r="BJ372" s="25"/>
      <c r="BK372" s="25"/>
      <c r="BL372" s="25"/>
      <c r="BM372" s="25"/>
      <c r="BN372" s="25"/>
      <c r="BO372" s="25"/>
      <c r="BP372" s="25"/>
      <c r="BQ372" s="25"/>
    </row>
    <row r="373" spans="1:69" s="110" customFormat="1" x14ac:dyDescent="0.3">
      <c r="A373" s="25"/>
      <c r="B373" s="25"/>
      <c r="C373" s="25"/>
      <c r="D373" s="26"/>
      <c r="E373" s="26"/>
      <c r="F373" s="26"/>
      <c r="G373" s="26"/>
      <c r="H373" s="26"/>
      <c r="I373" s="26"/>
      <c r="J373" s="26"/>
      <c r="K373" s="26"/>
      <c r="L373" s="26"/>
      <c r="M373" s="26"/>
      <c r="N373" s="26"/>
      <c r="O373" s="25"/>
      <c r="P373" s="26"/>
      <c r="Q373" s="26"/>
      <c r="R373" s="25"/>
      <c r="S373" s="25"/>
      <c r="T373" s="26"/>
      <c r="U373" s="35"/>
      <c r="V373" s="26"/>
      <c r="W373" s="26"/>
      <c r="X373" s="26"/>
      <c r="Y373" s="25"/>
      <c r="Z373" s="25"/>
      <c r="AA373" s="25"/>
      <c r="AB373" s="25"/>
      <c r="AC373" s="25"/>
      <c r="AD373" s="25"/>
      <c r="AE373" s="25"/>
      <c r="AF373" s="25"/>
      <c r="AG373" s="25"/>
      <c r="AH373" s="25"/>
      <c r="AI373" s="25"/>
      <c r="AJ373" s="25"/>
      <c r="AK373" s="25"/>
      <c r="AL373" s="25"/>
      <c r="AM373" s="25"/>
      <c r="AN373" s="25"/>
      <c r="AO373" s="25"/>
      <c r="AP373" s="25"/>
      <c r="AQ373" s="25"/>
      <c r="AR373" s="25"/>
      <c r="AS373" s="25"/>
      <c r="AT373" s="25"/>
      <c r="AU373" s="25"/>
      <c r="AV373" s="25"/>
      <c r="AW373" s="25"/>
      <c r="AX373" s="25"/>
      <c r="AY373" s="25"/>
      <c r="AZ373" s="25"/>
      <c r="BA373" s="25"/>
      <c r="BB373" s="25"/>
      <c r="BC373" s="25"/>
      <c r="BD373" s="25"/>
      <c r="BE373" s="25"/>
      <c r="BF373" s="25"/>
      <c r="BG373" s="25"/>
      <c r="BH373" s="25"/>
      <c r="BI373" s="25"/>
      <c r="BJ373" s="25"/>
      <c r="BK373" s="25"/>
      <c r="BL373" s="25"/>
      <c r="BM373" s="25"/>
      <c r="BN373" s="25"/>
      <c r="BO373" s="25"/>
      <c r="BP373" s="25"/>
      <c r="BQ373" s="25"/>
    </row>
    <row r="374" spans="1:69" s="110" customFormat="1" x14ac:dyDescent="0.3">
      <c r="A374" s="25"/>
      <c r="B374" s="25"/>
      <c r="C374" s="25"/>
      <c r="D374" s="26"/>
      <c r="E374" s="26"/>
      <c r="F374" s="26"/>
      <c r="G374" s="26"/>
      <c r="H374" s="26"/>
      <c r="I374" s="26"/>
      <c r="J374" s="26"/>
      <c r="K374" s="26"/>
      <c r="L374" s="26"/>
      <c r="M374" s="26"/>
      <c r="N374" s="26"/>
      <c r="O374" s="25"/>
      <c r="P374" s="26"/>
      <c r="Q374" s="26"/>
      <c r="R374" s="25"/>
      <c r="S374" s="25"/>
      <c r="T374" s="26"/>
      <c r="U374" s="35"/>
      <c r="V374" s="26"/>
      <c r="W374" s="26"/>
      <c r="X374" s="26"/>
      <c r="Y374" s="25"/>
      <c r="Z374" s="25"/>
      <c r="AA374" s="25"/>
      <c r="AB374" s="25"/>
      <c r="AC374" s="25"/>
      <c r="AD374" s="25"/>
      <c r="AE374" s="25"/>
      <c r="AF374" s="25"/>
      <c r="AG374" s="25"/>
      <c r="AH374" s="25"/>
      <c r="AI374" s="25"/>
      <c r="AJ374" s="25"/>
      <c r="AK374" s="25"/>
      <c r="AL374" s="25"/>
      <c r="AM374" s="25"/>
      <c r="AN374" s="25"/>
      <c r="AO374" s="25"/>
      <c r="AP374" s="25"/>
      <c r="AQ374" s="25"/>
      <c r="AR374" s="25"/>
      <c r="AS374" s="25"/>
      <c r="AT374" s="25"/>
      <c r="AU374" s="25"/>
      <c r="AV374" s="25"/>
      <c r="AW374" s="25"/>
      <c r="AX374" s="25"/>
      <c r="AY374" s="25"/>
      <c r="AZ374" s="25"/>
      <c r="BA374" s="25"/>
      <c r="BB374" s="25"/>
      <c r="BC374" s="25"/>
      <c r="BD374" s="25"/>
      <c r="BE374" s="25"/>
      <c r="BF374" s="25"/>
      <c r="BG374" s="25"/>
      <c r="BH374" s="25"/>
      <c r="BI374" s="25"/>
      <c r="BJ374" s="25"/>
      <c r="BK374" s="25"/>
      <c r="BL374" s="25"/>
      <c r="BM374" s="25"/>
      <c r="BN374" s="25"/>
      <c r="BO374" s="25"/>
      <c r="BP374" s="25"/>
      <c r="BQ374" s="25"/>
    </row>
    <row r="375" spans="1:69" s="110" customFormat="1" x14ac:dyDescent="0.3">
      <c r="A375" s="25"/>
      <c r="B375" s="25"/>
      <c r="C375" s="25"/>
      <c r="D375" s="26"/>
      <c r="E375" s="26"/>
      <c r="F375" s="26"/>
      <c r="G375" s="26"/>
      <c r="H375" s="26"/>
      <c r="I375" s="26"/>
      <c r="J375" s="26"/>
      <c r="K375" s="26"/>
      <c r="L375" s="26"/>
      <c r="M375" s="26"/>
      <c r="N375" s="26"/>
      <c r="O375" s="25"/>
      <c r="P375" s="26"/>
      <c r="Q375" s="26"/>
      <c r="R375" s="25"/>
      <c r="S375" s="25"/>
      <c r="T375" s="26"/>
      <c r="U375" s="35"/>
      <c r="V375" s="26"/>
      <c r="W375" s="26"/>
      <c r="X375" s="26"/>
      <c r="Y375" s="25"/>
      <c r="Z375" s="25"/>
      <c r="AA375" s="25"/>
      <c r="AB375" s="25"/>
      <c r="AC375" s="25"/>
      <c r="AD375" s="25"/>
      <c r="AE375" s="25"/>
      <c r="AF375" s="25"/>
      <c r="AG375" s="25"/>
      <c r="AH375" s="25"/>
      <c r="AI375" s="25"/>
      <c r="AJ375" s="25"/>
      <c r="AK375" s="25"/>
      <c r="AL375" s="25"/>
      <c r="AM375" s="25"/>
      <c r="AN375" s="25"/>
      <c r="AO375" s="25"/>
      <c r="AP375" s="25"/>
      <c r="AQ375" s="25"/>
      <c r="AR375" s="25"/>
      <c r="AS375" s="25"/>
      <c r="AT375" s="25"/>
      <c r="AU375" s="25"/>
      <c r="AV375" s="25"/>
      <c r="AW375" s="25"/>
      <c r="AX375" s="25"/>
      <c r="AY375" s="25"/>
      <c r="AZ375" s="25"/>
      <c r="BA375" s="25"/>
      <c r="BB375" s="25"/>
      <c r="BC375" s="25"/>
      <c r="BD375" s="25"/>
      <c r="BE375" s="25"/>
      <c r="BF375" s="25"/>
      <c r="BG375" s="25"/>
      <c r="BH375" s="25"/>
      <c r="BI375" s="25"/>
      <c r="BJ375" s="25"/>
      <c r="BK375" s="25"/>
      <c r="BL375" s="25"/>
      <c r="BM375" s="25"/>
      <c r="BN375" s="25"/>
      <c r="BO375" s="25"/>
      <c r="BP375" s="25"/>
      <c r="BQ375" s="25"/>
    </row>
    <row r="376" spans="1:69" s="110" customFormat="1" x14ac:dyDescent="0.3">
      <c r="A376" s="25"/>
      <c r="B376" s="25"/>
      <c r="C376" s="25"/>
      <c r="D376" s="26"/>
      <c r="E376" s="26"/>
      <c r="F376" s="26"/>
      <c r="G376" s="26"/>
      <c r="H376" s="26"/>
      <c r="I376" s="26"/>
      <c r="J376" s="26"/>
      <c r="K376" s="26"/>
      <c r="L376" s="26"/>
      <c r="M376" s="26"/>
      <c r="N376" s="26"/>
      <c r="O376" s="25"/>
      <c r="P376" s="26"/>
      <c r="Q376" s="26"/>
      <c r="R376" s="25"/>
      <c r="S376" s="25"/>
      <c r="T376" s="26"/>
      <c r="U376" s="35"/>
      <c r="V376" s="26"/>
      <c r="W376" s="26"/>
      <c r="X376" s="26"/>
      <c r="Y376" s="25"/>
      <c r="Z376" s="25"/>
      <c r="AA376" s="25"/>
      <c r="AB376" s="25"/>
      <c r="AC376" s="25"/>
      <c r="AD376" s="25"/>
      <c r="AE376" s="25"/>
      <c r="AF376" s="25"/>
      <c r="AG376" s="25"/>
      <c r="AH376" s="25"/>
      <c r="AI376" s="25"/>
      <c r="AJ376" s="25"/>
      <c r="AK376" s="25"/>
      <c r="AL376" s="25"/>
      <c r="AM376" s="25"/>
      <c r="AN376" s="25"/>
      <c r="AO376" s="25"/>
      <c r="AP376" s="25"/>
      <c r="AQ376" s="25"/>
      <c r="AR376" s="25"/>
      <c r="AS376" s="25"/>
      <c r="AT376" s="25"/>
      <c r="AU376" s="25"/>
      <c r="AV376" s="25"/>
      <c r="AW376" s="25"/>
      <c r="AX376" s="25"/>
      <c r="AY376" s="25"/>
      <c r="AZ376" s="25"/>
      <c r="BA376" s="25"/>
      <c r="BB376" s="25"/>
      <c r="BC376" s="25"/>
      <c r="BD376" s="25"/>
      <c r="BE376" s="25"/>
      <c r="BF376" s="25"/>
      <c r="BG376" s="25"/>
      <c r="BH376" s="25"/>
      <c r="BI376" s="25"/>
      <c r="BJ376" s="25"/>
      <c r="BK376" s="25"/>
      <c r="BL376" s="25"/>
      <c r="BM376" s="25"/>
      <c r="BN376" s="25"/>
      <c r="BO376" s="25"/>
      <c r="BP376" s="25"/>
      <c r="BQ376" s="25"/>
    </row>
    <row r="377" spans="1:69" s="110" customFormat="1" x14ac:dyDescent="0.3">
      <c r="A377" s="25"/>
      <c r="B377" s="25"/>
      <c r="C377" s="25"/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  <c r="O377" s="25"/>
      <c r="P377" s="26"/>
      <c r="Q377" s="26"/>
      <c r="R377" s="25"/>
      <c r="S377" s="25"/>
      <c r="T377" s="26"/>
      <c r="U377" s="35"/>
      <c r="V377" s="26"/>
      <c r="W377" s="26"/>
      <c r="X377" s="26"/>
      <c r="Y377" s="25"/>
      <c r="Z377" s="25"/>
      <c r="AA377" s="25"/>
      <c r="AB377" s="25"/>
      <c r="AC377" s="25"/>
      <c r="AD377" s="25"/>
      <c r="AE377" s="25"/>
      <c r="AF377" s="25"/>
      <c r="AG377" s="25"/>
      <c r="AH377" s="25"/>
      <c r="AI377" s="25"/>
      <c r="AJ377" s="25"/>
      <c r="AK377" s="25"/>
      <c r="AL377" s="25"/>
      <c r="AM377" s="25"/>
      <c r="AN377" s="25"/>
      <c r="AO377" s="25"/>
      <c r="AP377" s="25"/>
      <c r="AQ377" s="25"/>
      <c r="AR377" s="25"/>
      <c r="AS377" s="25"/>
      <c r="AT377" s="25"/>
      <c r="AU377" s="25"/>
      <c r="AV377" s="25"/>
      <c r="AW377" s="25"/>
      <c r="AX377" s="25"/>
      <c r="AY377" s="25"/>
      <c r="AZ377" s="25"/>
      <c r="BA377" s="25"/>
      <c r="BB377" s="25"/>
      <c r="BC377" s="25"/>
      <c r="BD377" s="25"/>
      <c r="BE377" s="25"/>
      <c r="BF377" s="25"/>
      <c r="BG377" s="25"/>
      <c r="BH377" s="25"/>
      <c r="BI377" s="25"/>
      <c r="BJ377" s="25"/>
      <c r="BK377" s="25"/>
      <c r="BL377" s="25"/>
      <c r="BM377" s="25"/>
      <c r="BN377" s="25"/>
      <c r="BO377" s="25"/>
      <c r="BP377" s="25"/>
      <c r="BQ377" s="25"/>
    </row>
    <row r="378" spans="1:69" s="110" customFormat="1" x14ac:dyDescent="0.3">
      <c r="A378" s="25"/>
      <c r="B378" s="25"/>
      <c r="C378" s="25"/>
      <c r="D378" s="26"/>
      <c r="E378" s="26"/>
      <c r="F378" s="26"/>
      <c r="G378" s="26"/>
      <c r="H378" s="26"/>
      <c r="I378" s="26"/>
      <c r="J378" s="26"/>
      <c r="K378" s="26"/>
      <c r="L378" s="26"/>
      <c r="M378" s="26"/>
      <c r="N378" s="26"/>
      <c r="O378" s="25"/>
      <c r="P378" s="26"/>
      <c r="Q378" s="26"/>
      <c r="R378" s="25"/>
      <c r="S378" s="25"/>
      <c r="T378" s="26"/>
      <c r="U378" s="35"/>
      <c r="V378" s="26"/>
      <c r="W378" s="26"/>
      <c r="X378" s="26"/>
      <c r="Y378" s="25"/>
      <c r="Z378" s="25"/>
      <c r="AA378" s="25"/>
      <c r="AB378" s="25"/>
      <c r="AC378" s="25"/>
      <c r="AD378" s="25"/>
      <c r="AE378" s="25"/>
      <c r="AF378" s="25"/>
      <c r="AG378" s="25"/>
      <c r="AH378" s="25"/>
      <c r="AI378" s="25"/>
      <c r="AJ378" s="25"/>
      <c r="AK378" s="25"/>
      <c r="AL378" s="25"/>
      <c r="AM378" s="25"/>
      <c r="AN378" s="25"/>
      <c r="AO378" s="25"/>
      <c r="AP378" s="25"/>
      <c r="AQ378" s="25"/>
      <c r="AR378" s="25"/>
      <c r="AS378" s="25"/>
      <c r="AT378" s="25"/>
      <c r="AU378" s="25"/>
      <c r="AV378" s="25"/>
      <c r="AW378" s="25"/>
      <c r="AX378" s="25"/>
      <c r="AY378" s="25"/>
      <c r="AZ378" s="25"/>
      <c r="BA378" s="25"/>
      <c r="BB378" s="25"/>
      <c r="BC378" s="25"/>
      <c r="BD378" s="25"/>
      <c r="BE378" s="25"/>
      <c r="BF378" s="25"/>
      <c r="BG378" s="25"/>
      <c r="BH378" s="25"/>
      <c r="BI378" s="25"/>
      <c r="BJ378" s="25"/>
      <c r="BK378" s="25"/>
      <c r="BL378" s="25"/>
      <c r="BM378" s="25"/>
      <c r="BN378" s="25"/>
      <c r="BO378" s="25"/>
      <c r="BP378" s="25"/>
      <c r="BQ378" s="25"/>
    </row>
    <row r="379" spans="1:69" s="110" customFormat="1" x14ac:dyDescent="0.3">
      <c r="A379" s="25"/>
      <c r="B379" s="25"/>
      <c r="C379" s="25"/>
      <c r="D379" s="26"/>
      <c r="E379" s="26"/>
      <c r="F379" s="26"/>
      <c r="G379" s="26"/>
      <c r="H379" s="26"/>
      <c r="I379" s="26"/>
      <c r="J379" s="26"/>
      <c r="K379" s="26"/>
      <c r="L379" s="26"/>
      <c r="M379" s="26"/>
      <c r="N379" s="26"/>
      <c r="O379" s="25"/>
      <c r="P379" s="26"/>
      <c r="Q379" s="26"/>
      <c r="R379" s="25"/>
      <c r="S379" s="25"/>
      <c r="T379" s="26"/>
      <c r="U379" s="35"/>
      <c r="V379" s="26"/>
      <c r="W379" s="26"/>
      <c r="X379" s="26"/>
      <c r="Y379" s="25"/>
      <c r="Z379" s="25"/>
      <c r="AA379" s="25"/>
      <c r="AB379" s="25"/>
      <c r="AC379" s="25"/>
      <c r="AD379" s="25"/>
      <c r="AE379" s="25"/>
      <c r="AF379" s="25"/>
      <c r="AG379" s="25"/>
      <c r="AH379" s="25"/>
      <c r="AI379" s="25"/>
      <c r="AJ379" s="25"/>
      <c r="AK379" s="25"/>
      <c r="AL379" s="25"/>
      <c r="AM379" s="25"/>
      <c r="AN379" s="25"/>
      <c r="AO379" s="25"/>
      <c r="AP379" s="25"/>
      <c r="AQ379" s="25"/>
      <c r="AR379" s="25"/>
      <c r="AS379" s="25"/>
      <c r="AT379" s="25"/>
      <c r="AU379" s="25"/>
      <c r="AV379" s="25"/>
      <c r="AW379" s="25"/>
      <c r="AX379" s="25"/>
      <c r="AY379" s="25"/>
      <c r="AZ379" s="25"/>
      <c r="BA379" s="25"/>
      <c r="BB379" s="25"/>
      <c r="BC379" s="25"/>
      <c r="BD379" s="25"/>
      <c r="BE379" s="25"/>
      <c r="BF379" s="25"/>
      <c r="BG379" s="25"/>
      <c r="BH379" s="25"/>
      <c r="BI379" s="25"/>
      <c r="BJ379" s="25"/>
      <c r="BK379" s="25"/>
      <c r="BL379" s="25"/>
      <c r="BM379" s="25"/>
      <c r="BN379" s="25"/>
      <c r="BO379" s="25"/>
      <c r="BP379" s="25"/>
      <c r="BQ379" s="25"/>
    </row>
    <row r="380" spans="1:69" s="110" customFormat="1" x14ac:dyDescent="0.3">
      <c r="A380" s="25"/>
      <c r="B380" s="25"/>
      <c r="C380" s="25"/>
      <c r="D380" s="26"/>
      <c r="E380" s="26"/>
      <c r="F380" s="26"/>
      <c r="G380" s="26"/>
      <c r="H380" s="26"/>
      <c r="I380" s="26"/>
      <c r="J380" s="26"/>
      <c r="K380" s="26"/>
      <c r="L380" s="26"/>
      <c r="M380" s="26"/>
      <c r="N380" s="26"/>
      <c r="O380" s="25"/>
      <c r="P380" s="26"/>
      <c r="Q380" s="26"/>
      <c r="R380" s="25"/>
      <c r="S380" s="25"/>
      <c r="T380" s="26"/>
      <c r="U380" s="35"/>
      <c r="V380" s="26"/>
      <c r="W380" s="26"/>
      <c r="X380" s="26"/>
      <c r="Y380" s="25"/>
      <c r="Z380" s="25"/>
      <c r="AA380" s="25"/>
      <c r="AB380" s="25"/>
      <c r="AC380" s="25"/>
      <c r="AD380" s="25"/>
      <c r="AE380" s="25"/>
      <c r="AF380" s="25"/>
      <c r="AG380" s="25"/>
      <c r="AH380" s="25"/>
      <c r="AI380" s="25"/>
      <c r="AJ380" s="25"/>
      <c r="AK380" s="25"/>
      <c r="AL380" s="25"/>
      <c r="AM380" s="25"/>
      <c r="AN380" s="25"/>
      <c r="AO380" s="25"/>
      <c r="AP380" s="25"/>
      <c r="AQ380" s="25"/>
      <c r="AR380" s="25"/>
      <c r="AS380" s="25"/>
      <c r="AT380" s="25"/>
      <c r="AU380" s="25"/>
      <c r="AV380" s="25"/>
      <c r="AW380" s="25"/>
      <c r="AX380" s="25"/>
      <c r="AY380" s="25"/>
      <c r="AZ380" s="25"/>
      <c r="BA380" s="25"/>
      <c r="BB380" s="25"/>
      <c r="BC380" s="25"/>
      <c r="BD380" s="25"/>
      <c r="BE380" s="25"/>
      <c r="BF380" s="25"/>
      <c r="BG380" s="25"/>
      <c r="BH380" s="25"/>
      <c r="BI380" s="25"/>
      <c r="BJ380" s="25"/>
      <c r="BK380" s="25"/>
      <c r="BL380" s="25"/>
      <c r="BM380" s="25"/>
      <c r="BN380" s="25"/>
      <c r="BO380" s="25"/>
      <c r="BP380" s="25"/>
      <c r="BQ380" s="25"/>
    </row>
    <row r="381" spans="1:69" s="110" customFormat="1" x14ac:dyDescent="0.3">
      <c r="A381" s="25"/>
      <c r="B381" s="25"/>
      <c r="C381" s="25"/>
      <c r="D381" s="26"/>
      <c r="E381" s="26"/>
      <c r="F381" s="26"/>
      <c r="G381" s="26"/>
      <c r="H381" s="26"/>
      <c r="I381" s="26"/>
      <c r="J381" s="26"/>
      <c r="K381" s="26"/>
      <c r="L381" s="26"/>
      <c r="M381" s="26"/>
      <c r="N381" s="26"/>
      <c r="O381" s="25"/>
      <c r="P381" s="26"/>
      <c r="Q381" s="26"/>
      <c r="R381" s="25"/>
      <c r="S381" s="25"/>
      <c r="T381" s="26"/>
      <c r="U381" s="35"/>
      <c r="V381" s="26"/>
      <c r="W381" s="26"/>
      <c r="X381" s="26"/>
      <c r="Y381" s="25"/>
      <c r="Z381" s="25"/>
      <c r="AA381" s="25"/>
      <c r="AB381" s="25"/>
      <c r="AC381" s="25"/>
      <c r="AD381" s="25"/>
      <c r="AE381" s="25"/>
      <c r="AF381" s="25"/>
      <c r="AG381" s="25"/>
      <c r="AH381" s="25"/>
      <c r="AI381" s="25"/>
      <c r="AJ381" s="25"/>
      <c r="AK381" s="25"/>
      <c r="AL381" s="25"/>
      <c r="AM381" s="25"/>
      <c r="AN381" s="25"/>
      <c r="AO381" s="25"/>
      <c r="AP381" s="25"/>
      <c r="AQ381" s="25"/>
      <c r="AR381" s="25"/>
      <c r="AS381" s="25"/>
      <c r="AT381" s="25"/>
      <c r="AU381" s="25"/>
      <c r="AV381" s="25"/>
      <c r="AW381" s="25"/>
      <c r="AX381" s="25"/>
      <c r="AY381" s="25"/>
      <c r="AZ381" s="25"/>
      <c r="BA381" s="25"/>
      <c r="BB381" s="25"/>
      <c r="BC381" s="25"/>
      <c r="BD381" s="25"/>
      <c r="BE381" s="25"/>
      <c r="BF381" s="25"/>
      <c r="BG381" s="25"/>
      <c r="BH381" s="25"/>
      <c r="BI381" s="25"/>
      <c r="BJ381" s="25"/>
      <c r="BK381" s="25"/>
      <c r="BL381" s="25"/>
      <c r="BM381" s="25"/>
      <c r="BN381" s="25"/>
      <c r="BO381" s="25"/>
      <c r="BP381" s="25"/>
      <c r="BQ381" s="25"/>
    </row>
    <row r="382" spans="1:69" s="110" customFormat="1" x14ac:dyDescent="0.3">
      <c r="A382" s="25"/>
      <c r="B382" s="25"/>
      <c r="C382" s="25"/>
      <c r="D382" s="26"/>
      <c r="E382" s="26"/>
      <c r="F382" s="26"/>
      <c r="G382" s="26"/>
      <c r="H382" s="26"/>
      <c r="I382" s="26"/>
      <c r="J382" s="26"/>
      <c r="K382" s="26"/>
      <c r="L382" s="26"/>
      <c r="M382" s="26"/>
      <c r="N382" s="26"/>
      <c r="O382" s="25"/>
      <c r="P382" s="26"/>
      <c r="Q382" s="26"/>
      <c r="R382" s="25"/>
      <c r="S382" s="25"/>
      <c r="T382" s="26"/>
      <c r="U382" s="35"/>
      <c r="V382" s="26"/>
      <c r="W382" s="26"/>
      <c r="X382" s="26"/>
      <c r="Y382" s="25"/>
      <c r="Z382" s="25"/>
      <c r="AA382" s="25"/>
      <c r="AB382" s="25"/>
      <c r="AC382" s="25"/>
      <c r="AD382" s="25"/>
      <c r="AE382" s="25"/>
      <c r="AF382" s="25"/>
      <c r="AG382" s="25"/>
      <c r="AH382" s="25"/>
      <c r="AI382" s="25"/>
      <c r="AJ382" s="25"/>
      <c r="AK382" s="25"/>
      <c r="AL382" s="25"/>
      <c r="AM382" s="25"/>
      <c r="AN382" s="25"/>
      <c r="AO382" s="25"/>
      <c r="AP382" s="25"/>
      <c r="AQ382" s="25"/>
      <c r="AR382" s="25"/>
      <c r="AS382" s="25"/>
      <c r="AT382" s="25"/>
      <c r="AU382" s="25"/>
      <c r="AV382" s="25"/>
      <c r="AW382" s="25"/>
      <c r="AX382" s="25"/>
      <c r="AY382" s="25"/>
      <c r="AZ382" s="25"/>
      <c r="BA382" s="25"/>
      <c r="BB382" s="25"/>
      <c r="BC382" s="25"/>
      <c r="BD382" s="25"/>
      <c r="BE382" s="25"/>
      <c r="BF382" s="25"/>
      <c r="BG382" s="25"/>
      <c r="BH382" s="25"/>
      <c r="BI382" s="25"/>
      <c r="BJ382" s="25"/>
      <c r="BK382" s="25"/>
      <c r="BL382" s="25"/>
      <c r="BM382" s="25"/>
      <c r="BN382" s="25"/>
      <c r="BO382" s="25"/>
      <c r="BP382" s="25"/>
      <c r="BQ382" s="25"/>
    </row>
    <row r="383" spans="1:69" s="110" customFormat="1" x14ac:dyDescent="0.3">
      <c r="A383" s="25"/>
      <c r="B383" s="25"/>
      <c r="C383" s="25"/>
      <c r="D383" s="26"/>
      <c r="E383" s="26"/>
      <c r="F383" s="26"/>
      <c r="G383" s="26"/>
      <c r="H383" s="26"/>
      <c r="I383" s="26"/>
      <c r="J383" s="26"/>
      <c r="K383" s="26"/>
      <c r="L383" s="26"/>
      <c r="M383" s="26"/>
      <c r="N383" s="26"/>
      <c r="O383" s="25"/>
      <c r="P383" s="26"/>
      <c r="Q383" s="26"/>
      <c r="R383" s="25"/>
      <c r="S383" s="25"/>
      <c r="T383" s="26"/>
      <c r="U383" s="35"/>
      <c r="V383" s="26"/>
      <c r="W383" s="26"/>
      <c r="X383" s="26"/>
      <c r="Y383" s="25"/>
      <c r="Z383" s="25"/>
      <c r="AA383" s="25"/>
      <c r="AB383" s="25"/>
      <c r="AC383" s="25"/>
      <c r="AD383" s="25"/>
      <c r="AE383" s="25"/>
      <c r="AF383" s="25"/>
      <c r="AG383" s="25"/>
      <c r="AH383" s="25"/>
      <c r="AI383" s="25"/>
      <c r="AJ383" s="25"/>
      <c r="AK383" s="25"/>
      <c r="AL383" s="25"/>
      <c r="AM383" s="25"/>
      <c r="AN383" s="25"/>
      <c r="AO383" s="25"/>
      <c r="AP383" s="25"/>
      <c r="AQ383" s="25"/>
      <c r="AR383" s="25"/>
      <c r="AS383" s="25"/>
      <c r="AT383" s="25"/>
      <c r="AU383" s="25"/>
      <c r="AV383" s="25"/>
      <c r="AW383" s="25"/>
      <c r="AX383" s="25"/>
      <c r="AY383" s="25"/>
      <c r="AZ383" s="25"/>
      <c r="BA383" s="25"/>
      <c r="BB383" s="25"/>
      <c r="BC383" s="25"/>
      <c r="BD383" s="25"/>
      <c r="BE383" s="25"/>
      <c r="BF383" s="25"/>
      <c r="BG383" s="25"/>
      <c r="BH383" s="25"/>
      <c r="BI383" s="25"/>
      <c r="BJ383" s="25"/>
      <c r="BK383" s="25"/>
      <c r="BL383" s="25"/>
      <c r="BM383" s="25"/>
      <c r="BN383" s="25"/>
      <c r="BO383" s="25"/>
      <c r="BP383" s="25"/>
      <c r="BQ383" s="25"/>
    </row>
    <row r="384" spans="1:69" s="110" customFormat="1" x14ac:dyDescent="0.3">
      <c r="A384" s="25"/>
      <c r="B384" s="25"/>
      <c r="C384" s="25"/>
      <c r="D384" s="26"/>
      <c r="E384" s="26"/>
      <c r="F384" s="26"/>
      <c r="G384" s="26"/>
      <c r="H384" s="26"/>
      <c r="I384" s="26"/>
      <c r="J384" s="26"/>
      <c r="K384" s="26"/>
      <c r="L384" s="26"/>
      <c r="M384" s="26"/>
      <c r="N384" s="26"/>
      <c r="O384" s="25"/>
      <c r="P384" s="26"/>
      <c r="Q384" s="26"/>
      <c r="R384" s="25"/>
      <c r="S384" s="25"/>
      <c r="T384" s="26"/>
      <c r="U384" s="35"/>
      <c r="V384" s="26"/>
      <c r="W384" s="26"/>
      <c r="X384" s="26"/>
      <c r="Y384" s="25"/>
      <c r="Z384" s="25"/>
      <c r="AA384" s="25"/>
      <c r="AB384" s="25"/>
      <c r="AC384" s="25"/>
      <c r="AD384" s="25"/>
      <c r="AE384" s="25"/>
      <c r="AF384" s="25"/>
      <c r="AG384" s="25"/>
      <c r="AH384" s="25"/>
      <c r="AI384" s="25"/>
      <c r="AJ384" s="25"/>
      <c r="AK384" s="25"/>
      <c r="AL384" s="25"/>
      <c r="AM384" s="25"/>
      <c r="AN384" s="25"/>
      <c r="AO384" s="25"/>
      <c r="AP384" s="25"/>
      <c r="AQ384" s="25"/>
      <c r="AR384" s="25"/>
      <c r="AS384" s="25"/>
      <c r="AT384" s="25"/>
      <c r="AU384" s="25"/>
      <c r="AV384" s="25"/>
      <c r="AW384" s="25"/>
      <c r="AX384" s="25"/>
      <c r="AY384" s="25"/>
      <c r="AZ384" s="25"/>
      <c r="BA384" s="25"/>
      <c r="BB384" s="25"/>
      <c r="BC384" s="25"/>
      <c r="BD384" s="25"/>
      <c r="BE384" s="25"/>
      <c r="BF384" s="25"/>
      <c r="BG384" s="25"/>
      <c r="BH384" s="25"/>
      <c r="BI384" s="25"/>
      <c r="BJ384" s="25"/>
      <c r="BK384" s="25"/>
      <c r="BL384" s="25"/>
      <c r="BM384" s="25"/>
      <c r="BN384" s="25"/>
      <c r="BO384" s="25"/>
      <c r="BP384" s="25"/>
      <c r="BQ384" s="25"/>
    </row>
    <row r="385" spans="1:69" s="110" customFormat="1" x14ac:dyDescent="0.3">
      <c r="A385" s="25"/>
      <c r="B385" s="25"/>
      <c r="C385" s="25"/>
      <c r="D385" s="26"/>
      <c r="E385" s="26"/>
      <c r="F385" s="26"/>
      <c r="G385" s="26"/>
      <c r="H385" s="26"/>
      <c r="I385" s="26"/>
      <c r="J385" s="26"/>
      <c r="K385" s="26"/>
      <c r="L385" s="26"/>
      <c r="M385" s="26"/>
      <c r="N385" s="26"/>
      <c r="O385" s="25"/>
      <c r="P385" s="26"/>
      <c r="Q385" s="26"/>
      <c r="R385" s="25"/>
      <c r="S385" s="25"/>
      <c r="T385" s="26"/>
      <c r="U385" s="35"/>
      <c r="V385" s="26"/>
      <c r="W385" s="26"/>
      <c r="X385" s="26"/>
      <c r="Y385" s="25"/>
      <c r="Z385" s="25"/>
      <c r="AA385" s="25"/>
      <c r="AB385" s="25"/>
      <c r="AC385" s="25"/>
      <c r="AD385" s="25"/>
      <c r="AE385" s="25"/>
      <c r="AF385" s="25"/>
      <c r="AG385" s="25"/>
      <c r="AH385" s="25"/>
      <c r="AI385" s="25"/>
      <c r="AJ385" s="25"/>
      <c r="AK385" s="25"/>
      <c r="AL385" s="25"/>
      <c r="AM385" s="25"/>
      <c r="AN385" s="25"/>
      <c r="AO385" s="25"/>
      <c r="AP385" s="25"/>
      <c r="AQ385" s="25"/>
      <c r="AR385" s="25"/>
      <c r="AS385" s="25"/>
      <c r="AT385" s="25"/>
      <c r="AU385" s="25"/>
      <c r="AV385" s="25"/>
      <c r="AW385" s="25"/>
      <c r="AX385" s="25"/>
      <c r="AY385" s="25"/>
      <c r="AZ385" s="25"/>
      <c r="BA385" s="25"/>
      <c r="BB385" s="25"/>
      <c r="BC385" s="25"/>
      <c r="BD385" s="25"/>
      <c r="BE385" s="25"/>
      <c r="BF385" s="25"/>
      <c r="BG385" s="25"/>
      <c r="BH385" s="25"/>
      <c r="BI385" s="25"/>
      <c r="BJ385" s="25"/>
      <c r="BK385" s="25"/>
      <c r="BL385" s="25"/>
      <c r="BM385" s="25"/>
      <c r="BN385" s="25"/>
      <c r="BO385" s="25"/>
      <c r="BP385" s="25"/>
      <c r="BQ385" s="25"/>
    </row>
    <row r="386" spans="1:69" s="110" customFormat="1" x14ac:dyDescent="0.3">
      <c r="A386" s="25"/>
      <c r="B386" s="25"/>
      <c r="C386" s="25"/>
      <c r="D386" s="26"/>
      <c r="E386" s="26"/>
      <c r="F386" s="26"/>
      <c r="G386" s="26"/>
      <c r="H386" s="26"/>
      <c r="I386" s="26"/>
      <c r="J386" s="26"/>
      <c r="K386" s="26"/>
      <c r="L386" s="26"/>
      <c r="M386" s="26"/>
      <c r="N386" s="26"/>
      <c r="O386" s="25"/>
      <c r="P386" s="26"/>
      <c r="Q386" s="26"/>
      <c r="R386" s="25"/>
      <c r="S386" s="25"/>
      <c r="T386" s="26"/>
      <c r="U386" s="35"/>
      <c r="V386" s="26"/>
      <c r="W386" s="26"/>
      <c r="X386" s="26"/>
      <c r="Y386" s="25"/>
      <c r="Z386" s="25"/>
      <c r="AA386" s="25"/>
      <c r="AB386" s="25"/>
      <c r="AC386" s="25"/>
      <c r="AD386" s="25"/>
      <c r="AE386" s="25"/>
      <c r="AF386" s="25"/>
      <c r="AG386" s="25"/>
      <c r="AH386" s="25"/>
      <c r="AI386" s="25"/>
      <c r="AJ386" s="25"/>
      <c r="AK386" s="25"/>
      <c r="AL386" s="25"/>
      <c r="AM386" s="25"/>
      <c r="AN386" s="25"/>
      <c r="AO386" s="25"/>
      <c r="AP386" s="25"/>
      <c r="AQ386" s="25"/>
      <c r="AR386" s="25"/>
      <c r="AS386" s="25"/>
      <c r="AT386" s="25"/>
      <c r="AU386" s="25"/>
      <c r="AV386" s="25"/>
      <c r="AW386" s="25"/>
      <c r="AX386" s="25"/>
      <c r="AY386" s="25"/>
      <c r="AZ386" s="25"/>
      <c r="BA386" s="25"/>
      <c r="BB386" s="25"/>
      <c r="BC386" s="25"/>
      <c r="BD386" s="25"/>
      <c r="BE386" s="25"/>
      <c r="BF386" s="25"/>
      <c r="BG386" s="25"/>
      <c r="BH386" s="25"/>
      <c r="BI386" s="25"/>
      <c r="BJ386" s="25"/>
      <c r="BK386" s="25"/>
      <c r="BL386" s="25"/>
      <c r="BM386" s="25"/>
      <c r="BN386" s="25"/>
      <c r="BO386" s="25"/>
      <c r="BP386" s="25"/>
      <c r="BQ386" s="25"/>
    </row>
    <row r="387" spans="1:69" s="110" customFormat="1" x14ac:dyDescent="0.3">
      <c r="A387" s="25"/>
      <c r="B387" s="25"/>
      <c r="C387" s="25"/>
      <c r="D387" s="26"/>
      <c r="E387" s="26"/>
      <c r="F387" s="26"/>
      <c r="G387" s="26"/>
      <c r="H387" s="26"/>
      <c r="I387" s="26"/>
      <c r="J387" s="26"/>
      <c r="K387" s="26"/>
      <c r="L387" s="26"/>
      <c r="M387" s="26"/>
      <c r="N387" s="26"/>
      <c r="O387" s="25"/>
      <c r="P387" s="26"/>
      <c r="Q387" s="26"/>
      <c r="R387" s="25"/>
      <c r="S387" s="25"/>
      <c r="T387" s="26"/>
      <c r="U387" s="35"/>
      <c r="V387" s="26"/>
      <c r="W387" s="26"/>
      <c r="X387" s="26"/>
      <c r="Y387" s="25"/>
      <c r="Z387" s="25"/>
      <c r="AA387" s="25"/>
      <c r="AB387" s="25"/>
      <c r="AC387" s="25"/>
      <c r="AD387" s="25"/>
      <c r="AE387" s="25"/>
      <c r="AF387" s="25"/>
      <c r="AG387" s="25"/>
      <c r="AH387" s="25"/>
      <c r="AI387" s="25"/>
      <c r="AJ387" s="25"/>
      <c r="AK387" s="25"/>
      <c r="AL387" s="25"/>
      <c r="AM387" s="25"/>
      <c r="AN387" s="25"/>
      <c r="AO387" s="25"/>
      <c r="AP387" s="25"/>
      <c r="AQ387" s="25"/>
      <c r="AR387" s="25"/>
      <c r="AS387" s="25"/>
      <c r="AT387" s="25"/>
      <c r="AU387" s="25"/>
      <c r="AV387" s="25"/>
      <c r="AW387" s="25"/>
      <c r="AX387" s="25"/>
      <c r="AY387" s="25"/>
      <c r="AZ387" s="25"/>
      <c r="BA387" s="25"/>
      <c r="BB387" s="25"/>
      <c r="BC387" s="25"/>
      <c r="BD387" s="25"/>
      <c r="BE387" s="25"/>
      <c r="BF387" s="25"/>
      <c r="BG387" s="25"/>
      <c r="BH387" s="25"/>
      <c r="BI387" s="25"/>
      <c r="BJ387" s="25"/>
      <c r="BK387" s="25"/>
      <c r="BL387" s="25"/>
      <c r="BM387" s="25"/>
      <c r="BN387" s="25"/>
      <c r="BO387" s="25"/>
      <c r="BP387" s="25"/>
      <c r="BQ387" s="25"/>
    </row>
    <row r="388" spans="1:69" s="110" customFormat="1" x14ac:dyDescent="0.3">
      <c r="A388" s="25"/>
      <c r="B388" s="25"/>
      <c r="C388" s="25"/>
      <c r="D388" s="26"/>
      <c r="E388" s="26"/>
      <c r="F388" s="26"/>
      <c r="G388" s="26"/>
      <c r="H388" s="26"/>
      <c r="I388" s="26"/>
      <c r="J388" s="26"/>
      <c r="K388" s="26"/>
      <c r="L388" s="26"/>
      <c r="M388" s="26"/>
      <c r="N388" s="26"/>
      <c r="O388" s="25"/>
      <c r="P388" s="26"/>
      <c r="Q388" s="26"/>
      <c r="R388" s="25"/>
      <c r="S388" s="25"/>
      <c r="T388" s="26"/>
      <c r="U388" s="35"/>
      <c r="V388" s="26"/>
      <c r="W388" s="26"/>
      <c r="X388" s="26"/>
      <c r="Y388" s="25"/>
      <c r="Z388" s="25"/>
      <c r="AA388" s="25"/>
      <c r="AB388" s="25"/>
      <c r="AC388" s="25"/>
      <c r="AD388" s="25"/>
      <c r="AE388" s="25"/>
      <c r="AF388" s="25"/>
      <c r="AG388" s="25"/>
      <c r="AH388" s="25"/>
      <c r="AI388" s="25"/>
      <c r="AJ388" s="25"/>
      <c r="AK388" s="25"/>
      <c r="AL388" s="25"/>
      <c r="AM388" s="25"/>
      <c r="AN388" s="25"/>
      <c r="AO388" s="25"/>
      <c r="AP388" s="25"/>
      <c r="AQ388" s="25"/>
      <c r="AR388" s="25"/>
      <c r="AS388" s="25"/>
      <c r="AT388" s="25"/>
      <c r="AU388" s="25"/>
      <c r="AV388" s="25"/>
      <c r="AW388" s="25"/>
      <c r="AX388" s="25"/>
      <c r="AY388" s="25"/>
      <c r="AZ388" s="25"/>
      <c r="BA388" s="25"/>
      <c r="BB388" s="25"/>
      <c r="BC388" s="25"/>
      <c r="BD388" s="25"/>
      <c r="BE388" s="25"/>
      <c r="BF388" s="25"/>
      <c r="BG388" s="25"/>
      <c r="BH388" s="25"/>
      <c r="BI388" s="25"/>
      <c r="BJ388" s="25"/>
      <c r="BK388" s="25"/>
      <c r="BL388" s="25"/>
      <c r="BM388" s="25"/>
      <c r="BN388" s="25"/>
      <c r="BO388" s="25"/>
      <c r="BP388" s="25"/>
      <c r="BQ388" s="25"/>
    </row>
    <row r="389" spans="1:69" s="110" customFormat="1" x14ac:dyDescent="0.3">
      <c r="A389" s="25"/>
      <c r="B389" s="25"/>
      <c r="C389" s="25"/>
      <c r="D389" s="26"/>
      <c r="E389" s="26"/>
      <c r="F389" s="26"/>
      <c r="G389" s="26"/>
      <c r="H389" s="26"/>
      <c r="I389" s="26"/>
      <c r="J389" s="26"/>
      <c r="K389" s="26"/>
      <c r="L389" s="26"/>
      <c r="M389" s="26"/>
      <c r="N389" s="26"/>
      <c r="O389" s="25"/>
      <c r="P389" s="26"/>
      <c r="Q389" s="26"/>
      <c r="R389" s="25"/>
      <c r="S389" s="25"/>
      <c r="T389" s="26"/>
      <c r="U389" s="35"/>
      <c r="V389" s="26"/>
      <c r="W389" s="26"/>
      <c r="X389" s="26"/>
      <c r="Y389" s="25"/>
      <c r="Z389" s="25"/>
      <c r="AA389" s="25"/>
      <c r="AB389" s="25"/>
      <c r="AC389" s="25"/>
      <c r="AD389" s="25"/>
      <c r="AE389" s="25"/>
      <c r="AF389" s="25"/>
      <c r="AG389" s="25"/>
      <c r="AH389" s="25"/>
      <c r="AI389" s="25"/>
      <c r="AJ389" s="25"/>
      <c r="AK389" s="25"/>
      <c r="AL389" s="25"/>
      <c r="AM389" s="25"/>
      <c r="AN389" s="25"/>
      <c r="AO389" s="25"/>
      <c r="AP389" s="25"/>
      <c r="AQ389" s="25"/>
      <c r="AR389" s="25"/>
      <c r="AS389" s="25"/>
      <c r="AT389" s="25"/>
      <c r="AU389" s="25"/>
      <c r="AV389" s="25"/>
      <c r="AW389" s="25"/>
      <c r="AX389" s="25"/>
      <c r="AY389" s="25"/>
      <c r="AZ389" s="25"/>
      <c r="BA389" s="25"/>
      <c r="BB389" s="25"/>
      <c r="BC389" s="25"/>
      <c r="BD389" s="25"/>
      <c r="BE389" s="25"/>
      <c r="BF389" s="25"/>
      <c r="BG389" s="25"/>
      <c r="BH389" s="25"/>
      <c r="BI389" s="25"/>
      <c r="BJ389" s="25"/>
      <c r="BK389" s="25"/>
      <c r="BL389" s="25"/>
      <c r="BM389" s="25"/>
      <c r="BN389" s="25"/>
      <c r="BO389" s="25"/>
      <c r="BP389" s="25"/>
      <c r="BQ389" s="25"/>
    </row>
    <row r="390" spans="1:69" s="110" customFormat="1" x14ac:dyDescent="0.3">
      <c r="A390" s="25"/>
      <c r="B390" s="25"/>
      <c r="C390" s="25"/>
      <c r="D390" s="26"/>
      <c r="E390" s="26"/>
      <c r="F390" s="26"/>
      <c r="G390" s="26"/>
      <c r="H390" s="26"/>
      <c r="I390" s="26"/>
      <c r="J390" s="26"/>
      <c r="K390" s="26"/>
      <c r="L390" s="26"/>
      <c r="M390" s="26"/>
      <c r="N390" s="26"/>
      <c r="O390" s="25"/>
      <c r="P390" s="26"/>
      <c r="Q390" s="26"/>
      <c r="R390" s="25"/>
      <c r="S390" s="25"/>
      <c r="T390" s="26"/>
      <c r="U390" s="35"/>
      <c r="V390" s="26"/>
      <c r="W390" s="26"/>
      <c r="X390" s="26"/>
      <c r="Y390" s="25"/>
      <c r="Z390" s="25"/>
      <c r="AA390" s="25"/>
      <c r="AB390" s="25"/>
      <c r="AC390" s="25"/>
      <c r="AD390" s="25"/>
      <c r="AE390" s="25"/>
      <c r="AF390" s="25"/>
      <c r="AG390" s="25"/>
      <c r="AH390" s="25"/>
      <c r="AI390" s="25"/>
      <c r="AJ390" s="25"/>
      <c r="AK390" s="25"/>
      <c r="AL390" s="25"/>
      <c r="AM390" s="25"/>
      <c r="AN390" s="25"/>
      <c r="AO390" s="25"/>
      <c r="AP390" s="25"/>
      <c r="AQ390" s="25"/>
      <c r="AR390" s="25"/>
      <c r="AS390" s="25"/>
      <c r="AT390" s="25"/>
      <c r="AU390" s="25"/>
      <c r="AV390" s="25"/>
      <c r="AW390" s="25"/>
      <c r="AX390" s="25"/>
      <c r="AY390" s="25"/>
      <c r="AZ390" s="25"/>
      <c r="BA390" s="25"/>
      <c r="BB390" s="25"/>
      <c r="BC390" s="25"/>
      <c r="BD390" s="25"/>
      <c r="BE390" s="25"/>
      <c r="BF390" s="25"/>
      <c r="BG390" s="25"/>
      <c r="BH390" s="25"/>
      <c r="BI390" s="25"/>
      <c r="BJ390" s="25"/>
      <c r="BK390" s="25"/>
      <c r="BL390" s="25"/>
      <c r="BM390" s="25"/>
      <c r="BN390" s="25"/>
      <c r="BO390" s="25"/>
      <c r="BP390" s="25"/>
      <c r="BQ390" s="25"/>
    </row>
    <row r="391" spans="1:69" s="110" customFormat="1" x14ac:dyDescent="0.3">
      <c r="A391" s="25"/>
      <c r="B391" s="25"/>
      <c r="C391" s="25"/>
      <c r="D391" s="26"/>
      <c r="E391" s="26"/>
      <c r="F391" s="26"/>
      <c r="G391" s="26"/>
      <c r="H391" s="26"/>
      <c r="I391" s="26"/>
      <c r="J391" s="26"/>
      <c r="K391" s="26"/>
      <c r="L391" s="26"/>
      <c r="M391" s="26"/>
      <c r="N391" s="26"/>
      <c r="O391" s="25"/>
      <c r="P391" s="26"/>
      <c r="Q391" s="26"/>
      <c r="R391" s="25"/>
      <c r="S391" s="25"/>
      <c r="T391" s="26"/>
      <c r="U391" s="35"/>
      <c r="V391" s="26"/>
      <c r="W391" s="26"/>
      <c r="X391" s="26"/>
      <c r="Y391" s="25"/>
      <c r="Z391" s="25"/>
      <c r="AA391" s="25"/>
      <c r="AB391" s="25"/>
      <c r="AC391" s="25"/>
      <c r="AD391" s="25"/>
      <c r="AE391" s="25"/>
      <c r="AF391" s="25"/>
      <c r="AG391" s="25"/>
      <c r="AH391" s="25"/>
      <c r="AI391" s="25"/>
      <c r="AJ391" s="25"/>
      <c r="AK391" s="25"/>
      <c r="AL391" s="25"/>
      <c r="AM391" s="25"/>
      <c r="AN391" s="25"/>
      <c r="AO391" s="25"/>
      <c r="AP391" s="25"/>
      <c r="AQ391" s="25"/>
      <c r="AR391" s="25"/>
      <c r="AS391" s="25"/>
      <c r="AT391" s="25"/>
      <c r="AU391" s="25"/>
      <c r="AV391" s="25"/>
      <c r="AW391" s="25"/>
      <c r="AX391" s="25"/>
      <c r="AY391" s="25"/>
      <c r="AZ391" s="25"/>
      <c r="BA391" s="25"/>
      <c r="BB391" s="25"/>
      <c r="BC391" s="25"/>
      <c r="BD391" s="25"/>
      <c r="BE391" s="25"/>
      <c r="BF391" s="25"/>
      <c r="BG391" s="25"/>
      <c r="BH391" s="25"/>
      <c r="BI391" s="25"/>
      <c r="BJ391" s="25"/>
      <c r="BK391" s="25"/>
      <c r="BL391" s="25"/>
      <c r="BM391" s="25"/>
      <c r="BN391" s="25"/>
      <c r="BO391" s="25"/>
      <c r="BP391" s="25"/>
      <c r="BQ391" s="25"/>
    </row>
    <row r="392" spans="1:69" s="110" customFormat="1" x14ac:dyDescent="0.3">
      <c r="A392" s="25"/>
      <c r="B392" s="25"/>
      <c r="C392" s="25"/>
      <c r="D392" s="26"/>
      <c r="E392" s="26"/>
      <c r="F392" s="26"/>
      <c r="G392" s="26"/>
      <c r="H392" s="26"/>
      <c r="I392" s="26"/>
      <c r="J392" s="26"/>
      <c r="K392" s="26"/>
      <c r="L392" s="26"/>
      <c r="M392" s="26"/>
      <c r="N392" s="26"/>
      <c r="O392" s="25"/>
      <c r="P392" s="26"/>
      <c r="Q392" s="26"/>
      <c r="R392" s="25"/>
      <c r="S392" s="25"/>
      <c r="T392" s="26"/>
      <c r="U392" s="35"/>
      <c r="V392" s="26"/>
      <c r="W392" s="26"/>
      <c r="X392" s="26"/>
      <c r="Y392" s="25"/>
      <c r="Z392" s="25"/>
      <c r="AA392" s="25"/>
      <c r="AB392" s="25"/>
      <c r="AC392" s="25"/>
      <c r="AD392" s="25"/>
      <c r="AE392" s="25"/>
      <c r="AF392" s="25"/>
      <c r="AG392" s="25"/>
      <c r="AH392" s="25"/>
      <c r="AI392" s="25"/>
      <c r="AJ392" s="25"/>
      <c r="AK392" s="25"/>
      <c r="AL392" s="25"/>
      <c r="AM392" s="25"/>
      <c r="AN392" s="25"/>
      <c r="AO392" s="25"/>
      <c r="AP392" s="25"/>
      <c r="AQ392" s="25"/>
      <c r="AR392" s="25"/>
      <c r="AS392" s="25"/>
      <c r="AT392" s="25"/>
      <c r="AU392" s="25"/>
      <c r="AV392" s="25"/>
      <c r="AW392" s="25"/>
      <c r="AX392" s="25"/>
      <c r="AY392" s="25"/>
      <c r="AZ392" s="25"/>
      <c r="BA392" s="25"/>
      <c r="BB392" s="25"/>
      <c r="BC392" s="25"/>
      <c r="BD392" s="25"/>
      <c r="BE392" s="25"/>
      <c r="BF392" s="25"/>
      <c r="BG392" s="25"/>
      <c r="BH392" s="25"/>
      <c r="BI392" s="25"/>
      <c r="BJ392" s="25"/>
      <c r="BK392" s="25"/>
      <c r="BL392" s="25"/>
      <c r="BM392" s="25"/>
      <c r="BN392" s="25"/>
      <c r="BO392" s="25"/>
      <c r="BP392" s="25"/>
      <c r="BQ392" s="25"/>
    </row>
    <row r="393" spans="1:69" s="110" customFormat="1" x14ac:dyDescent="0.3">
      <c r="A393" s="25"/>
      <c r="B393" s="25"/>
      <c r="C393" s="25"/>
      <c r="D393" s="26"/>
      <c r="E393" s="26"/>
      <c r="F393" s="26"/>
      <c r="G393" s="26"/>
      <c r="H393" s="26"/>
      <c r="I393" s="26"/>
      <c r="J393" s="26"/>
      <c r="K393" s="26"/>
      <c r="L393" s="26"/>
      <c r="M393" s="26"/>
      <c r="N393" s="26"/>
      <c r="O393" s="25"/>
      <c r="P393" s="26"/>
      <c r="Q393" s="26"/>
      <c r="R393" s="25"/>
      <c r="S393" s="25"/>
      <c r="T393" s="26"/>
      <c r="U393" s="35"/>
      <c r="V393" s="26"/>
      <c r="W393" s="26"/>
      <c r="X393" s="26"/>
      <c r="Y393" s="25"/>
      <c r="Z393" s="25"/>
      <c r="AA393" s="25"/>
      <c r="AB393" s="25"/>
      <c r="AC393" s="25"/>
      <c r="AD393" s="25"/>
      <c r="AE393" s="25"/>
      <c r="AF393" s="25"/>
      <c r="AG393" s="25"/>
      <c r="AH393" s="25"/>
      <c r="AI393" s="25"/>
      <c r="AJ393" s="25"/>
      <c r="AK393" s="25"/>
      <c r="AL393" s="25"/>
      <c r="AM393" s="25"/>
      <c r="AN393" s="25"/>
      <c r="AO393" s="25"/>
      <c r="AP393" s="25"/>
      <c r="AQ393" s="25"/>
      <c r="AR393" s="25"/>
      <c r="AS393" s="25"/>
      <c r="AT393" s="25"/>
      <c r="AU393" s="25"/>
      <c r="AV393" s="25"/>
      <c r="AW393" s="25"/>
      <c r="AX393" s="25"/>
      <c r="AY393" s="25"/>
      <c r="AZ393" s="25"/>
      <c r="BA393" s="25"/>
      <c r="BB393" s="25"/>
      <c r="BC393" s="25"/>
      <c r="BD393" s="25"/>
      <c r="BE393" s="25"/>
      <c r="BF393" s="25"/>
      <c r="BG393" s="25"/>
      <c r="BH393" s="25"/>
      <c r="BI393" s="25"/>
      <c r="BJ393" s="25"/>
      <c r="BK393" s="25"/>
      <c r="BL393" s="25"/>
      <c r="BM393" s="25"/>
      <c r="BN393" s="25"/>
      <c r="BO393" s="25"/>
      <c r="BP393" s="25"/>
      <c r="BQ393" s="25"/>
    </row>
    <row r="394" spans="1:69" s="110" customFormat="1" x14ac:dyDescent="0.3">
      <c r="A394" s="25"/>
      <c r="B394" s="25"/>
      <c r="C394" s="25"/>
      <c r="D394" s="26"/>
      <c r="E394" s="26"/>
      <c r="F394" s="26"/>
      <c r="G394" s="26"/>
      <c r="H394" s="26"/>
      <c r="I394" s="26"/>
      <c r="J394" s="26"/>
      <c r="K394" s="26"/>
      <c r="L394" s="26"/>
      <c r="M394" s="26"/>
      <c r="N394" s="26"/>
      <c r="O394" s="25"/>
      <c r="P394" s="26"/>
      <c r="Q394" s="26"/>
      <c r="R394" s="25"/>
      <c r="S394" s="25"/>
      <c r="T394" s="26"/>
      <c r="U394" s="35"/>
      <c r="V394" s="26"/>
      <c r="W394" s="26"/>
      <c r="X394" s="26"/>
      <c r="Y394" s="25"/>
      <c r="Z394" s="25"/>
      <c r="AA394" s="25"/>
      <c r="AB394" s="25"/>
      <c r="AC394" s="25"/>
      <c r="AD394" s="25"/>
      <c r="AE394" s="25"/>
      <c r="AF394" s="25"/>
      <c r="AG394" s="25"/>
      <c r="AH394" s="25"/>
      <c r="AI394" s="25"/>
      <c r="AJ394" s="25"/>
      <c r="AK394" s="25"/>
      <c r="AL394" s="25"/>
      <c r="AM394" s="25"/>
      <c r="AN394" s="25"/>
      <c r="AO394" s="25"/>
      <c r="AP394" s="25"/>
      <c r="AQ394" s="25"/>
      <c r="AR394" s="25"/>
      <c r="AS394" s="25"/>
      <c r="AT394" s="25"/>
      <c r="AU394" s="25"/>
      <c r="AV394" s="25"/>
      <c r="AW394" s="25"/>
      <c r="AX394" s="25"/>
      <c r="AY394" s="25"/>
      <c r="AZ394" s="25"/>
      <c r="BA394" s="25"/>
      <c r="BB394" s="25"/>
      <c r="BC394" s="25"/>
      <c r="BD394" s="25"/>
      <c r="BE394" s="25"/>
      <c r="BF394" s="25"/>
      <c r="BG394" s="25"/>
      <c r="BH394" s="25"/>
      <c r="BI394" s="25"/>
      <c r="BJ394" s="25"/>
      <c r="BK394" s="25"/>
      <c r="BL394" s="25"/>
      <c r="BM394" s="25"/>
      <c r="BN394" s="25"/>
      <c r="BO394" s="25"/>
      <c r="BP394" s="25"/>
      <c r="BQ394" s="25"/>
    </row>
    <row r="395" spans="1:69" s="110" customFormat="1" x14ac:dyDescent="0.3">
      <c r="A395" s="25"/>
      <c r="B395" s="25"/>
      <c r="C395" s="25"/>
      <c r="D395" s="26"/>
      <c r="E395" s="26"/>
      <c r="F395" s="26"/>
      <c r="G395" s="26"/>
      <c r="H395" s="26"/>
      <c r="I395" s="26"/>
      <c r="J395" s="26"/>
      <c r="K395" s="26"/>
      <c r="L395" s="26"/>
      <c r="M395" s="26"/>
      <c r="N395" s="26"/>
      <c r="O395" s="25"/>
      <c r="P395" s="26"/>
      <c r="Q395" s="26"/>
      <c r="R395" s="25"/>
      <c r="S395" s="25"/>
      <c r="T395" s="26"/>
      <c r="U395" s="35"/>
      <c r="V395" s="26"/>
      <c r="W395" s="26"/>
      <c r="X395" s="26"/>
      <c r="Y395" s="25"/>
      <c r="Z395" s="25"/>
      <c r="AA395" s="25"/>
      <c r="AB395" s="25"/>
      <c r="AC395" s="25"/>
      <c r="AD395" s="25"/>
      <c r="AE395" s="25"/>
      <c r="AF395" s="25"/>
      <c r="AG395" s="25"/>
      <c r="AH395" s="25"/>
      <c r="AI395" s="25"/>
      <c r="AJ395" s="25"/>
      <c r="AK395" s="25"/>
      <c r="AL395" s="25"/>
      <c r="AM395" s="25"/>
      <c r="AN395" s="25"/>
      <c r="AO395" s="25"/>
      <c r="AP395" s="25"/>
      <c r="AQ395" s="25"/>
      <c r="AR395" s="25"/>
      <c r="AS395" s="25"/>
      <c r="AT395" s="25"/>
      <c r="AU395" s="25"/>
      <c r="AV395" s="25"/>
      <c r="AW395" s="25"/>
      <c r="AX395" s="25"/>
      <c r="AY395" s="25"/>
      <c r="AZ395" s="25"/>
      <c r="BA395" s="25"/>
      <c r="BB395" s="25"/>
      <c r="BC395" s="25"/>
      <c r="BD395" s="25"/>
      <c r="BE395" s="25"/>
      <c r="BF395" s="25"/>
      <c r="BG395" s="25"/>
      <c r="BH395" s="25"/>
      <c r="BI395" s="25"/>
      <c r="BJ395" s="25"/>
      <c r="BK395" s="25"/>
      <c r="BL395" s="25"/>
      <c r="BM395" s="25"/>
      <c r="BN395" s="25"/>
      <c r="BO395" s="25"/>
      <c r="BP395" s="25"/>
      <c r="BQ395" s="25"/>
    </row>
    <row r="396" spans="1:69" s="110" customFormat="1" x14ac:dyDescent="0.3">
      <c r="A396" s="25"/>
      <c r="B396" s="25"/>
      <c r="C396" s="25"/>
      <c r="D396" s="26"/>
      <c r="E396" s="26"/>
      <c r="F396" s="26"/>
      <c r="G396" s="26"/>
      <c r="H396" s="26"/>
      <c r="I396" s="26"/>
      <c r="J396" s="26"/>
      <c r="K396" s="26"/>
      <c r="L396" s="26"/>
      <c r="M396" s="26"/>
      <c r="N396" s="26"/>
      <c r="O396" s="25"/>
      <c r="P396" s="26"/>
      <c r="Q396" s="26"/>
      <c r="R396" s="25"/>
      <c r="S396" s="25"/>
      <c r="T396" s="26"/>
      <c r="U396" s="35"/>
      <c r="V396" s="26"/>
      <c r="W396" s="26"/>
      <c r="X396" s="26"/>
      <c r="Y396" s="25"/>
      <c r="Z396" s="25"/>
      <c r="AA396" s="25"/>
      <c r="AB396" s="25"/>
      <c r="AC396" s="25"/>
      <c r="AD396" s="25"/>
      <c r="AE396" s="25"/>
      <c r="AF396" s="25"/>
      <c r="AG396" s="25"/>
      <c r="AH396" s="25"/>
      <c r="AI396" s="25"/>
      <c r="AJ396" s="25"/>
      <c r="AK396" s="25"/>
      <c r="AL396" s="25"/>
      <c r="AM396" s="25"/>
      <c r="AN396" s="25"/>
      <c r="AO396" s="25"/>
      <c r="AP396" s="25"/>
      <c r="AQ396" s="25"/>
      <c r="AR396" s="25"/>
      <c r="AS396" s="25"/>
      <c r="AT396" s="25"/>
      <c r="AU396" s="25"/>
      <c r="AV396" s="25"/>
      <c r="AW396" s="25"/>
      <c r="AX396" s="25"/>
      <c r="AY396" s="25"/>
      <c r="AZ396" s="25"/>
      <c r="BA396" s="25"/>
      <c r="BB396" s="25"/>
      <c r="BC396" s="25"/>
      <c r="BD396" s="25"/>
      <c r="BE396" s="25"/>
      <c r="BF396" s="25"/>
      <c r="BG396" s="25"/>
      <c r="BH396" s="25"/>
      <c r="BI396" s="25"/>
      <c r="BJ396" s="25"/>
      <c r="BK396" s="25"/>
      <c r="BL396" s="25"/>
      <c r="BM396" s="25"/>
      <c r="BN396" s="25"/>
      <c r="BO396" s="25"/>
      <c r="BP396" s="25"/>
      <c r="BQ396" s="25"/>
    </row>
    <row r="397" spans="1:69" s="110" customFormat="1" x14ac:dyDescent="0.3">
      <c r="A397" s="25"/>
      <c r="B397" s="25"/>
      <c r="C397" s="25"/>
      <c r="D397" s="26"/>
      <c r="E397" s="26"/>
      <c r="F397" s="26"/>
      <c r="G397" s="26"/>
      <c r="H397" s="26"/>
      <c r="I397" s="26"/>
      <c r="J397" s="26"/>
      <c r="K397" s="26"/>
      <c r="L397" s="26"/>
      <c r="M397" s="26"/>
      <c r="N397" s="26"/>
      <c r="O397" s="25"/>
      <c r="P397" s="26"/>
      <c r="Q397" s="26"/>
      <c r="R397" s="25"/>
      <c r="S397" s="25"/>
      <c r="T397" s="26"/>
      <c r="U397" s="35"/>
      <c r="V397" s="26"/>
      <c r="W397" s="26"/>
      <c r="X397" s="26"/>
      <c r="Y397" s="25"/>
      <c r="Z397" s="25"/>
      <c r="AA397" s="25"/>
      <c r="AB397" s="25"/>
      <c r="AC397" s="25"/>
      <c r="AD397" s="25"/>
      <c r="AE397" s="25"/>
      <c r="AF397" s="25"/>
      <c r="AG397" s="25"/>
      <c r="AH397" s="25"/>
      <c r="AI397" s="25"/>
      <c r="AJ397" s="25"/>
      <c r="AK397" s="25"/>
      <c r="AL397" s="25"/>
      <c r="AM397" s="25"/>
      <c r="AN397" s="25"/>
      <c r="AO397" s="25"/>
      <c r="AP397" s="25"/>
      <c r="AQ397" s="25"/>
      <c r="AR397" s="25"/>
      <c r="AS397" s="25"/>
      <c r="AT397" s="25"/>
      <c r="AU397" s="25"/>
      <c r="AV397" s="25"/>
      <c r="AW397" s="25"/>
      <c r="AX397" s="25"/>
      <c r="AY397" s="25"/>
      <c r="AZ397" s="25"/>
      <c r="BA397" s="25"/>
      <c r="BB397" s="25"/>
      <c r="BC397" s="25"/>
      <c r="BD397" s="25"/>
      <c r="BE397" s="25"/>
      <c r="BF397" s="25"/>
      <c r="BG397" s="25"/>
      <c r="BH397" s="25"/>
      <c r="BI397" s="25"/>
      <c r="BJ397" s="25"/>
      <c r="BK397" s="25"/>
      <c r="BL397" s="25"/>
      <c r="BM397" s="25"/>
      <c r="BN397" s="25"/>
      <c r="BO397" s="25"/>
      <c r="BP397" s="25"/>
      <c r="BQ397" s="25"/>
    </row>
    <row r="398" spans="1:69" s="110" customFormat="1" x14ac:dyDescent="0.3">
      <c r="A398" s="25"/>
      <c r="B398" s="25"/>
      <c r="C398" s="25"/>
      <c r="D398" s="26"/>
      <c r="E398" s="26"/>
      <c r="F398" s="26"/>
      <c r="G398" s="26"/>
      <c r="H398" s="26"/>
      <c r="I398" s="26"/>
      <c r="J398" s="26"/>
      <c r="K398" s="26"/>
      <c r="L398" s="26"/>
      <c r="M398" s="26"/>
      <c r="N398" s="26"/>
      <c r="O398" s="25"/>
      <c r="P398" s="26"/>
      <c r="Q398" s="26"/>
      <c r="R398" s="25"/>
      <c r="S398" s="25"/>
      <c r="T398" s="26"/>
      <c r="U398" s="35"/>
      <c r="V398" s="26"/>
      <c r="W398" s="26"/>
      <c r="X398" s="26"/>
      <c r="Y398" s="25"/>
      <c r="Z398" s="25"/>
      <c r="AA398" s="25"/>
      <c r="AB398" s="25"/>
      <c r="AC398" s="25"/>
      <c r="AD398" s="25"/>
      <c r="AE398" s="25"/>
      <c r="AF398" s="25"/>
      <c r="AG398" s="25"/>
      <c r="AH398" s="25"/>
      <c r="AI398" s="25"/>
      <c r="AJ398" s="25"/>
      <c r="AK398" s="25"/>
      <c r="AL398" s="25"/>
      <c r="AM398" s="25"/>
      <c r="AN398" s="25"/>
      <c r="AO398" s="25"/>
      <c r="AP398" s="25"/>
      <c r="AQ398" s="25"/>
      <c r="AR398" s="25"/>
      <c r="AS398" s="25"/>
      <c r="AT398" s="25"/>
      <c r="AU398" s="25"/>
      <c r="AV398" s="25"/>
      <c r="AW398" s="25"/>
      <c r="AX398" s="25"/>
      <c r="AY398" s="25"/>
      <c r="AZ398" s="25"/>
      <c r="BA398" s="25"/>
      <c r="BB398" s="25"/>
      <c r="BC398" s="25"/>
      <c r="BD398" s="25"/>
      <c r="BE398" s="25"/>
      <c r="BF398" s="25"/>
      <c r="BG398" s="25"/>
      <c r="BH398" s="25"/>
      <c r="BI398" s="25"/>
      <c r="BJ398" s="25"/>
      <c r="BK398" s="25"/>
      <c r="BL398" s="25"/>
      <c r="BM398" s="25"/>
      <c r="BN398" s="25"/>
      <c r="BO398" s="25"/>
      <c r="BP398" s="25"/>
      <c r="BQ398" s="25"/>
    </row>
    <row r="399" spans="1:69" s="110" customFormat="1" x14ac:dyDescent="0.3">
      <c r="A399" s="25"/>
      <c r="B399" s="25"/>
      <c r="C399" s="25"/>
      <c r="D399" s="26"/>
      <c r="E399" s="26"/>
      <c r="F399" s="26"/>
      <c r="G399" s="26"/>
      <c r="H399" s="26"/>
      <c r="I399" s="26"/>
      <c r="J399" s="26"/>
      <c r="K399" s="26"/>
      <c r="L399" s="26"/>
      <c r="M399" s="26"/>
      <c r="N399" s="26"/>
      <c r="O399" s="25"/>
      <c r="P399" s="26"/>
      <c r="Q399" s="26"/>
      <c r="R399" s="25"/>
      <c r="S399" s="25"/>
      <c r="T399" s="26"/>
      <c r="U399" s="35"/>
      <c r="V399" s="26"/>
      <c r="W399" s="26"/>
      <c r="X399" s="26"/>
      <c r="Y399" s="25"/>
      <c r="Z399" s="25"/>
      <c r="AA399" s="25"/>
      <c r="AB399" s="25"/>
      <c r="AC399" s="25"/>
      <c r="AD399" s="25"/>
      <c r="AE399" s="25"/>
      <c r="AF399" s="25"/>
      <c r="AG399" s="25"/>
      <c r="AH399" s="25"/>
      <c r="AI399" s="25"/>
      <c r="AJ399" s="25"/>
      <c r="AK399" s="25"/>
      <c r="AL399" s="25"/>
      <c r="AM399" s="25"/>
      <c r="AN399" s="25"/>
      <c r="AO399" s="25"/>
      <c r="AP399" s="25"/>
      <c r="AQ399" s="25"/>
      <c r="AR399" s="25"/>
      <c r="AS399" s="25"/>
      <c r="AT399" s="25"/>
      <c r="AU399" s="25"/>
      <c r="AV399" s="25"/>
      <c r="AW399" s="25"/>
      <c r="AX399" s="25"/>
      <c r="AY399" s="25"/>
      <c r="AZ399" s="25"/>
      <c r="BA399" s="25"/>
      <c r="BB399" s="25"/>
      <c r="BC399" s="25"/>
      <c r="BD399" s="25"/>
      <c r="BE399" s="25"/>
      <c r="BF399" s="25"/>
      <c r="BG399" s="25"/>
      <c r="BH399" s="25"/>
      <c r="BI399" s="25"/>
      <c r="BJ399" s="25"/>
      <c r="BK399" s="25"/>
      <c r="BL399" s="25"/>
      <c r="BM399" s="25"/>
      <c r="BN399" s="25"/>
      <c r="BO399" s="25"/>
      <c r="BP399" s="25"/>
      <c r="BQ399" s="25"/>
    </row>
    <row r="400" spans="1:69" s="110" customFormat="1" x14ac:dyDescent="0.3">
      <c r="A400" s="25"/>
      <c r="B400" s="25"/>
      <c r="C400" s="25"/>
      <c r="D400" s="26"/>
      <c r="E400" s="26"/>
      <c r="F400" s="26"/>
      <c r="G400" s="26"/>
      <c r="H400" s="26"/>
      <c r="I400" s="26"/>
      <c r="J400" s="26"/>
      <c r="K400" s="26"/>
      <c r="L400" s="26"/>
      <c r="M400" s="26"/>
      <c r="N400" s="26"/>
      <c r="O400" s="25"/>
      <c r="P400" s="26"/>
      <c r="Q400" s="26"/>
      <c r="R400" s="25"/>
      <c r="S400" s="25"/>
      <c r="T400" s="26"/>
      <c r="U400" s="35"/>
      <c r="V400" s="26"/>
      <c r="W400" s="26"/>
      <c r="X400" s="26"/>
      <c r="Y400" s="25"/>
      <c r="Z400" s="25"/>
      <c r="AA400" s="25"/>
      <c r="AB400" s="25"/>
      <c r="AC400" s="25"/>
      <c r="AD400" s="25"/>
      <c r="AE400" s="25"/>
      <c r="AF400" s="25"/>
      <c r="AG400" s="25"/>
      <c r="AH400" s="25"/>
      <c r="AI400" s="25"/>
      <c r="AJ400" s="25"/>
      <c r="AK400" s="25"/>
      <c r="AL400" s="25"/>
      <c r="AM400" s="25"/>
      <c r="AN400" s="25"/>
      <c r="AO400" s="25"/>
      <c r="AP400" s="25"/>
      <c r="AQ400" s="25"/>
      <c r="AR400" s="25"/>
      <c r="AS400" s="25"/>
      <c r="AT400" s="25"/>
      <c r="AU400" s="25"/>
      <c r="AV400" s="25"/>
      <c r="AW400" s="25"/>
      <c r="AX400" s="25"/>
      <c r="AY400" s="25"/>
      <c r="AZ400" s="25"/>
      <c r="BA400" s="25"/>
      <c r="BB400" s="25"/>
      <c r="BC400" s="25"/>
      <c r="BD400" s="25"/>
      <c r="BE400" s="25"/>
      <c r="BF400" s="25"/>
      <c r="BG400" s="25"/>
      <c r="BH400" s="25"/>
      <c r="BI400" s="25"/>
      <c r="BJ400" s="25"/>
      <c r="BK400" s="25"/>
      <c r="BL400" s="25"/>
      <c r="BM400" s="25"/>
      <c r="BN400" s="25"/>
      <c r="BO400" s="25"/>
      <c r="BP400" s="25"/>
      <c r="BQ400" s="25"/>
    </row>
    <row r="401" spans="1:69" s="110" customFormat="1" x14ac:dyDescent="0.3">
      <c r="A401" s="25"/>
      <c r="B401" s="25"/>
      <c r="C401" s="25"/>
      <c r="D401" s="26"/>
      <c r="E401" s="26"/>
      <c r="F401" s="26"/>
      <c r="G401" s="26"/>
      <c r="H401" s="26"/>
      <c r="I401" s="26"/>
      <c r="J401" s="26"/>
      <c r="K401" s="26"/>
      <c r="L401" s="26"/>
      <c r="M401" s="26"/>
      <c r="N401" s="26"/>
      <c r="O401" s="25"/>
      <c r="P401" s="26"/>
      <c r="Q401" s="26"/>
      <c r="R401" s="25"/>
      <c r="S401" s="25"/>
      <c r="T401" s="26"/>
      <c r="U401" s="35"/>
      <c r="V401" s="26"/>
      <c r="W401" s="26"/>
      <c r="X401" s="26"/>
      <c r="Y401" s="25"/>
      <c r="Z401" s="25"/>
      <c r="AA401" s="25"/>
      <c r="AB401" s="25"/>
      <c r="AC401" s="25"/>
      <c r="AD401" s="25"/>
      <c r="AE401" s="25"/>
      <c r="AF401" s="25"/>
      <c r="AG401" s="25"/>
      <c r="AH401" s="25"/>
      <c r="AI401" s="25"/>
      <c r="AJ401" s="25"/>
      <c r="AK401" s="25"/>
      <c r="AL401" s="25"/>
      <c r="AM401" s="25"/>
      <c r="AN401" s="25"/>
      <c r="AO401" s="25"/>
      <c r="AP401" s="25"/>
      <c r="AQ401" s="25"/>
      <c r="AR401" s="25"/>
      <c r="AS401" s="25"/>
      <c r="AT401" s="25"/>
      <c r="AU401" s="25"/>
      <c r="AV401" s="25"/>
      <c r="AW401" s="25"/>
      <c r="AX401" s="25"/>
      <c r="AY401" s="25"/>
      <c r="AZ401" s="25"/>
      <c r="BA401" s="25"/>
      <c r="BB401" s="25"/>
      <c r="BC401" s="25"/>
      <c r="BD401" s="25"/>
      <c r="BE401" s="25"/>
      <c r="BF401" s="25"/>
      <c r="BG401" s="25"/>
      <c r="BH401" s="25"/>
      <c r="BI401" s="25"/>
      <c r="BJ401" s="25"/>
      <c r="BK401" s="25"/>
      <c r="BL401" s="25"/>
      <c r="BM401" s="25"/>
      <c r="BN401" s="25"/>
      <c r="BO401" s="25"/>
      <c r="BP401" s="25"/>
      <c r="BQ401" s="25"/>
    </row>
    <row r="402" spans="1:69" s="110" customFormat="1" x14ac:dyDescent="0.3">
      <c r="A402" s="25"/>
      <c r="B402" s="25"/>
      <c r="C402" s="25"/>
      <c r="D402" s="26"/>
      <c r="E402" s="26"/>
      <c r="F402" s="26"/>
      <c r="G402" s="26"/>
      <c r="H402" s="26"/>
      <c r="I402" s="26"/>
      <c r="J402" s="26"/>
      <c r="K402" s="26"/>
      <c r="L402" s="26"/>
      <c r="M402" s="26"/>
      <c r="N402" s="26"/>
      <c r="O402" s="25"/>
      <c r="P402" s="26"/>
      <c r="Q402" s="26"/>
      <c r="R402" s="25"/>
      <c r="S402" s="25"/>
      <c r="T402" s="26"/>
      <c r="U402" s="35"/>
      <c r="V402" s="26"/>
      <c r="W402" s="26"/>
      <c r="X402" s="26"/>
      <c r="Y402" s="25"/>
      <c r="Z402" s="25"/>
      <c r="AA402" s="25"/>
      <c r="AB402" s="25"/>
      <c r="AC402" s="25"/>
      <c r="AD402" s="25"/>
      <c r="AE402" s="25"/>
      <c r="AF402" s="25"/>
      <c r="AG402" s="25"/>
      <c r="AH402" s="25"/>
      <c r="AI402" s="25"/>
      <c r="AJ402" s="25"/>
      <c r="AK402" s="25"/>
      <c r="AL402" s="25"/>
      <c r="AM402" s="25"/>
      <c r="AN402" s="25"/>
      <c r="AO402" s="25"/>
      <c r="AP402" s="25"/>
      <c r="AQ402" s="25"/>
      <c r="AR402" s="25"/>
      <c r="AS402" s="25"/>
      <c r="AT402" s="25"/>
      <c r="AU402" s="25"/>
      <c r="AV402" s="25"/>
      <c r="AW402" s="25"/>
      <c r="AX402" s="25"/>
      <c r="AY402" s="25"/>
      <c r="AZ402" s="25"/>
      <c r="BA402" s="25"/>
      <c r="BB402" s="25"/>
      <c r="BC402" s="25"/>
      <c r="BD402" s="25"/>
      <c r="BE402" s="25"/>
      <c r="BF402" s="25"/>
      <c r="BG402" s="25"/>
      <c r="BH402" s="25"/>
      <c r="BI402" s="25"/>
      <c r="BJ402" s="25"/>
      <c r="BK402" s="25"/>
      <c r="BL402" s="25"/>
      <c r="BM402" s="25"/>
      <c r="BN402" s="25"/>
      <c r="BO402" s="25"/>
      <c r="BP402" s="25"/>
      <c r="BQ402" s="25"/>
    </row>
    <row r="403" spans="1:69" s="110" customFormat="1" x14ac:dyDescent="0.3">
      <c r="A403" s="25"/>
      <c r="B403" s="25"/>
      <c r="C403" s="25"/>
      <c r="D403" s="26"/>
      <c r="E403" s="26"/>
      <c r="F403" s="26"/>
      <c r="G403" s="26"/>
      <c r="H403" s="26"/>
      <c r="I403" s="26"/>
      <c r="J403" s="26"/>
      <c r="K403" s="26"/>
      <c r="L403" s="26"/>
      <c r="M403" s="26"/>
      <c r="N403" s="26"/>
      <c r="O403" s="25"/>
      <c r="P403" s="26"/>
      <c r="Q403" s="26"/>
      <c r="R403" s="25"/>
      <c r="S403" s="25"/>
      <c r="T403" s="26"/>
      <c r="U403" s="35"/>
      <c r="V403" s="26"/>
      <c r="W403" s="26"/>
      <c r="X403" s="26"/>
      <c r="Y403" s="25"/>
      <c r="Z403" s="25"/>
      <c r="AA403" s="25"/>
      <c r="AB403" s="25"/>
      <c r="AC403" s="25"/>
      <c r="AD403" s="25"/>
      <c r="AE403" s="25"/>
      <c r="AF403" s="25"/>
      <c r="AG403" s="25"/>
      <c r="AH403" s="25"/>
      <c r="AI403" s="25"/>
      <c r="AJ403" s="25"/>
      <c r="AK403" s="25"/>
      <c r="AL403" s="25"/>
      <c r="AM403" s="25"/>
      <c r="AN403" s="25"/>
      <c r="AO403" s="25"/>
      <c r="AP403" s="25"/>
      <c r="AQ403" s="25"/>
      <c r="AR403" s="25"/>
      <c r="AS403" s="25"/>
      <c r="AT403" s="25"/>
      <c r="AU403" s="25"/>
      <c r="AV403" s="25"/>
      <c r="AW403" s="25"/>
      <c r="AX403" s="25"/>
      <c r="AY403" s="25"/>
      <c r="AZ403" s="25"/>
      <c r="BA403" s="25"/>
      <c r="BB403" s="25"/>
      <c r="BC403" s="25"/>
      <c r="BD403" s="25"/>
      <c r="BE403" s="25"/>
      <c r="BF403" s="25"/>
      <c r="BG403" s="25"/>
      <c r="BH403" s="25"/>
      <c r="BI403" s="25"/>
      <c r="BJ403" s="25"/>
      <c r="BK403" s="25"/>
      <c r="BL403" s="25"/>
      <c r="BM403" s="25"/>
      <c r="BN403" s="25"/>
      <c r="BO403" s="25"/>
      <c r="BP403" s="25"/>
      <c r="BQ403" s="25"/>
    </row>
    <row r="404" spans="1:69" s="110" customFormat="1" x14ac:dyDescent="0.3">
      <c r="A404" s="25"/>
      <c r="B404" s="25"/>
      <c r="C404" s="25"/>
      <c r="D404" s="26"/>
      <c r="E404" s="26"/>
      <c r="F404" s="26"/>
      <c r="G404" s="26"/>
      <c r="H404" s="26"/>
      <c r="I404" s="26"/>
      <c r="J404" s="26"/>
      <c r="K404" s="26"/>
      <c r="L404" s="26"/>
      <c r="M404" s="26"/>
      <c r="N404" s="26"/>
      <c r="O404" s="25"/>
      <c r="P404" s="26"/>
      <c r="Q404" s="26"/>
      <c r="R404" s="25"/>
      <c r="S404" s="25"/>
      <c r="T404" s="26"/>
      <c r="U404" s="35"/>
      <c r="V404" s="26"/>
      <c r="W404" s="26"/>
      <c r="X404" s="26"/>
      <c r="Y404" s="25"/>
      <c r="Z404" s="25"/>
      <c r="AA404" s="25"/>
      <c r="AB404" s="25"/>
      <c r="AC404" s="25"/>
      <c r="AD404" s="25"/>
      <c r="AE404" s="25"/>
      <c r="AF404" s="25"/>
      <c r="AG404" s="25"/>
      <c r="AH404" s="25"/>
      <c r="AI404" s="25"/>
      <c r="AJ404" s="25"/>
      <c r="AK404" s="25"/>
      <c r="AL404" s="25"/>
      <c r="AM404" s="25"/>
      <c r="AN404" s="25"/>
      <c r="AO404" s="25"/>
      <c r="AP404" s="25"/>
      <c r="AQ404" s="25"/>
      <c r="AR404" s="25"/>
      <c r="AS404" s="25"/>
      <c r="AT404" s="25"/>
      <c r="AU404" s="25"/>
      <c r="AV404" s="25"/>
      <c r="AW404" s="25"/>
      <c r="AX404" s="25"/>
      <c r="AY404" s="25"/>
      <c r="AZ404" s="25"/>
      <c r="BA404" s="25"/>
      <c r="BB404" s="25"/>
      <c r="BC404" s="25"/>
      <c r="BD404" s="25"/>
      <c r="BE404" s="25"/>
      <c r="BF404" s="25"/>
      <c r="BG404" s="25"/>
      <c r="BH404" s="25"/>
      <c r="BI404" s="25"/>
      <c r="BJ404" s="25"/>
      <c r="BK404" s="25"/>
      <c r="BL404" s="25"/>
      <c r="BM404" s="25"/>
      <c r="BN404" s="25"/>
      <c r="BO404" s="25"/>
      <c r="BP404" s="25"/>
      <c r="BQ404" s="25"/>
    </row>
    <row r="405" spans="1:69" s="110" customFormat="1" x14ac:dyDescent="0.3">
      <c r="A405" s="25"/>
      <c r="B405" s="25"/>
      <c r="C405" s="25"/>
      <c r="D405" s="26"/>
      <c r="E405" s="26"/>
      <c r="F405" s="26"/>
      <c r="G405" s="26"/>
      <c r="H405" s="26"/>
      <c r="I405" s="26"/>
      <c r="J405" s="26"/>
      <c r="K405" s="26"/>
      <c r="L405" s="26"/>
      <c r="M405" s="26"/>
      <c r="N405" s="26"/>
      <c r="O405" s="25"/>
      <c r="P405" s="26"/>
      <c r="Q405" s="26"/>
      <c r="R405" s="25"/>
      <c r="S405" s="25"/>
      <c r="T405" s="26"/>
      <c r="U405" s="35"/>
      <c r="V405" s="26"/>
      <c r="W405" s="26"/>
      <c r="X405" s="26"/>
      <c r="Y405" s="25"/>
      <c r="Z405" s="25"/>
      <c r="AA405" s="25"/>
      <c r="AB405" s="25"/>
      <c r="AC405" s="25"/>
      <c r="AD405" s="25"/>
      <c r="AE405" s="25"/>
      <c r="AF405" s="25"/>
      <c r="AG405" s="25"/>
      <c r="AH405" s="25"/>
      <c r="AI405" s="25"/>
      <c r="AJ405" s="25"/>
      <c r="AK405" s="25"/>
      <c r="AL405" s="25"/>
      <c r="AM405" s="25"/>
      <c r="AN405" s="25"/>
      <c r="AO405" s="25"/>
      <c r="AP405" s="25"/>
      <c r="AQ405" s="25"/>
      <c r="AR405" s="25"/>
      <c r="AS405" s="25"/>
      <c r="AT405" s="25"/>
      <c r="AU405" s="25"/>
      <c r="AV405" s="25"/>
      <c r="AW405" s="25"/>
      <c r="AX405" s="25"/>
      <c r="AY405" s="25"/>
      <c r="AZ405" s="25"/>
      <c r="BA405" s="25"/>
      <c r="BB405" s="25"/>
      <c r="BC405" s="25"/>
      <c r="BD405" s="25"/>
      <c r="BE405" s="25"/>
      <c r="BF405" s="25"/>
      <c r="BG405" s="25"/>
      <c r="BH405" s="25"/>
      <c r="BI405" s="25"/>
      <c r="BJ405" s="25"/>
      <c r="BK405" s="25"/>
      <c r="BL405" s="25"/>
      <c r="BM405" s="25"/>
      <c r="BN405" s="25"/>
      <c r="BO405" s="25"/>
      <c r="BP405" s="25"/>
      <c r="BQ405" s="25"/>
    </row>
    <row r="406" spans="1:69" s="110" customFormat="1" x14ac:dyDescent="0.3">
      <c r="A406" s="25"/>
      <c r="B406" s="25"/>
      <c r="C406" s="25"/>
      <c r="D406" s="26"/>
      <c r="E406" s="26"/>
      <c r="F406" s="26"/>
      <c r="G406" s="26"/>
      <c r="H406" s="26"/>
      <c r="I406" s="26"/>
      <c r="J406" s="26"/>
      <c r="K406" s="26"/>
      <c r="L406" s="26"/>
      <c r="M406" s="26"/>
      <c r="N406" s="26"/>
      <c r="O406" s="25"/>
      <c r="P406" s="26"/>
      <c r="Q406" s="26"/>
      <c r="R406" s="25"/>
      <c r="S406" s="25"/>
      <c r="T406" s="26"/>
      <c r="U406" s="35"/>
      <c r="V406" s="26"/>
      <c r="W406" s="26"/>
      <c r="X406" s="26"/>
      <c r="Y406" s="25"/>
      <c r="Z406" s="25"/>
      <c r="AA406" s="25"/>
      <c r="AB406" s="25"/>
      <c r="AC406" s="25"/>
      <c r="AD406" s="25"/>
      <c r="AE406" s="25"/>
      <c r="AF406" s="25"/>
      <c r="AG406" s="25"/>
      <c r="AH406" s="25"/>
      <c r="AI406" s="25"/>
      <c r="AJ406" s="25"/>
      <c r="AK406" s="25"/>
      <c r="AL406" s="25"/>
      <c r="AM406" s="25"/>
      <c r="AN406" s="25"/>
      <c r="AO406" s="25"/>
      <c r="AP406" s="25"/>
      <c r="AQ406" s="25"/>
      <c r="AR406" s="25"/>
      <c r="AS406" s="25"/>
      <c r="AT406" s="25"/>
      <c r="AU406" s="25"/>
      <c r="AV406" s="25"/>
      <c r="AW406" s="25"/>
      <c r="AX406" s="25"/>
      <c r="AY406" s="25"/>
      <c r="AZ406" s="25"/>
      <c r="BA406" s="25"/>
      <c r="BB406" s="25"/>
      <c r="BC406" s="25"/>
      <c r="BD406" s="25"/>
      <c r="BE406" s="25"/>
      <c r="BF406" s="25"/>
      <c r="BG406" s="25"/>
      <c r="BH406" s="25"/>
      <c r="BI406" s="25"/>
      <c r="BJ406" s="25"/>
      <c r="BK406" s="25"/>
      <c r="BL406" s="25"/>
      <c r="BM406" s="25"/>
      <c r="BN406" s="25"/>
      <c r="BO406" s="25"/>
      <c r="BP406" s="25"/>
      <c r="BQ406" s="25"/>
    </row>
    <row r="407" spans="1:69" s="110" customFormat="1" x14ac:dyDescent="0.3">
      <c r="A407" s="25"/>
      <c r="B407" s="25"/>
      <c r="C407" s="25"/>
      <c r="D407" s="26"/>
      <c r="E407" s="26"/>
      <c r="F407" s="26"/>
      <c r="G407" s="26"/>
      <c r="H407" s="26"/>
      <c r="I407" s="26"/>
      <c r="J407" s="26"/>
      <c r="K407" s="26"/>
      <c r="L407" s="26"/>
      <c r="M407" s="26"/>
      <c r="N407" s="26"/>
      <c r="O407" s="25"/>
      <c r="P407" s="26"/>
      <c r="Q407" s="26"/>
      <c r="R407" s="25"/>
      <c r="S407" s="25"/>
      <c r="T407" s="26"/>
      <c r="U407" s="35"/>
      <c r="V407" s="26"/>
      <c r="W407" s="26"/>
      <c r="X407" s="26"/>
      <c r="Y407" s="25"/>
      <c r="Z407" s="25"/>
      <c r="AA407" s="25"/>
      <c r="AB407" s="25"/>
      <c r="AC407" s="25"/>
      <c r="AD407" s="25"/>
      <c r="AE407" s="25"/>
      <c r="AF407" s="25"/>
      <c r="AG407" s="25"/>
      <c r="AH407" s="25"/>
      <c r="AI407" s="25"/>
      <c r="AJ407" s="25"/>
      <c r="AK407" s="25"/>
      <c r="AL407" s="25"/>
      <c r="AM407" s="25"/>
      <c r="AN407" s="25"/>
      <c r="AO407" s="25"/>
      <c r="AP407" s="25"/>
      <c r="AQ407" s="25"/>
      <c r="AR407" s="25"/>
      <c r="AS407" s="25"/>
      <c r="AT407" s="25"/>
      <c r="AU407" s="25"/>
      <c r="AV407" s="25"/>
      <c r="AW407" s="25"/>
      <c r="AX407" s="25"/>
      <c r="AY407" s="25"/>
      <c r="AZ407" s="25"/>
      <c r="BA407" s="25"/>
      <c r="BB407" s="25"/>
      <c r="BC407" s="25"/>
      <c r="BD407" s="25"/>
      <c r="BE407" s="25"/>
      <c r="BF407" s="25"/>
      <c r="BG407" s="25"/>
      <c r="BH407" s="25"/>
      <c r="BI407" s="25"/>
      <c r="BJ407" s="25"/>
      <c r="BK407" s="25"/>
      <c r="BL407" s="25"/>
      <c r="BM407" s="25"/>
      <c r="BN407" s="25"/>
      <c r="BO407" s="25"/>
      <c r="BP407" s="25"/>
      <c r="BQ407" s="25"/>
    </row>
    <row r="408" spans="1:69" s="110" customFormat="1" x14ac:dyDescent="0.3">
      <c r="A408" s="25"/>
      <c r="B408" s="25"/>
      <c r="C408" s="25"/>
      <c r="D408" s="26"/>
      <c r="E408" s="26"/>
      <c r="F408" s="26"/>
      <c r="G408" s="26"/>
      <c r="H408" s="26"/>
      <c r="I408" s="26"/>
      <c r="J408" s="26"/>
      <c r="K408" s="26"/>
      <c r="L408" s="26"/>
      <c r="M408" s="26"/>
      <c r="N408" s="26"/>
      <c r="O408" s="25"/>
      <c r="P408" s="26"/>
      <c r="Q408" s="26"/>
      <c r="R408" s="25"/>
      <c r="S408" s="25"/>
      <c r="T408" s="26"/>
      <c r="U408" s="35"/>
      <c r="V408" s="26"/>
      <c r="W408" s="26"/>
      <c r="X408" s="26"/>
      <c r="Y408" s="25"/>
      <c r="Z408" s="25"/>
      <c r="AA408" s="25"/>
      <c r="AB408" s="25"/>
      <c r="AC408" s="25"/>
      <c r="AD408" s="25"/>
      <c r="AE408" s="25"/>
      <c r="AF408" s="25"/>
      <c r="AG408" s="25"/>
      <c r="AH408" s="25"/>
      <c r="AI408" s="25"/>
      <c r="AJ408" s="25"/>
      <c r="AK408" s="25"/>
      <c r="AL408" s="25"/>
      <c r="AM408" s="25"/>
      <c r="AN408" s="25"/>
      <c r="AO408" s="25"/>
      <c r="AP408" s="25"/>
      <c r="AQ408" s="25"/>
      <c r="AR408" s="25"/>
      <c r="AS408" s="25"/>
      <c r="AT408" s="25"/>
      <c r="AU408" s="25"/>
      <c r="AV408" s="25"/>
      <c r="AW408" s="25"/>
      <c r="AX408" s="25"/>
      <c r="AY408" s="25"/>
      <c r="AZ408" s="25"/>
      <c r="BA408" s="25"/>
      <c r="BB408" s="25"/>
      <c r="BC408" s="25"/>
      <c r="BD408" s="25"/>
      <c r="BE408" s="25"/>
      <c r="BF408" s="25"/>
      <c r="BG408" s="25"/>
      <c r="BH408" s="25"/>
      <c r="BI408" s="25"/>
      <c r="BJ408" s="25"/>
      <c r="BK408" s="25"/>
      <c r="BL408" s="25"/>
      <c r="BM408" s="25"/>
      <c r="BN408" s="25"/>
      <c r="BO408" s="25"/>
      <c r="BP408" s="25"/>
      <c r="BQ408" s="25"/>
    </row>
    <row r="409" spans="1:69" s="110" customFormat="1" x14ac:dyDescent="0.3">
      <c r="A409" s="25"/>
      <c r="B409" s="25"/>
      <c r="C409" s="25"/>
      <c r="D409" s="26"/>
      <c r="E409" s="26"/>
      <c r="F409" s="26"/>
      <c r="G409" s="26"/>
      <c r="H409" s="26"/>
      <c r="I409" s="26"/>
      <c r="J409" s="26"/>
      <c r="K409" s="26"/>
      <c r="L409" s="26"/>
      <c r="M409" s="26"/>
      <c r="N409" s="26"/>
      <c r="O409" s="25"/>
      <c r="P409" s="26"/>
      <c r="Q409" s="26"/>
      <c r="R409" s="25"/>
      <c r="S409" s="25"/>
      <c r="T409" s="26"/>
      <c r="U409" s="35"/>
      <c r="V409" s="26"/>
      <c r="W409" s="26"/>
      <c r="X409" s="26"/>
      <c r="Y409" s="25"/>
      <c r="Z409" s="25"/>
      <c r="AA409" s="25"/>
      <c r="AB409" s="25"/>
      <c r="AC409" s="25"/>
      <c r="AD409" s="25"/>
      <c r="AE409" s="25"/>
      <c r="AF409" s="25"/>
      <c r="AG409" s="25"/>
      <c r="AH409" s="25"/>
      <c r="AI409" s="25"/>
      <c r="AJ409" s="25"/>
      <c r="AK409" s="25"/>
      <c r="AL409" s="25"/>
      <c r="AM409" s="25"/>
      <c r="AN409" s="25"/>
      <c r="AO409" s="25"/>
      <c r="AP409" s="25"/>
      <c r="AQ409" s="25"/>
      <c r="AR409" s="25"/>
      <c r="AS409" s="25"/>
      <c r="AT409" s="25"/>
      <c r="AU409" s="25"/>
      <c r="AV409" s="25"/>
      <c r="AW409" s="25"/>
      <c r="AX409" s="25"/>
      <c r="AY409" s="25"/>
      <c r="AZ409" s="25"/>
      <c r="BA409" s="25"/>
      <c r="BB409" s="25"/>
      <c r="BC409" s="25"/>
      <c r="BD409" s="25"/>
      <c r="BE409" s="25"/>
      <c r="BF409" s="25"/>
      <c r="BG409" s="25"/>
      <c r="BH409" s="25"/>
      <c r="BI409" s="25"/>
      <c r="BJ409" s="25"/>
      <c r="BK409" s="25"/>
      <c r="BL409" s="25"/>
      <c r="BM409" s="25"/>
      <c r="BN409" s="25"/>
      <c r="BO409" s="25"/>
      <c r="BP409" s="25"/>
      <c r="BQ409" s="25"/>
    </row>
    <row r="410" spans="1:69" s="110" customFormat="1" x14ac:dyDescent="0.3">
      <c r="A410" s="25"/>
      <c r="B410" s="25"/>
      <c r="C410" s="25"/>
      <c r="D410" s="26"/>
      <c r="E410" s="26"/>
      <c r="F410" s="26"/>
      <c r="G410" s="26"/>
      <c r="H410" s="26"/>
      <c r="I410" s="26"/>
      <c r="J410" s="26"/>
      <c r="K410" s="26"/>
      <c r="L410" s="26"/>
      <c r="M410" s="26"/>
      <c r="N410" s="26"/>
      <c r="O410" s="25"/>
      <c r="P410" s="26"/>
      <c r="Q410" s="26"/>
      <c r="R410" s="25"/>
      <c r="S410" s="25"/>
      <c r="T410" s="26"/>
      <c r="U410" s="35"/>
      <c r="V410" s="26"/>
      <c r="W410" s="26"/>
      <c r="X410" s="26"/>
      <c r="Y410" s="25"/>
      <c r="Z410" s="25"/>
      <c r="AA410" s="25"/>
      <c r="AB410" s="25"/>
      <c r="AC410" s="25"/>
      <c r="AD410" s="25"/>
      <c r="AE410" s="25"/>
      <c r="AF410" s="25"/>
      <c r="AG410" s="25"/>
      <c r="AH410" s="25"/>
      <c r="AI410" s="25"/>
      <c r="AJ410" s="25"/>
      <c r="AK410" s="25"/>
      <c r="AL410" s="25"/>
      <c r="AM410" s="25"/>
      <c r="AN410" s="25"/>
      <c r="AO410" s="25"/>
      <c r="AP410" s="25"/>
      <c r="AQ410" s="25"/>
      <c r="AR410" s="25"/>
      <c r="AS410" s="25"/>
      <c r="AT410" s="25"/>
      <c r="AU410" s="25"/>
      <c r="AV410" s="25"/>
      <c r="AW410" s="25"/>
      <c r="AX410" s="25"/>
      <c r="AY410" s="25"/>
      <c r="AZ410" s="25"/>
      <c r="BA410" s="25"/>
      <c r="BB410" s="25"/>
      <c r="BC410" s="25"/>
      <c r="BD410" s="25"/>
      <c r="BE410" s="25"/>
      <c r="BF410" s="25"/>
      <c r="BG410" s="25"/>
      <c r="BH410" s="25"/>
      <c r="BI410" s="25"/>
      <c r="BJ410" s="25"/>
      <c r="BK410" s="25"/>
      <c r="BL410" s="25"/>
      <c r="BM410" s="25"/>
      <c r="BN410" s="25"/>
      <c r="BO410" s="25"/>
      <c r="BP410" s="25"/>
      <c r="BQ410" s="25"/>
    </row>
    <row r="411" spans="1:69" s="110" customFormat="1" x14ac:dyDescent="0.3">
      <c r="A411" s="25"/>
      <c r="B411" s="25"/>
      <c r="C411" s="25"/>
      <c r="D411" s="26"/>
      <c r="E411" s="26"/>
      <c r="F411" s="26"/>
      <c r="G411" s="26"/>
      <c r="H411" s="26"/>
      <c r="I411" s="26"/>
      <c r="J411" s="26"/>
      <c r="K411" s="26"/>
      <c r="L411" s="26"/>
      <c r="M411" s="26"/>
      <c r="N411" s="26"/>
      <c r="O411" s="25"/>
      <c r="P411" s="26"/>
      <c r="Q411" s="26"/>
      <c r="R411" s="25"/>
      <c r="S411" s="25"/>
      <c r="T411" s="26"/>
      <c r="U411" s="35"/>
      <c r="V411" s="26"/>
      <c r="W411" s="26"/>
      <c r="X411" s="26"/>
      <c r="Y411" s="25"/>
      <c r="Z411" s="25"/>
      <c r="AA411" s="25"/>
      <c r="AB411" s="25"/>
      <c r="AC411" s="25"/>
      <c r="AD411" s="25"/>
      <c r="AE411" s="25"/>
      <c r="AF411" s="25"/>
      <c r="AG411" s="25"/>
      <c r="AH411" s="25"/>
      <c r="AI411" s="25"/>
      <c r="AJ411" s="25"/>
      <c r="AK411" s="25"/>
      <c r="AL411" s="25"/>
      <c r="AM411" s="25"/>
      <c r="AN411" s="25"/>
      <c r="AO411" s="25"/>
      <c r="AP411" s="25"/>
      <c r="AQ411" s="25"/>
      <c r="AR411" s="25"/>
      <c r="AS411" s="25"/>
      <c r="AT411" s="25"/>
      <c r="AU411" s="25"/>
      <c r="AV411" s="25"/>
      <c r="AW411" s="25"/>
      <c r="AX411" s="25"/>
      <c r="AY411" s="25"/>
      <c r="AZ411" s="25"/>
      <c r="BA411" s="25"/>
      <c r="BB411" s="25"/>
      <c r="BC411" s="25"/>
      <c r="BD411" s="25"/>
      <c r="BE411" s="25"/>
      <c r="BF411" s="25"/>
      <c r="BG411" s="25"/>
      <c r="BH411" s="25"/>
      <c r="BI411" s="25"/>
      <c r="BJ411" s="25"/>
      <c r="BK411" s="25"/>
      <c r="BL411" s="25"/>
      <c r="BM411" s="25"/>
      <c r="BN411" s="25"/>
      <c r="BO411" s="25"/>
      <c r="BP411" s="25"/>
      <c r="BQ411" s="25"/>
    </row>
    <row r="412" spans="1:69" s="110" customFormat="1" x14ac:dyDescent="0.3">
      <c r="A412" s="25"/>
      <c r="B412" s="25"/>
      <c r="C412" s="25"/>
      <c r="D412" s="26"/>
      <c r="E412" s="26"/>
      <c r="F412" s="26"/>
      <c r="G412" s="26"/>
      <c r="H412" s="26"/>
      <c r="I412" s="26"/>
      <c r="J412" s="26"/>
      <c r="K412" s="26"/>
      <c r="L412" s="26"/>
      <c r="M412" s="26"/>
      <c r="N412" s="26"/>
      <c r="O412" s="25"/>
      <c r="P412" s="26"/>
      <c r="Q412" s="26"/>
      <c r="R412" s="25"/>
      <c r="S412" s="25"/>
      <c r="T412" s="26"/>
      <c r="U412" s="35"/>
      <c r="V412" s="26"/>
      <c r="W412" s="26"/>
      <c r="X412" s="26"/>
      <c r="Y412" s="25"/>
      <c r="Z412" s="25"/>
      <c r="AA412" s="25"/>
      <c r="AB412" s="25"/>
      <c r="AC412" s="25"/>
      <c r="AD412" s="25"/>
      <c r="AE412" s="25"/>
      <c r="AF412" s="25"/>
      <c r="AG412" s="25"/>
      <c r="AH412" s="25"/>
      <c r="AI412" s="25"/>
      <c r="AJ412" s="25"/>
      <c r="AK412" s="25"/>
      <c r="AL412" s="25"/>
      <c r="AM412" s="25"/>
      <c r="AN412" s="25"/>
      <c r="AO412" s="25"/>
      <c r="AP412" s="25"/>
      <c r="AQ412" s="25"/>
      <c r="AR412" s="25"/>
      <c r="AS412" s="25"/>
      <c r="AT412" s="25"/>
      <c r="AU412" s="25"/>
      <c r="AV412" s="25"/>
      <c r="AW412" s="25"/>
      <c r="AX412" s="25"/>
      <c r="AY412" s="25"/>
      <c r="AZ412" s="25"/>
      <c r="BA412" s="25"/>
      <c r="BB412" s="25"/>
      <c r="BC412" s="25"/>
      <c r="BD412" s="25"/>
      <c r="BE412" s="25"/>
      <c r="BF412" s="25"/>
      <c r="BG412" s="25"/>
      <c r="BH412" s="25"/>
      <c r="BI412" s="25"/>
      <c r="BJ412" s="25"/>
      <c r="BK412" s="25"/>
      <c r="BL412" s="25"/>
      <c r="BM412" s="25"/>
      <c r="BN412" s="25"/>
      <c r="BO412" s="25"/>
      <c r="BP412" s="25"/>
      <c r="BQ412" s="25"/>
    </row>
    <row r="413" spans="1:69" s="110" customFormat="1" x14ac:dyDescent="0.3">
      <c r="A413" s="25"/>
      <c r="B413" s="25"/>
      <c r="C413" s="25"/>
      <c r="D413" s="26"/>
      <c r="E413" s="26"/>
      <c r="F413" s="26"/>
      <c r="G413" s="26"/>
      <c r="H413" s="26"/>
      <c r="I413" s="26"/>
      <c r="J413" s="26"/>
      <c r="K413" s="26"/>
      <c r="L413" s="26"/>
      <c r="M413" s="26"/>
      <c r="N413" s="26"/>
      <c r="O413" s="25"/>
      <c r="P413" s="26"/>
      <c r="Q413" s="26"/>
      <c r="R413" s="25"/>
      <c r="S413" s="25"/>
      <c r="T413" s="26"/>
      <c r="U413" s="35"/>
      <c r="V413" s="26"/>
      <c r="W413" s="26"/>
      <c r="X413" s="26"/>
      <c r="Y413" s="25"/>
      <c r="Z413" s="25"/>
      <c r="AA413" s="25"/>
      <c r="AB413" s="25"/>
      <c r="AC413" s="25"/>
      <c r="AD413" s="25"/>
      <c r="AE413" s="25"/>
      <c r="AF413" s="25"/>
      <c r="AG413" s="25"/>
      <c r="AH413" s="25"/>
      <c r="AI413" s="25"/>
      <c r="AJ413" s="25"/>
      <c r="AK413" s="25"/>
      <c r="AL413" s="25"/>
      <c r="AM413" s="25"/>
      <c r="AN413" s="25"/>
      <c r="AO413" s="25"/>
      <c r="AP413" s="25"/>
      <c r="AQ413" s="25"/>
      <c r="AR413" s="25"/>
      <c r="AS413" s="25"/>
      <c r="AT413" s="25"/>
      <c r="AU413" s="25"/>
      <c r="AV413" s="25"/>
      <c r="AW413" s="25"/>
      <c r="AX413" s="25"/>
      <c r="AY413" s="25"/>
      <c r="AZ413" s="25"/>
      <c r="BA413" s="25"/>
      <c r="BB413" s="25"/>
      <c r="BC413" s="25"/>
      <c r="BD413" s="25"/>
      <c r="BE413" s="25"/>
      <c r="BF413" s="25"/>
      <c r="BG413" s="25"/>
      <c r="BH413" s="25"/>
      <c r="BI413" s="25"/>
      <c r="BJ413" s="25"/>
      <c r="BK413" s="25"/>
      <c r="BL413" s="25"/>
      <c r="BM413" s="25"/>
      <c r="BN413" s="25"/>
      <c r="BO413" s="25"/>
      <c r="BP413" s="25"/>
      <c r="BQ413" s="25"/>
    </row>
    <row r="414" spans="1:69" s="110" customFormat="1" x14ac:dyDescent="0.3">
      <c r="A414" s="25"/>
      <c r="B414" s="25"/>
      <c r="C414" s="25"/>
      <c r="D414" s="26"/>
      <c r="E414" s="26"/>
      <c r="F414" s="26"/>
      <c r="G414" s="26"/>
      <c r="H414" s="26"/>
      <c r="I414" s="26"/>
      <c r="J414" s="26"/>
      <c r="K414" s="26"/>
      <c r="L414" s="26"/>
      <c r="M414" s="26"/>
      <c r="N414" s="26"/>
      <c r="O414" s="25"/>
      <c r="P414" s="26"/>
      <c r="Q414" s="26"/>
      <c r="R414" s="25"/>
      <c r="S414" s="25"/>
      <c r="T414" s="26"/>
      <c r="U414" s="35"/>
      <c r="V414" s="26"/>
      <c r="W414" s="26"/>
      <c r="X414" s="26"/>
      <c r="Y414" s="25"/>
      <c r="Z414" s="25"/>
      <c r="AA414" s="25"/>
      <c r="AB414" s="25"/>
      <c r="AC414" s="25"/>
      <c r="AD414" s="25"/>
      <c r="AE414" s="25"/>
      <c r="AF414" s="25"/>
      <c r="AG414" s="25"/>
      <c r="AH414" s="25"/>
      <c r="AI414" s="25"/>
      <c r="AJ414" s="25"/>
      <c r="AK414" s="25"/>
      <c r="AL414" s="25"/>
      <c r="AM414" s="25"/>
      <c r="AN414" s="25"/>
      <c r="AO414" s="25"/>
      <c r="AP414" s="25"/>
      <c r="AQ414" s="25"/>
      <c r="AR414" s="25"/>
      <c r="AS414" s="25"/>
      <c r="AT414" s="25"/>
      <c r="AU414" s="25"/>
      <c r="AV414" s="25"/>
      <c r="AW414" s="25"/>
      <c r="AX414" s="25"/>
      <c r="AY414" s="25"/>
      <c r="AZ414" s="25"/>
      <c r="BA414" s="25"/>
      <c r="BB414" s="25"/>
      <c r="BC414" s="25"/>
      <c r="BD414" s="25"/>
      <c r="BE414" s="25"/>
      <c r="BF414" s="25"/>
      <c r="BG414" s="25"/>
      <c r="BH414" s="25"/>
      <c r="BI414" s="25"/>
      <c r="BJ414" s="25"/>
      <c r="BK414" s="25"/>
      <c r="BL414" s="25"/>
      <c r="BM414" s="25"/>
      <c r="BN414" s="25"/>
      <c r="BO414" s="25"/>
      <c r="BP414" s="25"/>
      <c r="BQ414" s="25"/>
    </row>
    <row r="415" spans="1:69" s="110" customFormat="1" x14ac:dyDescent="0.3">
      <c r="A415" s="25"/>
      <c r="B415" s="25"/>
      <c r="C415" s="25"/>
      <c r="D415" s="26"/>
      <c r="E415" s="26"/>
      <c r="F415" s="26"/>
      <c r="G415" s="26"/>
      <c r="H415" s="26"/>
      <c r="I415" s="26"/>
      <c r="J415" s="26"/>
      <c r="K415" s="26"/>
      <c r="L415" s="26"/>
      <c r="M415" s="26"/>
      <c r="N415" s="26"/>
      <c r="O415" s="25"/>
      <c r="P415" s="26"/>
      <c r="Q415" s="26"/>
      <c r="R415" s="25"/>
      <c r="S415" s="25"/>
      <c r="T415" s="26"/>
      <c r="U415" s="35"/>
      <c r="V415" s="26"/>
      <c r="W415" s="26"/>
      <c r="X415" s="26"/>
      <c r="Y415" s="25"/>
      <c r="Z415" s="25"/>
      <c r="AA415" s="25"/>
      <c r="AB415" s="25"/>
      <c r="AC415" s="25"/>
      <c r="AD415" s="25"/>
      <c r="AE415" s="25"/>
      <c r="AF415" s="25"/>
      <c r="AG415" s="25"/>
      <c r="AH415" s="25"/>
      <c r="AI415" s="25"/>
      <c r="AJ415" s="25"/>
      <c r="AK415" s="25"/>
      <c r="AL415" s="25"/>
      <c r="AM415" s="25"/>
      <c r="AN415" s="25"/>
      <c r="AO415" s="25"/>
      <c r="AP415" s="25"/>
      <c r="AQ415" s="25"/>
      <c r="AR415" s="25"/>
      <c r="AS415" s="25"/>
      <c r="AT415" s="25"/>
      <c r="AU415" s="25"/>
      <c r="AV415" s="25"/>
      <c r="AW415" s="25"/>
      <c r="AX415" s="25"/>
      <c r="AY415" s="25"/>
      <c r="AZ415" s="25"/>
      <c r="BA415" s="25"/>
      <c r="BB415" s="25"/>
      <c r="BC415" s="25"/>
      <c r="BD415" s="25"/>
      <c r="BE415" s="25"/>
      <c r="BF415" s="25"/>
      <c r="BG415" s="25"/>
      <c r="BH415" s="25"/>
      <c r="BI415" s="25"/>
      <c r="BJ415" s="25"/>
      <c r="BK415" s="25"/>
      <c r="BL415" s="25"/>
      <c r="BM415" s="25"/>
      <c r="BN415" s="25"/>
      <c r="BO415" s="25"/>
      <c r="BP415" s="25"/>
      <c r="BQ415" s="25"/>
    </row>
    <row r="416" spans="1:69" s="110" customFormat="1" x14ac:dyDescent="0.3">
      <c r="A416" s="25"/>
      <c r="B416" s="25"/>
      <c r="C416" s="25"/>
      <c r="D416" s="26"/>
      <c r="E416" s="26"/>
      <c r="F416" s="26"/>
      <c r="G416" s="26"/>
      <c r="H416" s="26"/>
      <c r="I416" s="26"/>
      <c r="J416" s="26"/>
      <c r="K416" s="26"/>
      <c r="L416" s="26"/>
      <c r="M416" s="26"/>
      <c r="N416" s="26"/>
      <c r="O416" s="25"/>
      <c r="P416" s="26"/>
      <c r="Q416" s="26"/>
      <c r="R416" s="25"/>
      <c r="S416" s="25"/>
      <c r="T416" s="26"/>
      <c r="U416" s="35"/>
      <c r="V416" s="26"/>
      <c r="W416" s="26"/>
      <c r="X416" s="26"/>
      <c r="Y416" s="25"/>
      <c r="Z416" s="25"/>
      <c r="AA416" s="25"/>
      <c r="AB416" s="25"/>
      <c r="AC416" s="25"/>
      <c r="AD416" s="25"/>
      <c r="AE416" s="25"/>
      <c r="AF416" s="25"/>
      <c r="AG416" s="25"/>
      <c r="AH416" s="25"/>
      <c r="AI416" s="25"/>
      <c r="AJ416" s="25"/>
      <c r="AK416" s="25"/>
      <c r="AL416" s="25"/>
      <c r="AM416" s="25"/>
      <c r="AN416" s="25"/>
      <c r="AO416" s="25"/>
      <c r="AP416" s="25"/>
      <c r="AQ416" s="25"/>
      <c r="AR416" s="25"/>
      <c r="AS416" s="25"/>
      <c r="AT416" s="25"/>
      <c r="AU416" s="25"/>
      <c r="AV416" s="25"/>
      <c r="AW416" s="25"/>
      <c r="AX416" s="25"/>
      <c r="AY416" s="25"/>
      <c r="AZ416" s="25"/>
      <c r="BA416" s="25"/>
      <c r="BB416" s="25"/>
      <c r="BC416" s="25"/>
      <c r="BD416" s="25"/>
      <c r="BE416" s="25"/>
      <c r="BF416" s="25"/>
      <c r="BG416" s="25"/>
      <c r="BH416" s="25"/>
      <c r="BI416" s="25"/>
      <c r="BJ416" s="25"/>
      <c r="BK416" s="25"/>
      <c r="BL416" s="25"/>
      <c r="BM416" s="25"/>
      <c r="BN416" s="25"/>
      <c r="BO416" s="25"/>
      <c r="BP416" s="25"/>
      <c r="BQ416" s="25"/>
    </row>
    <row r="417" spans="1:69" s="110" customFormat="1" x14ac:dyDescent="0.3">
      <c r="A417" s="25"/>
      <c r="B417" s="25"/>
      <c r="C417" s="25"/>
      <c r="D417" s="26"/>
      <c r="E417" s="26"/>
      <c r="F417" s="26"/>
      <c r="G417" s="26"/>
      <c r="H417" s="26"/>
      <c r="I417" s="26"/>
      <c r="J417" s="26"/>
      <c r="K417" s="26"/>
      <c r="L417" s="26"/>
      <c r="M417" s="26"/>
      <c r="N417" s="26"/>
      <c r="O417" s="25"/>
      <c r="P417" s="26"/>
      <c r="Q417" s="26"/>
      <c r="R417" s="25"/>
      <c r="S417" s="25"/>
      <c r="T417" s="26"/>
      <c r="U417" s="35"/>
      <c r="V417" s="26"/>
      <c r="W417" s="26"/>
      <c r="X417" s="26"/>
      <c r="Y417" s="25"/>
      <c r="Z417" s="25"/>
      <c r="AA417" s="25"/>
      <c r="AB417" s="25"/>
      <c r="AC417" s="25"/>
      <c r="AD417" s="25"/>
      <c r="AE417" s="25"/>
      <c r="AF417" s="25"/>
      <c r="AG417" s="25"/>
      <c r="AH417" s="25"/>
      <c r="AI417" s="25"/>
      <c r="AJ417" s="25"/>
      <c r="AK417" s="25"/>
      <c r="AL417" s="25"/>
      <c r="AM417" s="25"/>
      <c r="AN417" s="25"/>
      <c r="AO417" s="25"/>
      <c r="AP417" s="25"/>
      <c r="AQ417" s="25"/>
      <c r="AR417" s="25"/>
      <c r="AS417" s="25"/>
      <c r="AT417" s="25"/>
      <c r="AU417" s="25"/>
      <c r="AV417" s="25"/>
      <c r="AW417" s="25"/>
      <c r="AX417" s="25"/>
      <c r="AY417" s="25"/>
      <c r="AZ417" s="25"/>
      <c r="BA417" s="25"/>
      <c r="BB417" s="25"/>
      <c r="BC417" s="25"/>
      <c r="BD417" s="25"/>
      <c r="BE417" s="25"/>
      <c r="BF417" s="25"/>
      <c r="BG417" s="25"/>
      <c r="BH417" s="25"/>
      <c r="BI417" s="25"/>
      <c r="BJ417" s="25"/>
      <c r="BK417" s="25"/>
      <c r="BL417" s="25"/>
      <c r="BM417" s="25"/>
      <c r="BN417" s="25"/>
      <c r="BO417" s="25"/>
      <c r="BP417" s="25"/>
      <c r="BQ417" s="25"/>
    </row>
    <row r="418" spans="1:69" s="110" customFormat="1" x14ac:dyDescent="0.3">
      <c r="A418" s="25"/>
      <c r="B418" s="25"/>
      <c r="C418" s="25"/>
      <c r="D418" s="26"/>
      <c r="E418" s="26"/>
      <c r="F418" s="26"/>
      <c r="G418" s="26"/>
      <c r="H418" s="26"/>
      <c r="I418" s="26"/>
      <c r="J418" s="26"/>
      <c r="K418" s="26"/>
      <c r="L418" s="26"/>
      <c r="M418" s="26"/>
      <c r="N418" s="26"/>
      <c r="O418" s="25"/>
      <c r="P418" s="26"/>
      <c r="Q418" s="26"/>
      <c r="R418" s="25"/>
      <c r="S418" s="25"/>
      <c r="T418" s="26"/>
      <c r="U418" s="35"/>
      <c r="V418" s="26"/>
      <c r="W418" s="26"/>
      <c r="X418" s="26"/>
      <c r="Y418" s="25"/>
      <c r="Z418" s="25"/>
      <c r="AA418" s="25"/>
      <c r="AB418" s="25"/>
      <c r="AC418" s="25"/>
      <c r="AD418" s="25"/>
      <c r="AE418" s="25"/>
      <c r="AF418" s="25"/>
      <c r="AG418" s="25"/>
      <c r="AH418" s="25"/>
      <c r="AI418" s="25"/>
      <c r="AJ418" s="25"/>
      <c r="AK418" s="25"/>
      <c r="AL418" s="25"/>
      <c r="AM418" s="25"/>
      <c r="AN418" s="25"/>
      <c r="AO418" s="25"/>
      <c r="AP418" s="25"/>
      <c r="AQ418" s="25"/>
      <c r="AR418" s="25"/>
      <c r="AS418" s="25"/>
      <c r="AT418" s="25"/>
      <c r="AU418" s="25"/>
      <c r="AV418" s="25"/>
      <c r="AW418" s="25"/>
      <c r="AX418" s="25"/>
      <c r="AY418" s="25"/>
      <c r="AZ418" s="25"/>
      <c r="BA418" s="25"/>
      <c r="BB418" s="25"/>
      <c r="BC418" s="25"/>
      <c r="BD418" s="25"/>
      <c r="BE418" s="25"/>
      <c r="BF418" s="25"/>
      <c r="BG418" s="25"/>
      <c r="BH418" s="25"/>
      <c r="BI418" s="25"/>
      <c r="BJ418" s="25"/>
      <c r="BK418" s="25"/>
      <c r="BL418" s="25"/>
      <c r="BM418" s="25"/>
      <c r="BN418" s="25"/>
      <c r="BO418" s="25"/>
      <c r="BP418" s="25"/>
      <c r="BQ418" s="25"/>
    </row>
    <row r="419" spans="1:69" s="110" customFormat="1" x14ac:dyDescent="0.3">
      <c r="A419" s="25"/>
      <c r="B419" s="25"/>
      <c r="C419" s="25"/>
      <c r="D419" s="26"/>
      <c r="E419" s="26"/>
      <c r="F419" s="26"/>
      <c r="G419" s="26"/>
      <c r="H419" s="26"/>
      <c r="I419" s="26"/>
      <c r="J419" s="26"/>
      <c r="K419" s="26"/>
      <c r="L419" s="26"/>
      <c r="M419" s="26"/>
      <c r="N419" s="26"/>
      <c r="O419" s="25"/>
      <c r="P419" s="26"/>
      <c r="Q419" s="26"/>
      <c r="R419" s="25"/>
      <c r="S419" s="25"/>
      <c r="T419" s="26"/>
      <c r="U419" s="35"/>
      <c r="V419" s="26"/>
      <c r="W419" s="26"/>
      <c r="X419" s="26"/>
      <c r="Y419" s="25"/>
      <c r="Z419" s="25"/>
      <c r="AA419" s="25"/>
      <c r="AB419" s="25"/>
      <c r="AC419" s="25"/>
      <c r="AD419" s="25"/>
      <c r="AE419" s="25"/>
      <c r="AF419" s="25"/>
      <c r="AG419" s="25"/>
      <c r="AH419" s="25"/>
      <c r="AI419" s="25"/>
      <c r="AJ419" s="25"/>
      <c r="AK419" s="25"/>
      <c r="AL419" s="25"/>
      <c r="AM419" s="25"/>
      <c r="AN419" s="25"/>
      <c r="AO419" s="25"/>
      <c r="AP419" s="25"/>
      <c r="AQ419" s="25"/>
      <c r="AR419" s="25"/>
      <c r="AS419" s="25"/>
      <c r="AT419" s="25"/>
      <c r="AU419" s="25"/>
      <c r="AV419" s="25"/>
      <c r="AW419" s="25"/>
      <c r="AX419" s="25"/>
      <c r="AY419" s="25"/>
      <c r="AZ419" s="25"/>
      <c r="BA419" s="25"/>
      <c r="BB419" s="25"/>
      <c r="BC419" s="25"/>
      <c r="BD419" s="25"/>
      <c r="BE419" s="25"/>
      <c r="BF419" s="25"/>
      <c r="BG419" s="25"/>
      <c r="BH419" s="25"/>
      <c r="BI419" s="25"/>
      <c r="BJ419" s="25"/>
      <c r="BK419" s="25"/>
      <c r="BL419" s="25"/>
      <c r="BM419" s="25"/>
      <c r="BN419" s="25"/>
      <c r="BO419" s="25"/>
      <c r="BP419" s="25"/>
      <c r="BQ419" s="25"/>
    </row>
    <row r="420" spans="1:69" s="110" customFormat="1" x14ac:dyDescent="0.3">
      <c r="A420" s="25"/>
      <c r="B420" s="25"/>
      <c r="C420" s="25"/>
      <c r="D420" s="26"/>
      <c r="E420" s="26"/>
      <c r="F420" s="26"/>
      <c r="G420" s="26"/>
      <c r="H420" s="26"/>
      <c r="I420" s="26"/>
      <c r="J420" s="26"/>
      <c r="K420" s="26"/>
      <c r="L420" s="26"/>
      <c r="M420" s="26"/>
      <c r="N420" s="26"/>
      <c r="O420" s="25"/>
      <c r="P420" s="26"/>
      <c r="Q420" s="26"/>
      <c r="R420" s="25"/>
      <c r="S420" s="25"/>
      <c r="T420" s="26"/>
      <c r="U420" s="35"/>
      <c r="V420" s="26"/>
      <c r="W420" s="26"/>
      <c r="X420" s="26"/>
      <c r="Y420" s="25"/>
      <c r="Z420" s="25"/>
      <c r="AA420" s="25"/>
      <c r="AB420" s="25"/>
      <c r="AC420" s="25"/>
      <c r="AD420" s="25"/>
      <c r="AE420" s="25"/>
      <c r="AF420" s="25"/>
      <c r="AG420" s="25"/>
      <c r="AH420" s="25"/>
      <c r="AI420" s="25"/>
      <c r="AJ420" s="25"/>
      <c r="AK420" s="25"/>
      <c r="AL420" s="25"/>
      <c r="AM420" s="25"/>
      <c r="AN420" s="25"/>
      <c r="AO420" s="25"/>
      <c r="AP420" s="25"/>
      <c r="AQ420" s="25"/>
      <c r="AR420" s="25"/>
      <c r="AS420" s="25"/>
      <c r="AT420" s="25"/>
      <c r="AU420" s="25"/>
      <c r="AV420" s="25"/>
      <c r="AW420" s="25"/>
      <c r="AX420" s="25"/>
      <c r="AY420" s="25"/>
      <c r="AZ420" s="25"/>
      <c r="BA420" s="25"/>
      <c r="BB420" s="25"/>
      <c r="BC420" s="25"/>
      <c r="BD420" s="25"/>
      <c r="BE420" s="25"/>
      <c r="BF420" s="25"/>
      <c r="BG420" s="25"/>
      <c r="BH420" s="25"/>
      <c r="BI420" s="25"/>
      <c r="BJ420" s="25"/>
      <c r="BK420" s="25"/>
      <c r="BL420" s="25"/>
      <c r="BM420" s="25"/>
      <c r="BN420" s="25"/>
      <c r="BO420" s="25"/>
      <c r="BP420" s="25"/>
      <c r="BQ420" s="25"/>
    </row>
    <row r="421" spans="1:69" s="110" customFormat="1" x14ac:dyDescent="0.3">
      <c r="A421" s="25"/>
      <c r="B421" s="25"/>
      <c r="C421" s="25"/>
      <c r="D421" s="26"/>
      <c r="E421" s="26"/>
      <c r="F421" s="26"/>
      <c r="G421" s="26"/>
      <c r="H421" s="26"/>
      <c r="I421" s="26"/>
      <c r="J421" s="26"/>
      <c r="K421" s="26"/>
      <c r="L421" s="26"/>
      <c r="M421" s="26"/>
      <c r="N421" s="26"/>
      <c r="O421" s="25"/>
      <c r="P421" s="26"/>
      <c r="Q421" s="26"/>
      <c r="R421" s="25"/>
      <c r="S421" s="25"/>
      <c r="T421" s="26"/>
      <c r="U421" s="35"/>
      <c r="V421" s="26"/>
      <c r="W421" s="26"/>
      <c r="X421" s="26"/>
      <c r="Y421" s="25"/>
      <c r="Z421" s="25"/>
      <c r="AA421" s="25"/>
      <c r="AB421" s="25"/>
      <c r="AC421" s="25"/>
      <c r="AD421" s="25"/>
      <c r="AE421" s="25"/>
      <c r="AF421" s="25"/>
      <c r="AG421" s="25"/>
      <c r="AH421" s="25"/>
      <c r="AI421" s="25"/>
      <c r="AJ421" s="25"/>
      <c r="AK421" s="25"/>
      <c r="AL421" s="25"/>
      <c r="AM421" s="25"/>
      <c r="AN421" s="25"/>
      <c r="AO421" s="25"/>
      <c r="AP421" s="25"/>
      <c r="AQ421" s="25"/>
      <c r="AR421" s="25"/>
      <c r="AS421" s="25"/>
      <c r="AT421" s="25"/>
      <c r="AU421" s="25"/>
      <c r="AV421" s="25"/>
      <c r="AW421" s="25"/>
      <c r="AX421" s="25"/>
      <c r="AY421" s="25"/>
      <c r="AZ421" s="25"/>
      <c r="BA421" s="25"/>
      <c r="BB421" s="25"/>
      <c r="BC421" s="25"/>
      <c r="BD421" s="25"/>
      <c r="BE421" s="25"/>
      <c r="BF421" s="25"/>
      <c r="BG421" s="25"/>
      <c r="BH421" s="25"/>
      <c r="BI421" s="25"/>
      <c r="BJ421" s="25"/>
      <c r="BK421" s="25"/>
      <c r="BL421" s="25"/>
      <c r="BM421" s="25"/>
      <c r="BN421" s="25"/>
      <c r="BO421" s="25"/>
      <c r="BP421" s="25"/>
      <c r="BQ421" s="25"/>
    </row>
    <row r="422" spans="1:69" s="110" customFormat="1" x14ac:dyDescent="0.3">
      <c r="A422" s="25"/>
      <c r="B422" s="25"/>
      <c r="C422" s="25"/>
      <c r="D422" s="26"/>
      <c r="E422" s="26"/>
      <c r="F422" s="26"/>
      <c r="G422" s="26"/>
      <c r="H422" s="26"/>
      <c r="I422" s="26"/>
      <c r="J422" s="26"/>
      <c r="K422" s="26"/>
      <c r="L422" s="26"/>
      <c r="M422" s="26"/>
      <c r="N422" s="26"/>
      <c r="O422" s="25"/>
      <c r="P422" s="26"/>
      <c r="Q422" s="26"/>
      <c r="R422" s="25"/>
      <c r="S422" s="25"/>
      <c r="T422" s="26"/>
      <c r="U422" s="35"/>
      <c r="V422" s="26"/>
      <c r="W422" s="26"/>
      <c r="X422" s="26"/>
      <c r="Y422" s="25"/>
      <c r="Z422" s="25"/>
      <c r="AA422" s="25"/>
      <c r="AB422" s="25"/>
      <c r="AC422" s="25"/>
      <c r="AD422" s="25"/>
      <c r="AE422" s="25"/>
      <c r="AF422" s="25"/>
      <c r="AG422" s="25"/>
      <c r="AH422" s="25"/>
      <c r="AI422" s="25"/>
      <c r="AJ422" s="25"/>
      <c r="AK422" s="25"/>
      <c r="AL422" s="25"/>
      <c r="AM422" s="25"/>
      <c r="AN422" s="25"/>
      <c r="AO422" s="25"/>
      <c r="AP422" s="25"/>
      <c r="AQ422" s="25"/>
      <c r="AR422" s="25"/>
      <c r="AS422" s="25"/>
      <c r="AT422" s="25"/>
      <c r="AU422" s="25"/>
      <c r="AV422" s="25"/>
      <c r="AW422" s="25"/>
      <c r="AX422" s="25"/>
      <c r="AY422" s="25"/>
      <c r="AZ422" s="25"/>
      <c r="BA422" s="25"/>
      <c r="BB422" s="25"/>
      <c r="BC422" s="25"/>
      <c r="BD422" s="25"/>
      <c r="BE422" s="25"/>
      <c r="BF422" s="25"/>
      <c r="BG422" s="25"/>
      <c r="BH422" s="25"/>
      <c r="BI422" s="25"/>
      <c r="BJ422" s="25"/>
      <c r="BK422" s="25"/>
      <c r="BL422" s="25"/>
      <c r="BM422" s="25"/>
      <c r="BN422" s="25"/>
      <c r="BO422" s="25"/>
      <c r="BP422" s="25"/>
      <c r="BQ422" s="25"/>
    </row>
    <row r="423" spans="1:69" s="110" customFormat="1" x14ac:dyDescent="0.3">
      <c r="A423" s="25"/>
      <c r="B423" s="25"/>
      <c r="C423" s="25"/>
      <c r="D423" s="26"/>
      <c r="E423" s="26"/>
      <c r="F423" s="26"/>
      <c r="G423" s="26"/>
      <c r="H423" s="26"/>
      <c r="I423" s="26"/>
      <c r="J423" s="26"/>
      <c r="K423" s="26"/>
      <c r="L423" s="26"/>
      <c r="M423" s="26"/>
      <c r="N423" s="26"/>
      <c r="O423" s="25"/>
      <c r="P423" s="26"/>
      <c r="Q423" s="26"/>
      <c r="R423" s="25"/>
      <c r="S423" s="25"/>
      <c r="T423" s="26"/>
      <c r="U423" s="35"/>
      <c r="V423" s="26"/>
      <c r="W423" s="26"/>
      <c r="X423" s="26"/>
      <c r="Y423" s="25"/>
      <c r="Z423" s="25"/>
      <c r="AA423" s="25"/>
      <c r="AB423" s="25"/>
      <c r="AC423" s="25"/>
      <c r="AD423" s="25"/>
      <c r="AE423" s="25"/>
      <c r="AF423" s="25"/>
      <c r="AG423" s="25"/>
      <c r="AH423" s="25"/>
      <c r="AI423" s="25"/>
      <c r="AJ423" s="25"/>
      <c r="AK423" s="25"/>
      <c r="AL423" s="25"/>
      <c r="AM423" s="25"/>
      <c r="AN423" s="25"/>
      <c r="AO423" s="25"/>
      <c r="AP423" s="25"/>
      <c r="AQ423" s="25"/>
      <c r="AR423" s="25"/>
      <c r="AS423" s="25"/>
      <c r="AT423" s="25"/>
      <c r="AU423" s="25"/>
      <c r="AV423" s="25"/>
      <c r="AW423" s="25"/>
      <c r="AX423" s="25"/>
      <c r="AY423" s="25"/>
      <c r="AZ423" s="25"/>
      <c r="BA423" s="25"/>
      <c r="BB423" s="25"/>
      <c r="BC423" s="25"/>
      <c r="BD423" s="25"/>
      <c r="BE423" s="25"/>
      <c r="BF423" s="25"/>
      <c r="BG423" s="25"/>
      <c r="BH423" s="25"/>
      <c r="BI423" s="25"/>
      <c r="BJ423" s="25"/>
      <c r="BK423" s="25"/>
      <c r="BL423" s="25"/>
      <c r="BM423" s="25"/>
      <c r="BN423" s="25"/>
      <c r="BO423" s="25"/>
      <c r="BP423" s="25"/>
      <c r="BQ423" s="25"/>
    </row>
    <row r="424" spans="1:69" s="110" customFormat="1" x14ac:dyDescent="0.3">
      <c r="A424" s="25"/>
      <c r="B424" s="25"/>
      <c r="C424" s="25"/>
      <c r="D424" s="26"/>
      <c r="E424" s="26"/>
      <c r="F424" s="26"/>
      <c r="G424" s="26"/>
      <c r="H424" s="26"/>
      <c r="I424" s="26"/>
      <c r="J424" s="26"/>
      <c r="K424" s="26"/>
      <c r="L424" s="26"/>
      <c r="M424" s="26"/>
      <c r="N424" s="26"/>
      <c r="O424" s="25"/>
      <c r="P424" s="26"/>
      <c r="Q424" s="26"/>
      <c r="R424" s="25"/>
      <c r="S424" s="25"/>
      <c r="T424" s="26"/>
      <c r="U424" s="35"/>
      <c r="V424" s="26"/>
      <c r="W424" s="26"/>
      <c r="X424" s="26"/>
      <c r="Y424" s="25"/>
      <c r="Z424" s="25"/>
      <c r="AA424" s="25"/>
      <c r="AB424" s="25"/>
      <c r="AC424" s="25"/>
      <c r="AD424" s="25"/>
      <c r="AE424" s="25"/>
      <c r="AF424" s="25"/>
      <c r="AG424" s="25"/>
      <c r="AH424" s="25"/>
      <c r="AI424" s="25"/>
      <c r="AJ424" s="25"/>
      <c r="AK424" s="25"/>
      <c r="AL424" s="25"/>
      <c r="AM424" s="25"/>
      <c r="AN424" s="25"/>
      <c r="AO424" s="25"/>
      <c r="AP424" s="25"/>
      <c r="AQ424" s="25"/>
      <c r="AR424" s="25"/>
      <c r="AS424" s="25"/>
      <c r="AT424" s="25"/>
      <c r="AU424" s="25"/>
      <c r="AV424" s="25"/>
      <c r="AW424" s="25"/>
      <c r="AX424" s="25"/>
      <c r="AY424" s="25"/>
      <c r="AZ424" s="25"/>
      <c r="BA424" s="25"/>
      <c r="BB424" s="25"/>
      <c r="BC424" s="25"/>
      <c r="BD424" s="25"/>
      <c r="BE424" s="25"/>
      <c r="BF424" s="25"/>
      <c r="BG424" s="25"/>
      <c r="BH424" s="25"/>
      <c r="BI424" s="25"/>
      <c r="BJ424" s="25"/>
      <c r="BK424" s="25"/>
      <c r="BL424" s="25"/>
      <c r="BM424" s="25"/>
      <c r="BN424" s="25"/>
      <c r="BO424" s="25"/>
      <c r="BP424" s="25"/>
      <c r="BQ424" s="25"/>
    </row>
    <row r="425" spans="1:69" s="110" customFormat="1" x14ac:dyDescent="0.3">
      <c r="A425" s="25"/>
      <c r="B425" s="25"/>
      <c r="C425" s="25"/>
      <c r="D425" s="26"/>
      <c r="E425" s="26"/>
      <c r="F425" s="26"/>
      <c r="G425" s="26"/>
      <c r="H425" s="26"/>
      <c r="I425" s="26"/>
      <c r="J425" s="26"/>
      <c r="K425" s="26"/>
      <c r="L425" s="26"/>
      <c r="M425" s="26"/>
      <c r="N425" s="26"/>
      <c r="O425" s="25"/>
      <c r="P425" s="26"/>
      <c r="Q425" s="26"/>
      <c r="R425" s="25"/>
      <c r="S425" s="25"/>
      <c r="T425" s="26"/>
      <c r="U425" s="35"/>
      <c r="V425" s="26"/>
      <c r="W425" s="26"/>
      <c r="X425" s="26"/>
      <c r="Y425" s="25"/>
      <c r="Z425" s="25"/>
      <c r="AA425" s="25"/>
      <c r="AB425" s="25"/>
      <c r="AC425" s="25"/>
      <c r="AD425" s="25"/>
      <c r="AE425" s="25"/>
      <c r="AF425" s="25"/>
      <c r="AG425" s="25"/>
      <c r="AH425" s="25"/>
      <c r="AI425" s="25"/>
      <c r="AJ425" s="25"/>
      <c r="AK425" s="25"/>
      <c r="AL425" s="25"/>
      <c r="AM425" s="25"/>
      <c r="AN425" s="25"/>
      <c r="AO425" s="25"/>
      <c r="AP425" s="25"/>
      <c r="AQ425" s="25"/>
      <c r="AR425" s="25"/>
      <c r="AS425" s="25"/>
      <c r="AT425" s="25"/>
      <c r="AU425" s="25"/>
      <c r="AV425" s="25"/>
      <c r="AW425" s="25"/>
      <c r="AX425" s="25"/>
      <c r="AY425" s="25"/>
      <c r="AZ425" s="25"/>
      <c r="BA425" s="25"/>
      <c r="BB425" s="25"/>
      <c r="BC425" s="25"/>
      <c r="BD425" s="25"/>
      <c r="BE425" s="25"/>
      <c r="BF425" s="25"/>
      <c r="BG425" s="25"/>
      <c r="BH425" s="25"/>
      <c r="BI425" s="25"/>
      <c r="BJ425" s="25"/>
      <c r="BK425" s="25"/>
      <c r="BL425" s="25"/>
      <c r="BM425" s="25"/>
      <c r="BN425" s="25"/>
      <c r="BO425" s="25"/>
      <c r="BP425" s="25"/>
      <c r="BQ425" s="25"/>
    </row>
    <row r="426" spans="1:69" s="110" customFormat="1" x14ac:dyDescent="0.3">
      <c r="A426" s="25"/>
      <c r="B426" s="25"/>
      <c r="C426" s="25"/>
      <c r="D426" s="26"/>
      <c r="E426" s="26"/>
      <c r="F426" s="26"/>
      <c r="G426" s="26"/>
      <c r="H426" s="26"/>
      <c r="I426" s="26"/>
      <c r="J426" s="26"/>
      <c r="K426" s="26"/>
      <c r="L426" s="26"/>
      <c r="M426" s="26"/>
      <c r="N426" s="26"/>
      <c r="O426" s="25"/>
      <c r="P426" s="26"/>
      <c r="Q426" s="26"/>
      <c r="R426" s="25"/>
      <c r="S426" s="25"/>
      <c r="T426" s="26"/>
      <c r="U426" s="35"/>
      <c r="V426" s="26"/>
      <c r="W426" s="26"/>
      <c r="X426" s="26"/>
      <c r="Y426" s="25"/>
      <c r="Z426" s="25"/>
      <c r="AA426" s="25"/>
      <c r="AB426" s="25"/>
      <c r="AC426" s="25"/>
      <c r="AD426" s="25"/>
      <c r="AE426" s="25"/>
      <c r="AF426" s="25"/>
      <c r="AG426" s="25"/>
      <c r="AH426" s="25"/>
      <c r="AI426" s="25"/>
      <c r="AJ426" s="25"/>
      <c r="AK426" s="25"/>
      <c r="AL426" s="25"/>
      <c r="AM426" s="25"/>
      <c r="AN426" s="25"/>
      <c r="AO426" s="25"/>
      <c r="AP426" s="25"/>
      <c r="AQ426" s="25"/>
      <c r="AR426" s="25"/>
      <c r="AS426" s="25"/>
      <c r="AT426" s="25"/>
      <c r="AU426" s="25"/>
      <c r="AV426" s="25"/>
      <c r="AW426" s="25"/>
      <c r="AX426" s="25"/>
      <c r="AY426" s="25"/>
      <c r="AZ426" s="25"/>
      <c r="BA426" s="25"/>
      <c r="BB426" s="25"/>
      <c r="BC426" s="25"/>
      <c r="BD426" s="25"/>
      <c r="BE426" s="25"/>
      <c r="BF426" s="25"/>
      <c r="BG426" s="25"/>
      <c r="BH426" s="25"/>
      <c r="BI426" s="25"/>
      <c r="BJ426" s="25"/>
      <c r="BK426" s="25"/>
      <c r="BL426" s="25"/>
      <c r="BM426" s="25"/>
      <c r="BN426" s="25"/>
      <c r="BO426" s="25"/>
      <c r="BP426" s="25"/>
      <c r="BQ426" s="25"/>
    </row>
    <row r="427" spans="1:69" s="110" customFormat="1" x14ac:dyDescent="0.3">
      <c r="A427" s="25"/>
      <c r="B427" s="25"/>
      <c r="C427" s="25"/>
      <c r="D427" s="26"/>
      <c r="E427" s="26"/>
      <c r="F427" s="26"/>
      <c r="G427" s="26"/>
      <c r="H427" s="26"/>
      <c r="I427" s="26"/>
      <c r="J427" s="26"/>
      <c r="K427" s="26"/>
      <c r="L427" s="26"/>
      <c r="M427" s="26"/>
      <c r="N427" s="26"/>
      <c r="O427" s="25"/>
      <c r="P427" s="26"/>
      <c r="Q427" s="26"/>
      <c r="R427" s="25"/>
      <c r="S427" s="25"/>
      <c r="T427" s="26"/>
      <c r="U427" s="35"/>
      <c r="V427" s="26"/>
      <c r="W427" s="26"/>
      <c r="X427" s="26"/>
      <c r="Y427" s="25"/>
      <c r="Z427" s="25"/>
      <c r="AA427" s="25"/>
      <c r="AB427" s="25"/>
      <c r="AC427" s="25"/>
      <c r="AD427" s="25"/>
      <c r="AE427" s="25"/>
      <c r="AF427" s="25"/>
      <c r="AG427" s="25"/>
      <c r="AH427" s="25"/>
      <c r="AI427" s="25"/>
      <c r="AJ427" s="25"/>
      <c r="AK427" s="25"/>
      <c r="AL427" s="25"/>
      <c r="AM427" s="25"/>
      <c r="AN427" s="25"/>
      <c r="AO427" s="25"/>
      <c r="AP427" s="25"/>
      <c r="AQ427" s="25"/>
      <c r="AR427" s="25"/>
      <c r="AS427" s="25"/>
      <c r="AT427" s="25"/>
      <c r="AU427" s="25"/>
      <c r="AV427" s="25"/>
      <c r="AW427" s="25"/>
      <c r="AX427" s="25"/>
      <c r="AY427" s="25"/>
      <c r="AZ427" s="25"/>
      <c r="BA427" s="25"/>
      <c r="BB427" s="25"/>
      <c r="BC427" s="25"/>
      <c r="BD427" s="25"/>
      <c r="BE427" s="25"/>
      <c r="BF427" s="25"/>
      <c r="BG427" s="25"/>
      <c r="BH427" s="25"/>
      <c r="BI427" s="25"/>
      <c r="BJ427" s="25"/>
      <c r="BK427" s="25"/>
      <c r="BL427" s="25"/>
      <c r="BM427" s="25"/>
      <c r="BN427" s="25"/>
      <c r="BO427" s="25"/>
      <c r="BP427" s="25"/>
      <c r="BQ427" s="25"/>
    </row>
    <row r="428" spans="1:69" s="110" customFormat="1" x14ac:dyDescent="0.3">
      <c r="A428" s="25"/>
      <c r="B428" s="25"/>
      <c r="C428" s="25"/>
      <c r="D428" s="26"/>
      <c r="E428" s="26"/>
      <c r="F428" s="26"/>
      <c r="G428" s="26"/>
      <c r="H428" s="26"/>
      <c r="I428" s="26"/>
      <c r="J428" s="26"/>
      <c r="K428" s="26"/>
      <c r="L428" s="26"/>
      <c r="M428" s="26"/>
      <c r="N428" s="26"/>
      <c r="O428" s="25"/>
      <c r="P428" s="26"/>
      <c r="Q428" s="26"/>
      <c r="R428" s="25"/>
      <c r="S428" s="25"/>
      <c r="T428" s="26"/>
      <c r="U428" s="35"/>
      <c r="V428" s="26"/>
      <c r="W428" s="26"/>
      <c r="X428" s="26"/>
      <c r="Y428" s="25"/>
      <c r="Z428" s="25"/>
      <c r="AA428" s="25"/>
      <c r="AB428" s="25"/>
      <c r="AC428" s="25"/>
      <c r="AD428" s="25"/>
      <c r="AE428" s="25"/>
      <c r="AF428" s="25"/>
      <c r="AG428" s="25"/>
      <c r="AH428" s="25"/>
      <c r="AI428" s="25"/>
      <c r="AJ428" s="25"/>
      <c r="AK428" s="25"/>
      <c r="AL428" s="25"/>
      <c r="AM428" s="25"/>
      <c r="AN428" s="25"/>
      <c r="AO428" s="25"/>
      <c r="AP428" s="25"/>
      <c r="AQ428" s="25"/>
      <c r="AR428" s="25"/>
      <c r="AS428" s="25"/>
      <c r="AT428" s="25"/>
      <c r="AU428" s="25"/>
      <c r="AV428" s="25"/>
      <c r="AW428" s="25"/>
      <c r="AX428" s="25"/>
      <c r="AY428" s="25"/>
      <c r="AZ428" s="25"/>
      <c r="BA428" s="25"/>
      <c r="BB428" s="25"/>
      <c r="BC428" s="25"/>
      <c r="BD428" s="25"/>
      <c r="BE428" s="25"/>
      <c r="BF428" s="25"/>
      <c r="BG428" s="25"/>
      <c r="BH428" s="25"/>
      <c r="BI428" s="25"/>
      <c r="BJ428" s="25"/>
      <c r="BK428" s="25"/>
      <c r="BL428" s="25"/>
      <c r="BM428" s="25"/>
      <c r="BN428" s="25"/>
      <c r="BO428" s="25"/>
      <c r="BP428" s="25"/>
      <c r="BQ428" s="25"/>
    </row>
    <row r="429" spans="1:69" s="110" customFormat="1" x14ac:dyDescent="0.3">
      <c r="A429" s="25"/>
      <c r="B429" s="25"/>
      <c r="C429" s="25"/>
      <c r="D429" s="26"/>
      <c r="E429" s="26"/>
      <c r="F429" s="26"/>
      <c r="G429" s="26"/>
      <c r="H429" s="26"/>
      <c r="I429" s="26"/>
      <c r="J429" s="26"/>
      <c r="K429" s="26"/>
      <c r="L429" s="26"/>
      <c r="M429" s="26"/>
      <c r="N429" s="26"/>
      <c r="O429" s="25"/>
      <c r="P429" s="26"/>
      <c r="Q429" s="26"/>
      <c r="R429" s="25"/>
      <c r="S429" s="25"/>
      <c r="T429" s="26"/>
      <c r="U429" s="35"/>
      <c r="V429" s="26"/>
      <c r="W429" s="26"/>
      <c r="X429" s="26"/>
      <c r="Y429" s="25"/>
      <c r="Z429" s="25"/>
      <c r="AA429" s="25"/>
      <c r="AB429" s="25"/>
      <c r="AC429" s="25"/>
      <c r="AD429" s="25"/>
      <c r="AE429" s="25"/>
      <c r="AF429" s="25"/>
      <c r="AG429" s="25"/>
      <c r="AH429" s="25"/>
      <c r="AI429" s="25"/>
      <c r="AJ429" s="25"/>
      <c r="AK429" s="25"/>
      <c r="AL429" s="25"/>
      <c r="AM429" s="25"/>
      <c r="AN429" s="25"/>
      <c r="AO429" s="25"/>
      <c r="AP429" s="25"/>
      <c r="AQ429" s="25"/>
      <c r="AR429" s="25"/>
      <c r="AS429" s="25"/>
      <c r="AT429" s="25"/>
      <c r="AU429" s="25"/>
      <c r="AV429" s="25"/>
      <c r="AW429" s="25"/>
      <c r="AX429" s="25"/>
      <c r="AY429" s="25"/>
      <c r="AZ429" s="25"/>
      <c r="BA429" s="25"/>
      <c r="BB429" s="25"/>
      <c r="BC429" s="25"/>
      <c r="BD429" s="25"/>
      <c r="BE429" s="25"/>
      <c r="BF429" s="25"/>
      <c r="BG429" s="25"/>
      <c r="BH429" s="25"/>
      <c r="BI429" s="25"/>
      <c r="BJ429" s="25"/>
      <c r="BK429" s="25"/>
      <c r="BL429" s="25"/>
      <c r="BM429" s="25"/>
      <c r="BN429" s="25"/>
      <c r="BO429" s="25"/>
      <c r="BP429" s="25"/>
      <c r="BQ429" s="25"/>
    </row>
    <row r="430" spans="1:69" s="110" customFormat="1" x14ac:dyDescent="0.3">
      <c r="A430" s="25"/>
      <c r="B430" s="25"/>
      <c r="C430" s="25"/>
      <c r="D430" s="26"/>
      <c r="E430" s="26"/>
      <c r="F430" s="26"/>
      <c r="G430" s="26"/>
      <c r="H430" s="26"/>
      <c r="I430" s="26"/>
      <c r="J430" s="26"/>
      <c r="K430" s="26"/>
      <c r="L430" s="26"/>
      <c r="M430" s="26"/>
      <c r="N430" s="26"/>
      <c r="O430" s="25"/>
      <c r="P430" s="26"/>
      <c r="Q430" s="26"/>
      <c r="R430" s="25"/>
      <c r="S430" s="25"/>
      <c r="T430" s="26"/>
      <c r="U430" s="35"/>
      <c r="V430" s="26"/>
      <c r="W430" s="26"/>
      <c r="X430" s="26"/>
      <c r="Y430" s="25"/>
      <c r="Z430" s="25"/>
      <c r="AA430" s="25"/>
      <c r="AB430" s="25"/>
      <c r="AC430" s="25"/>
      <c r="AD430" s="25"/>
      <c r="AE430" s="25"/>
      <c r="AF430" s="25"/>
      <c r="AG430" s="25"/>
      <c r="AH430" s="25"/>
      <c r="AI430" s="25"/>
      <c r="AJ430" s="25"/>
      <c r="AK430" s="25"/>
      <c r="AL430" s="25"/>
      <c r="AM430" s="25"/>
      <c r="AN430" s="25"/>
      <c r="AO430" s="25"/>
      <c r="AP430" s="25"/>
      <c r="AQ430" s="25"/>
      <c r="AR430" s="25"/>
      <c r="AS430" s="25"/>
      <c r="AT430" s="25"/>
      <c r="AU430" s="25"/>
      <c r="AV430" s="25"/>
      <c r="AW430" s="25"/>
      <c r="AX430" s="25"/>
      <c r="AY430" s="25"/>
      <c r="AZ430" s="25"/>
      <c r="BA430" s="25"/>
      <c r="BB430" s="25"/>
      <c r="BC430" s="25"/>
      <c r="BD430" s="25"/>
      <c r="BE430" s="25"/>
      <c r="BF430" s="25"/>
      <c r="BG430" s="25"/>
      <c r="BH430" s="25"/>
      <c r="BI430" s="25"/>
      <c r="BJ430" s="25"/>
      <c r="BK430" s="25"/>
      <c r="BL430" s="25"/>
      <c r="BM430" s="25"/>
      <c r="BN430" s="25"/>
      <c r="BO430" s="25"/>
      <c r="BP430" s="25"/>
      <c r="BQ430" s="25"/>
    </row>
    <row r="431" spans="1:69" s="110" customFormat="1" x14ac:dyDescent="0.3">
      <c r="A431" s="25"/>
      <c r="B431" s="25"/>
      <c r="C431" s="25"/>
      <c r="D431" s="26"/>
      <c r="E431" s="26"/>
      <c r="F431" s="26"/>
      <c r="G431" s="26"/>
      <c r="H431" s="26"/>
      <c r="I431" s="26"/>
      <c r="J431" s="26"/>
      <c r="K431" s="26"/>
      <c r="L431" s="26"/>
      <c r="M431" s="26"/>
      <c r="N431" s="26"/>
      <c r="O431" s="25"/>
      <c r="P431" s="26"/>
      <c r="Q431" s="26"/>
      <c r="R431" s="25"/>
      <c r="S431" s="25"/>
      <c r="T431" s="26"/>
      <c r="U431" s="35"/>
      <c r="V431" s="26"/>
      <c r="W431" s="26"/>
      <c r="X431" s="26"/>
      <c r="Y431" s="25"/>
      <c r="Z431" s="25"/>
      <c r="AA431" s="25"/>
      <c r="AB431" s="25"/>
      <c r="AC431" s="25"/>
      <c r="AD431" s="25"/>
      <c r="AE431" s="25"/>
      <c r="AF431" s="25"/>
      <c r="AG431" s="25"/>
      <c r="AH431" s="25"/>
      <c r="AI431" s="25"/>
      <c r="AJ431" s="25"/>
      <c r="AK431" s="25"/>
      <c r="AL431" s="25"/>
      <c r="AM431" s="25"/>
      <c r="AN431" s="25"/>
      <c r="AO431" s="25"/>
      <c r="AP431" s="25"/>
      <c r="AQ431" s="25"/>
      <c r="AR431" s="25"/>
      <c r="AS431" s="25"/>
      <c r="AT431" s="25"/>
      <c r="AU431" s="25"/>
      <c r="AV431" s="25"/>
      <c r="AW431" s="25"/>
      <c r="AX431" s="25"/>
      <c r="AY431" s="25"/>
      <c r="AZ431" s="25"/>
      <c r="BA431" s="25"/>
      <c r="BB431" s="25"/>
      <c r="BC431" s="25"/>
      <c r="BD431" s="25"/>
      <c r="BE431" s="25"/>
      <c r="BF431" s="25"/>
      <c r="BG431" s="25"/>
      <c r="BH431" s="25"/>
      <c r="BI431" s="25"/>
      <c r="BJ431" s="25"/>
      <c r="BK431" s="25"/>
      <c r="BL431" s="25"/>
      <c r="BM431" s="25"/>
      <c r="BN431" s="25"/>
      <c r="BO431" s="25"/>
      <c r="BP431" s="25"/>
      <c r="BQ431" s="25"/>
    </row>
    <row r="432" spans="1:69" s="110" customFormat="1" x14ac:dyDescent="0.3">
      <c r="A432" s="25"/>
      <c r="B432" s="25"/>
      <c r="C432" s="25"/>
      <c r="D432" s="26"/>
      <c r="E432" s="26"/>
      <c r="F432" s="26"/>
      <c r="G432" s="26"/>
      <c r="H432" s="26"/>
      <c r="I432" s="26"/>
      <c r="J432" s="26"/>
      <c r="K432" s="26"/>
      <c r="L432" s="26"/>
      <c r="M432" s="26"/>
      <c r="N432" s="26"/>
      <c r="O432" s="25"/>
      <c r="P432" s="26"/>
      <c r="Q432" s="26"/>
      <c r="R432" s="25"/>
      <c r="S432" s="25"/>
      <c r="T432" s="26"/>
      <c r="U432" s="35"/>
      <c r="V432" s="26"/>
      <c r="W432" s="26"/>
      <c r="X432" s="26"/>
      <c r="Y432" s="25"/>
      <c r="Z432" s="25"/>
      <c r="AA432" s="25"/>
      <c r="AB432" s="25"/>
      <c r="AC432" s="25"/>
      <c r="AD432" s="25"/>
      <c r="AE432" s="25"/>
      <c r="AF432" s="25"/>
      <c r="AG432" s="25"/>
      <c r="AH432" s="25"/>
      <c r="AI432" s="25"/>
      <c r="AJ432" s="25"/>
      <c r="AK432" s="25"/>
      <c r="AL432" s="25"/>
      <c r="AM432" s="25"/>
      <c r="AN432" s="25"/>
      <c r="AO432" s="25"/>
      <c r="AP432" s="25"/>
      <c r="AQ432" s="25"/>
      <c r="AR432" s="25"/>
      <c r="AS432" s="25"/>
      <c r="AT432" s="25"/>
      <c r="AU432" s="25"/>
      <c r="AV432" s="25"/>
      <c r="AW432" s="25"/>
      <c r="AX432" s="25"/>
      <c r="AY432" s="25"/>
      <c r="AZ432" s="25"/>
      <c r="BA432" s="25"/>
      <c r="BB432" s="25"/>
      <c r="BC432" s="25"/>
      <c r="BD432" s="25"/>
      <c r="BE432" s="25"/>
      <c r="BF432" s="25"/>
      <c r="BG432" s="25"/>
      <c r="BH432" s="25"/>
      <c r="BI432" s="25"/>
      <c r="BJ432" s="25"/>
      <c r="BK432" s="25"/>
      <c r="BL432" s="25"/>
      <c r="BM432" s="25"/>
      <c r="BN432" s="25"/>
      <c r="BO432" s="25"/>
      <c r="BP432" s="25"/>
      <c r="BQ432" s="25"/>
    </row>
    <row r="433" spans="1:69" s="110" customFormat="1" x14ac:dyDescent="0.3">
      <c r="A433" s="25"/>
      <c r="B433" s="25"/>
      <c r="C433" s="25"/>
      <c r="D433" s="26"/>
      <c r="E433" s="26"/>
      <c r="F433" s="26"/>
      <c r="G433" s="26"/>
      <c r="H433" s="26"/>
      <c r="I433" s="26"/>
      <c r="J433" s="26"/>
      <c r="K433" s="26"/>
      <c r="L433" s="26"/>
      <c r="M433" s="26"/>
      <c r="N433" s="26"/>
      <c r="O433" s="25"/>
      <c r="P433" s="26"/>
      <c r="Q433" s="26"/>
      <c r="R433" s="25"/>
      <c r="S433" s="25"/>
      <c r="T433" s="26"/>
      <c r="U433" s="35"/>
      <c r="V433" s="26"/>
      <c r="W433" s="26"/>
      <c r="X433" s="26"/>
      <c r="Y433" s="25"/>
      <c r="Z433" s="25"/>
      <c r="AA433" s="25"/>
      <c r="AB433" s="25"/>
      <c r="AC433" s="25"/>
      <c r="AD433" s="25"/>
      <c r="AE433" s="25"/>
      <c r="AF433" s="25"/>
      <c r="AG433" s="25"/>
      <c r="AH433" s="25"/>
      <c r="AI433" s="25"/>
      <c r="AJ433" s="25"/>
      <c r="AK433" s="25"/>
      <c r="AL433" s="25"/>
      <c r="AM433" s="25"/>
      <c r="AN433" s="25"/>
      <c r="AO433" s="25"/>
      <c r="AP433" s="25"/>
      <c r="AQ433" s="25"/>
      <c r="AR433" s="25"/>
      <c r="AS433" s="25"/>
      <c r="AT433" s="25"/>
      <c r="AU433" s="25"/>
      <c r="AV433" s="25"/>
      <c r="AW433" s="25"/>
      <c r="AX433" s="25"/>
      <c r="AY433" s="25"/>
      <c r="AZ433" s="25"/>
      <c r="BA433" s="25"/>
      <c r="BB433" s="25"/>
      <c r="BC433" s="25"/>
      <c r="BD433" s="25"/>
      <c r="BE433" s="25"/>
      <c r="BF433" s="25"/>
      <c r="BG433" s="25"/>
      <c r="BH433" s="25"/>
      <c r="BI433" s="25"/>
      <c r="BJ433" s="25"/>
      <c r="BK433" s="25"/>
      <c r="BL433" s="25"/>
      <c r="BM433" s="25"/>
      <c r="BN433" s="25"/>
      <c r="BO433" s="25"/>
      <c r="BP433" s="25"/>
      <c r="BQ433" s="25"/>
    </row>
    <row r="434" spans="1:69" s="110" customFormat="1" x14ac:dyDescent="0.3">
      <c r="A434" s="25"/>
      <c r="B434" s="25"/>
      <c r="C434" s="25"/>
      <c r="D434" s="26"/>
      <c r="E434" s="26"/>
      <c r="F434" s="26"/>
      <c r="G434" s="26"/>
      <c r="H434" s="26"/>
      <c r="I434" s="26"/>
      <c r="J434" s="26"/>
      <c r="K434" s="26"/>
      <c r="L434" s="26"/>
      <c r="M434" s="26"/>
      <c r="N434" s="26"/>
      <c r="O434" s="25"/>
      <c r="P434" s="26"/>
      <c r="Q434" s="26"/>
      <c r="R434" s="25"/>
      <c r="S434" s="25"/>
      <c r="T434" s="26"/>
      <c r="U434" s="35"/>
      <c r="V434" s="26"/>
      <c r="W434" s="26"/>
      <c r="X434" s="26"/>
      <c r="Y434" s="25"/>
      <c r="Z434" s="25"/>
      <c r="AA434" s="25"/>
      <c r="AB434" s="25"/>
      <c r="AC434" s="25"/>
      <c r="AD434" s="25"/>
      <c r="AE434" s="25"/>
      <c r="AF434" s="25"/>
      <c r="AG434" s="25"/>
      <c r="AH434" s="25"/>
      <c r="AI434" s="25"/>
      <c r="AJ434" s="25"/>
      <c r="AK434" s="25"/>
      <c r="AL434" s="25"/>
      <c r="AM434" s="25"/>
      <c r="AN434" s="25"/>
      <c r="AO434" s="25"/>
      <c r="AP434" s="25"/>
      <c r="AQ434" s="25"/>
      <c r="AR434" s="25"/>
      <c r="AS434" s="25"/>
      <c r="AT434" s="25"/>
      <c r="AU434" s="25"/>
      <c r="AV434" s="25"/>
      <c r="AW434" s="25"/>
      <c r="AX434" s="25"/>
      <c r="AY434" s="25"/>
      <c r="AZ434" s="25"/>
      <c r="BA434" s="25"/>
      <c r="BB434" s="25"/>
      <c r="BC434" s="25"/>
      <c r="BD434" s="25"/>
      <c r="BE434" s="25"/>
      <c r="BF434" s="25"/>
      <c r="BG434" s="25"/>
      <c r="BH434" s="25"/>
      <c r="BI434" s="25"/>
      <c r="BJ434" s="25"/>
      <c r="BK434" s="25"/>
      <c r="BL434" s="25"/>
      <c r="BM434" s="25"/>
      <c r="BN434" s="25"/>
      <c r="BO434" s="25"/>
      <c r="BP434" s="25"/>
      <c r="BQ434" s="25"/>
    </row>
    <row r="435" spans="1:69" s="110" customFormat="1" x14ac:dyDescent="0.3">
      <c r="A435" s="25"/>
      <c r="B435" s="25"/>
      <c r="C435" s="25"/>
      <c r="D435" s="26"/>
      <c r="E435" s="26"/>
      <c r="F435" s="26"/>
      <c r="G435" s="26"/>
      <c r="H435" s="26"/>
      <c r="I435" s="26"/>
      <c r="J435" s="26"/>
      <c r="K435" s="26"/>
      <c r="L435" s="26"/>
      <c r="M435" s="26"/>
      <c r="N435" s="26"/>
      <c r="O435" s="25"/>
      <c r="P435" s="26"/>
      <c r="Q435" s="26"/>
      <c r="R435" s="25"/>
      <c r="S435" s="25"/>
      <c r="T435" s="26"/>
      <c r="U435" s="35"/>
      <c r="V435" s="26"/>
      <c r="W435" s="26"/>
      <c r="X435" s="26"/>
      <c r="Y435" s="25"/>
      <c r="Z435" s="25"/>
      <c r="AA435" s="25"/>
      <c r="AB435" s="25"/>
      <c r="AC435" s="25"/>
      <c r="AD435" s="25"/>
      <c r="AE435" s="25"/>
      <c r="AF435" s="25"/>
      <c r="AG435" s="25"/>
      <c r="AH435" s="25"/>
      <c r="AI435" s="25"/>
      <c r="AJ435" s="25"/>
      <c r="AK435" s="25"/>
      <c r="AL435" s="25"/>
      <c r="AM435" s="25"/>
      <c r="AN435" s="25"/>
      <c r="AO435" s="25"/>
      <c r="AP435" s="25"/>
      <c r="AQ435" s="25"/>
      <c r="AR435" s="25"/>
      <c r="AS435" s="25"/>
      <c r="AT435" s="25"/>
      <c r="AU435" s="25"/>
      <c r="AV435" s="25"/>
      <c r="AW435" s="25"/>
      <c r="AX435" s="25"/>
      <c r="AY435" s="25"/>
      <c r="AZ435" s="25"/>
      <c r="BA435" s="25"/>
      <c r="BB435" s="25"/>
      <c r="BC435" s="25"/>
      <c r="BD435" s="25"/>
      <c r="BE435" s="25"/>
      <c r="BF435" s="25"/>
      <c r="BG435" s="25"/>
      <c r="BH435" s="25"/>
      <c r="BI435" s="25"/>
      <c r="BJ435" s="25"/>
      <c r="BK435" s="25"/>
      <c r="BL435" s="25"/>
      <c r="BM435" s="25"/>
      <c r="BN435" s="25"/>
      <c r="BO435" s="25"/>
      <c r="BP435" s="25"/>
      <c r="BQ435" s="25"/>
    </row>
    <row r="436" spans="1:69" s="110" customFormat="1" x14ac:dyDescent="0.3">
      <c r="A436" s="25"/>
      <c r="B436" s="25"/>
      <c r="C436" s="25"/>
      <c r="D436" s="26"/>
      <c r="E436" s="26"/>
      <c r="F436" s="26"/>
      <c r="G436" s="26"/>
      <c r="H436" s="26"/>
      <c r="I436" s="26"/>
      <c r="J436" s="26"/>
      <c r="K436" s="26"/>
      <c r="L436" s="26"/>
      <c r="M436" s="26"/>
      <c r="N436" s="26"/>
      <c r="O436" s="25"/>
      <c r="P436" s="26"/>
      <c r="Q436" s="26"/>
      <c r="R436" s="25"/>
      <c r="S436" s="25"/>
      <c r="T436" s="26"/>
      <c r="U436" s="35"/>
      <c r="V436" s="26"/>
      <c r="W436" s="26"/>
      <c r="X436" s="26"/>
      <c r="Y436" s="25"/>
      <c r="Z436" s="25"/>
      <c r="AA436" s="25"/>
      <c r="AB436" s="25"/>
      <c r="AC436" s="25"/>
      <c r="AD436" s="25"/>
      <c r="AE436" s="25"/>
      <c r="AF436" s="25"/>
      <c r="AG436" s="25"/>
      <c r="AH436" s="25"/>
      <c r="AI436" s="25"/>
      <c r="AJ436" s="25"/>
      <c r="AK436" s="25"/>
      <c r="AL436" s="25"/>
      <c r="AM436" s="25"/>
      <c r="AN436" s="25"/>
      <c r="AO436" s="25"/>
      <c r="AP436" s="25"/>
      <c r="AQ436" s="25"/>
      <c r="AR436" s="25"/>
      <c r="AS436" s="25"/>
      <c r="AT436" s="25"/>
      <c r="AU436" s="25"/>
      <c r="AV436" s="25"/>
      <c r="AW436" s="25"/>
      <c r="AX436" s="25"/>
      <c r="AY436" s="25"/>
      <c r="AZ436" s="25"/>
      <c r="BA436" s="25"/>
      <c r="BB436" s="25"/>
      <c r="BC436" s="25"/>
      <c r="BD436" s="25"/>
      <c r="BE436" s="25"/>
      <c r="BF436" s="25"/>
      <c r="BG436" s="25"/>
      <c r="BH436" s="25"/>
      <c r="BI436" s="25"/>
      <c r="BJ436" s="25"/>
      <c r="BK436" s="25"/>
      <c r="BL436" s="25"/>
      <c r="BM436" s="25"/>
      <c r="BN436" s="25"/>
      <c r="BO436" s="25"/>
      <c r="BP436" s="25"/>
      <c r="BQ436" s="25"/>
    </row>
    <row r="437" spans="1:69" s="110" customFormat="1" x14ac:dyDescent="0.3">
      <c r="A437" s="25"/>
      <c r="B437" s="25"/>
      <c r="C437" s="25"/>
      <c r="D437" s="26"/>
      <c r="E437" s="26"/>
      <c r="F437" s="26"/>
      <c r="G437" s="26"/>
      <c r="H437" s="26"/>
      <c r="I437" s="26"/>
      <c r="J437" s="26"/>
      <c r="K437" s="26"/>
      <c r="L437" s="26"/>
      <c r="M437" s="26"/>
      <c r="N437" s="26"/>
      <c r="O437" s="25"/>
      <c r="P437" s="26"/>
      <c r="Q437" s="26"/>
      <c r="R437" s="25"/>
      <c r="S437" s="25"/>
      <c r="T437" s="26"/>
      <c r="U437" s="35"/>
      <c r="V437" s="26"/>
      <c r="W437" s="26"/>
      <c r="X437" s="26"/>
      <c r="Y437" s="25"/>
      <c r="Z437" s="25"/>
      <c r="AA437" s="25"/>
      <c r="AB437" s="25"/>
      <c r="AC437" s="25"/>
      <c r="AD437" s="25"/>
      <c r="AE437" s="25"/>
      <c r="AF437" s="25"/>
      <c r="AG437" s="25"/>
      <c r="AH437" s="25"/>
      <c r="AI437" s="25"/>
      <c r="AJ437" s="25"/>
      <c r="AK437" s="25"/>
      <c r="AL437" s="25"/>
      <c r="AM437" s="25"/>
      <c r="AN437" s="25"/>
      <c r="AO437" s="25"/>
      <c r="AP437" s="25"/>
      <c r="AQ437" s="25"/>
      <c r="AR437" s="25"/>
      <c r="AS437" s="25"/>
      <c r="AT437" s="25"/>
      <c r="AU437" s="25"/>
      <c r="AV437" s="25"/>
      <c r="AW437" s="25"/>
      <c r="AX437" s="25"/>
      <c r="AY437" s="25"/>
      <c r="AZ437" s="25"/>
      <c r="BA437" s="25"/>
      <c r="BB437" s="25"/>
      <c r="BC437" s="25"/>
      <c r="BD437" s="25"/>
      <c r="BE437" s="25"/>
      <c r="BF437" s="25"/>
      <c r="BG437" s="25"/>
      <c r="BH437" s="25"/>
      <c r="BI437" s="25"/>
      <c r="BJ437" s="25"/>
      <c r="BK437" s="25"/>
      <c r="BL437" s="25"/>
      <c r="BM437" s="25"/>
      <c r="BN437" s="25"/>
      <c r="BO437" s="25"/>
      <c r="BP437" s="25"/>
      <c r="BQ437" s="25"/>
    </row>
    <row r="438" spans="1:69" s="110" customFormat="1" x14ac:dyDescent="0.3">
      <c r="A438" s="25"/>
      <c r="B438" s="25"/>
      <c r="C438" s="25"/>
      <c r="D438" s="26"/>
      <c r="E438" s="26"/>
      <c r="F438" s="26"/>
      <c r="G438" s="26"/>
      <c r="H438" s="26"/>
      <c r="I438" s="26"/>
      <c r="J438" s="26"/>
      <c r="K438" s="26"/>
      <c r="L438" s="26"/>
      <c r="M438" s="26"/>
      <c r="N438" s="26"/>
      <c r="O438" s="25"/>
      <c r="P438" s="26"/>
      <c r="Q438" s="26"/>
      <c r="R438" s="25"/>
      <c r="S438" s="25"/>
      <c r="T438" s="26"/>
      <c r="U438" s="35"/>
      <c r="V438" s="26"/>
      <c r="W438" s="26"/>
      <c r="X438" s="26"/>
      <c r="Y438" s="25"/>
      <c r="Z438" s="25"/>
      <c r="AA438" s="25"/>
      <c r="AB438" s="25"/>
      <c r="AC438" s="25"/>
      <c r="AD438" s="25"/>
      <c r="AE438" s="25"/>
      <c r="AF438" s="25"/>
      <c r="AG438" s="25"/>
      <c r="AH438" s="25"/>
      <c r="AI438" s="25"/>
      <c r="AJ438" s="25"/>
      <c r="AK438" s="25"/>
      <c r="AL438" s="25"/>
      <c r="AM438" s="25"/>
      <c r="AN438" s="25"/>
      <c r="AO438" s="25"/>
      <c r="AP438" s="25"/>
      <c r="AQ438" s="25"/>
      <c r="AR438" s="25"/>
      <c r="AS438" s="25"/>
      <c r="AT438" s="25"/>
      <c r="AU438" s="25"/>
      <c r="AV438" s="25"/>
      <c r="AW438" s="25"/>
      <c r="AX438" s="25"/>
      <c r="AY438" s="25"/>
      <c r="AZ438" s="25"/>
      <c r="BA438" s="25"/>
      <c r="BB438" s="25"/>
      <c r="BC438" s="25"/>
      <c r="BD438" s="25"/>
      <c r="BE438" s="25"/>
      <c r="BF438" s="25"/>
      <c r="BG438" s="25"/>
      <c r="BH438" s="25"/>
      <c r="BI438" s="25"/>
      <c r="BJ438" s="25"/>
      <c r="BK438" s="25"/>
      <c r="BL438" s="25"/>
      <c r="BM438" s="25"/>
      <c r="BN438" s="25"/>
      <c r="BO438" s="25"/>
      <c r="BP438" s="25"/>
      <c r="BQ438" s="25"/>
    </row>
    <row r="439" spans="1:69" s="110" customFormat="1" x14ac:dyDescent="0.3">
      <c r="A439" s="25"/>
      <c r="B439" s="25"/>
      <c r="C439" s="25"/>
      <c r="D439" s="26"/>
      <c r="E439" s="26"/>
      <c r="F439" s="26"/>
      <c r="G439" s="26"/>
      <c r="H439" s="26"/>
      <c r="I439" s="26"/>
      <c r="J439" s="26"/>
      <c r="K439" s="26"/>
      <c r="L439" s="26"/>
      <c r="M439" s="26"/>
      <c r="N439" s="26"/>
      <c r="O439" s="25"/>
      <c r="P439" s="26"/>
      <c r="Q439" s="26"/>
      <c r="R439" s="25"/>
      <c r="S439" s="25"/>
      <c r="T439" s="26"/>
      <c r="U439" s="35"/>
      <c r="V439" s="26"/>
      <c r="W439" s="26"/>
      <c r="X439" s="26"/>
      <c r="Y439" s="25"/>
      <c r="Z439" s="25"/>
      <c r="AA439" s="25"/>
      <c r="AB439" s="25"/>
      <c r="AC439" s="25"/>
      <c r="AD439" s="25"/>
      <c r="AE439" s="25"/>
      <c r="AF439" s="25"/>
      <c r="AG439" s="25"/>
      <c r="AH439" s="25"/>
      <c r="AI439" s="25"/>
      <c r="AJ439" s="25"/>
      <c r="AK439" s="25"/>
      <c r="AL439" s="25"/>
      <c r="AM439" s="25"/>
      <c r="AN439" s="25"/>
      <c r="AO439" s="25"/>
      <c r="AP439" s="25"/>
      <c r="AQ439" s="25"/>
      <c r="AR439" s="25"/>
      <c r="AS439" s="25"/>
      <c r="AT439" s="25"/>
      <c r="AU439" s="25"/>
      <c r="AV439" s="25"/>
      <c r="AW439" s="25"/>
      <c r="AX439" s="25"/>
      <c r="AY439" s="25"/>
      <c r="AZ439" s="25"/>
      <c r="BA439" s="25"/>
      <c r="BB439" s="25"/>
      <c r="BC439" s="25"/>
      <c r="BD439" s="25"/>
      <c r="BE439" s="25"/>
      <c r="BF439" s="25"/>
      <c r="BG439" s="25"/>
      <c r="BH439" s="25"/>
      <c r="BI439" s="25"/>
      <c r="BJ439" s="25"/>
      <c r="BK439" s="25"/>
      <c r="BL439" s="25"/>
      <c r="BM439" s="25"/>
      <c r="BN439" s="25"/>
      <c r="BO439" s="25"/>
      <c r="BP439" s="25"/>
      <c r="BQ439" s="25"/>
    </row>
    <row r="440" spans="1:69" s="110" customFormat="1" x14ac:dyDescent="0.3">
      <c r="A440" s="25"/>
      <c r="B440" s="25"/>
      <c r="C440" s="25"/>
      <c r="D440" s="26"/>
      <c r="E440" s="26"/>
      <c r="F440" s="26"/>
      <c r="G440" s="26"/>
      <c r="H440" s="26"/>
      <c r="I440" s="26"/>
      <c r="J440" s="26"/>
      <c r="K440" s="26"/>
      <c r="L440" s="26"/>
      <c r="M440" s="26"/>
      <c r="N440" s="26"/>
      <c r="O440" s="25"/>
      <c r="P440" s="26"/>
      <c r="Q440" s="26"/>
      <c r="R440" s="25"/>
      <c r="S440" s="25"/>
      <c r="T440" s="26"/>
      <c r="U440" s="35"/>
      <c r="V440" s="26"/>
      <c r="W440" s="26"/>
      <c r="X440" s="26"/>
      <c r="Y440" s="25"/>
      <c r="Z440" s="25"/>
      <c r="AA440" s="25"/>
      <c r="AB440" s="25"/>
      <c r="AC440" s="25"/>
      <c r="AD440" s="25"/>
      <c r="AE440" s="25"/>
      <c r="AF440" s="25"/>
      <c r="AG440" s="25"/>
      <c r="AH440" s="25"/>
      <c r="AI440" s="25"/>
      <c r="AJ440" s="25"/>
      <c r="AK440" s="25"/>
      <c r="AL440" s="25"/>
      <c r="AM440" s="25"/>
      <c r="AN440" s="25"/>
      <c r="AO440" s="25"/>
      <c r="AP440" s="25"/>
      <c r="AQ440" s="25"/>
      <c r="AR440" s="25"/>
      <c r="AS440" s="25"/>
      <c r="AT440" s="25"/>
      <c r="AU440" s="25"/>
      <c r="AV440" s="25"/>
      <c r="AW440" s="25"/>
      <c r="AX440" s="25"/>
      <c r="AY440" s="25"/>
      <c r="AZ440" s="25"/>
      <c r="BA440" s="25"/>
      <c r="BB440" s="25"/>
      <c r="BC440" s="25"/>
      <c r="BD440" s="25"/>
      <c r="BE440" s="25"/>
      <c r="BF440" s="25"/>
      <c r="BG440" s="25"/>
      <c r="BH440" s="25"/>
      <c r="BI440" s="25"/>
      <c r="BJ440" s="25"/>
      <c r="BK440" s="25"/>
      <c r="BL440" s="25"/>
      <c r="BM440" s="25"/>
      <c r="BN440" s="25"/>
      <c r="BO440" s="25"/>
      <c r="BP440" s="25"/>
      <c r="BQ440" s="25"/>
    </row>
    <row r="441" spans="1:69" s="110" customFormat="1" x14ac:dyDescent="0.3">
      <c r="A441" s="25"/>
      <c r="B441" s="25"/>
      <c r="C441" s="25"/>
      <c r="D441" s="26"/>
      <c r="E441" s="26"/>
      <c r="F441" s="26"/>
      <c r="G441" s="26"/>
      <c r="H441" s="26"/>
      <c r="I441" s="26"/>
      <c r="J441" s="26"/>
      <c r="K441" s="26"/>
      <c r="L441" s="26"/>
      <c r="M441" s="26"/>
      <c r="N441" s="26"/>
      <c r="O441" s="25"/>
      <c r="P441" s="26"/>
      <c r="Q441" s="26"/>
      <c r="R441" s="25"/>
      <c r="S441" s="25"/>
      <c r="T441" s="26"/>
      <c r="U441" s="35"/>
      <c r="V441" s="26"/>
      <c r="W441" s="26"/>
      <c r="X441" s="26"/>
      <c r="Y441" s="25"/>
      <c r="Z441" s="25"/>
      <c r="AA441" s="25"/>
      <c r="AB441" s="25"/>
      <c r="AC441" s="25"/>
      <c r="AD441" s="25"/>
      <c r="AE441" s="25"/>
      <c r="AF441" s="25"/>
      <c r="AG441" s="25"/>
      <c r="AH441" s="25"/>
      <c r="AI441" s="25"/>
      <c r="AJ441" s="25"/>
      <c r="AK441" s="25"/>
      <c r="AL441" s="25"/>
      <c r="AM441" s="25"/>
      <c r="AN441" s="25"/>
      <c r="AO441" s="25"/>
      <c r="AP441" s="25"/>
      <c r="AQ441" s="25"/>
      <c r="AR441" s="25"/>
      <c r="AS441" s="25"/>
      <c r="AT441" s="25"/>
      <c r="AU441" s="25"/>
      <c r="AV441" s="25"/>
      <c r="AW441" s="25"/>
      <c r="AX441" s="25"/>
      <c r="AY441" s="25"/>
      <c r="AZ441" s="25"/>
      <c r="BA441" s="25"/>
      <c r="BB441" s="25"/>
      <c r="BC441" s="25"/>
      <c r="BD441" s="25"/>
      <c r="BE441" s="25"/>
      <c r="BF441" s="25"/>
      <c r="BG441" s="25"/>
      <c r="BH441" s="25"/>
      <c r="BI441" s="25"/>
      <c r="BJ441" s="25"/>
      <c r="BK441" s="25"/>
      <c r="BL441" s="25"/>
      <c r="BM441" s="25"/>
      <c r="BN441" s="25"/>
      <c r="BO441" s="25"/>
      <c r="BP441" s="25"/>
      <c r="BQ441" s="25"/>
    </row>
    <row r="442" spans="1:69" s="110" customFormat="1" x14ac:dyDescent="0.3">
      <c r="A442" s="25"/>
      <c r="B442" s="25"/>
      <c r="C442" s="25"/>
      <c r="D442" s="26"/>
      <c r="E442" s="26"/>
      <c r="F442" s="26"/>
      <c r="G442" s="26"/>
      <c r="H442" s="26"/>
      <c r="I442" s="26"/>
      <c r="J442" s="26"/>
      <c r="K442" s="26"/>
      <c r="L442" s="26"/>
      <c r="M442" s="26"/>
      <c r="N442" s="26"/>
      <c r="O442" s="25"/>
      <c r="P442" s="26"/>
      <c r="Q442" s="26"/>
      <c r="R442" s="25"/>
      <c r="S442" s="25"/>
      <c r="T442" s="26"/>
      <c r="U442" s="35"/>
      <c r="V442" s="26"/>
      <c r="W442" s="26"/>
      <c r="X442" s="26"/>
      <c r="Y442" s="25"/>
      <c r="Z442" s="25"/>
      <c r="AA442" s="25"/>
      <c r="AB442" s="25"/>
      <c r="AC442" s="25"/>
      <c r="AD442" s="25"/>
      <c r="AE442" s="25"/>
      <c r="AF442" s="25"/>
      <c r="AG442" s="25"/>
      <c r="AH442" s="25"/>
      <c r="AI442" s="25"/>
      <c r="AJ442" s="25"/>
      <c r="AK442" s="25"/>
      <c r="AL442" s="25"/>
      <c r="AM442" s="25"/>
      <c r="AN442" s="25"/>
      <c r="AO442" s="25"/>
      <c r="AP442" s="25"/>
      <c r="AQ442" s="25"/>
      <c r="AR442" s="25"/>
      <c r="AS442" s="25"/>
      <c r="AT442" s="25"/>
      <c r="AU442" s="25"/>
      <c r="AV442" s="25"/>
      <c r="AW442" s="25"/>
      <c r="AX442" s="25"/>
      <c r="AY442" s="25"/>
      <c r="AZ442" s="25"/>
      <c r="BA442" s="25"/>
      <c r="BB442" s="25"/>
      <c r="BC442" s="25"/>
      <c r="BD442" s="25"/>
      <c r="BE442" s="25"/>
      <c r="BF442" s="25"/>
      <c r="BG442" s="25"/>
      <c r="BH442" s="25"/>
      <c r="BI442" s="25"/>
      <c r="BJ442" s="25"/>
      <c r="BK442" s="25"/>
      <c r="BL442" s="25"/>
      <c r="BM442" s="25"/>
      <c r="BN442" s="25"/>
      <c r="BO442" s="25"/>
      <c r="BP442" s="25"/>
      <c r="BQ442" s="25"/>
    </row>
    <row r="443" spans="1:69" s="110" customFormat="1" x14ac:dyDescent="0.3">
      <c r="A443" s="25"/>
      <c r="B443" s="25"/>
      <c r="C443" s="25"/>
      <c r="D443" s="26"/>
      <c r="E443" s="26"/>
      <c r="F443" s="26"/>
      <c r="G443" s="26"/>
      <c r="H443" s="26"/>
      <c r="I443" s="26"/>
      <c r="J443" s="26"/>
      <c r="K443" s="26"/>
      <c r="L443" s="26"/>
      <c r="M443" s="26"/>
      <c r="N443" s="26"/>
      <c r="O443" s="25"/>
      <c r="P443" s="26"/>
      <c r="Q443" s="26"/>
      <c r="R443" s="25"/>
      <c r="S443" s="25"/>
      <c r="T443" s="26"/>
      <c r="U443" s="35"/>
      <c r="V443" s="26"/>
      <c r="W443" s="26"/>
      <c r="X443" s="26"/>
      <c r="Y443" s="25"/>
      <c r="Z443" s="25"/>
      <c r="AA443" s="25"/>
      <c r="AB443" s="25"/>
      <c r="AC443" s="25"/>
      <c r="AD443" s="25"/>
      <c r="AE443" s="25"/>
      <c r="AF443" s="25"/>
      <c r="AG443" s="25"/>
      <c r="AH443" s="25"/>
      <c r="AI443" s="25"/>
      <c r="AJ443" s="25"/>
      <c r="AK443" s="25"/>
      <c r="AL443" s="25"/>
      <c r="AM443" s="25"/>
      <c r="AN443" s="25"/>
      <c r="AO443" s="25"/>
      <c r="AP443" s="25"/>
      <c r="AQ443" s="25"/>
      <c r="AR443" s="25"/>
      <c r="AS443" s="25"/>
      <c r="AT443" s="25"/>
      <c r="AU443" s="25"/>
      <c r="AV443" s="25"/>
      <c r="AW443" s="25"/>
      <c r="AX443" s="25"/>
      <c r="AY443" s="25"/>
      <c r="AZ443" s="25"/>
      <c r="BA443" s="25"/>
      <c r="BB443" s="25"/>
      <c r="BC443" s="25"/>
      <c r="BD443" s="25"/>
      <c r="BE443" s="25"/>
      <c r="BF443" s="25"/>
      <c r="BG443" s="25"/>
      <c r="BH443" s="25"/>
      <c r="BI443" s="25"/>
      <c r="BJ443" s="25"/>
      <c r="BK443" s="25"/>
      <c r="BL443" s="25"/>
      <c r="BM443" s="25"/>
      <c r="BN443" s="25"/>
      <c r="BO443" s="25"/>
      <c r="BP443" s="25"/>
      <c r="BQ443" s="25"/>
    </row>
    <row r="444" spans="1:69" s="110" customFormat="1" x14ac:dyDescent="0.3">
      <c r="A444" s="25"/>
      <c r="B444" s="25"/>
      <c r="C444" s="25"/>
      <c r="D444" s="26"/>
      <c r="E444" s="26"/>
      <c r="F444" s="26"/>
      <c r="G444" s="26"/>
      <c r="H444" s="26"/>
      <c r="I444" s="26"/>
      <c r="J444" s="26"/>
      <c r="K444" s="26"/>
      <c r="L444" s="26"/>
      <c r="M444" s="26"/>
      <c r="N444" s="26"/>
      <c r="O444" s="25"/>
      <c r="P444" s="26"/>
      <c r="Q444" s="26"/>
      <c r="R444" s="25"/>
      <c r="S444" s="25"/>
      <c r="T444" s="26"/>
      <c r="U444" s="35"/>
      <c r="V444" s="26"/>
      <c r="W444" s="26"/>
      <c r="X444" s="26"/>
      <c r="Y444" s="25"/>
      <c r="Z444" s="25"/>
      <c r="AA444" s="25"/>
      <c r="AB444" s="25"/>
      <c r="AC444" s="25"/>
      <c r="AD444" s="25"/>
      <c r="AE444" s="25"/>
      <c r="AF444" s="25"/>
      <c r="AG444" s="25"/>
      <c r="AH444" s="25"/>
      <c r="AI444" s="25"/>
      <c r="AJ444" s="25"/>
      <c r="AK444" s="25"/>
      <c r="AL444" s="25"/>
      <c r="AM444" s="25"/>
      <c r="AN444" s="25"/>
      <c r="AO444" s="25"/>
      <c r="AP444" s="25"/>
      <c r="AQ444" s="25"/>
      <c r="AR444" s="25"/>
      <c r="AS444" s="25"/>
      <c r="AT444" s="25"/>
      <c r="AU444" s="25"/>
      <c r="AV444" s="25"/>
      <c r="AW444" s="25"/>
      <c r="AX444" s="25"/>
      <c r="AY444" s="25"/>
      <c r="AZ444" s="25"/>
      <c r="BA444" s="25"/>
      <c r="BB444" s="25"/>
      <c r="BC444" s="25"/>
      <c r="BD444" s="25"/>
      <c r="BE444" s="25"/>
      <c r="BF444" s="25"/>
      <c r="BG444" s="25"/>
      <c r="BH444" s="25"/>
      <c r="BI444" s="25"/>
      <c r="BJ444" s="25"/>
      <c r="BK444" s="25"/>
      <c r="BL444" s="25"/>
      <c r="BM444" s="25"/>
      <c r="BN444" s="25"/>
      <c r="BO444" s="25"/>
      <c r="BP444" s="25"/>
      <c r="BQ444" s="25"/>
    </row>
    <row r="445" spans="1:69" s="110" customFormat="1" x14ac:dyDescent="0.3">
      <c r="A445" s="25"/>
      <c r="B445" s="25"/>
      <c r="C445" s="25"/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O445" s="25"/>
      <c r="P445" s="26"/>
      <c r="Q445" s="26"/>
      <c r="R445" s="25"/>
      <c r="S445" s="25"/>
      <c r="T445" s="26"/>
      <c r="U445" s="35"/>
      <c r="V445" s="26"/>
      <c r="W445" s="26"/>
      <c r="X445" s="26"/>
      <c r="Y445" s="25"/>
      <c r="Z445" s="25"/>
      <c r="AA445" s="25"/>
      <c r="AB445" s="25"/>
      <c r="AC445" s="25"/>
      <c r="AD445" s="25"/>
      <c r="AE445" s="25"/>
      <c r="AF445" s="25"/>
      <c r="AG445" s="25"/>
      <c r="AH445" s="25"/>
      <c r="AI445" s="25"/>
      <c r="AJ445" s="25"/>
      <c r="AK445" s="25"/>
      <c r="AL445" s="25"/>
      <c r="AM445" s="25"/>
      <c r="AN445" s="25"/>
      <c r="AO445" s="25"/>
      <c r="AP445" s="25"/>
      <c r="AQ445" s="25"/>
      <c r="AR445" s="25"/>
      <c r="AS445" s="25"/>
      <c r="AT445" s="25"/>
      <c r="AU445" s="25"/>
      <c r="AV445" s="25"/>
      <c r="AW445" s="25"/>
      <c r="AX445" s="25"/>
      <c r="AY445" s="25"/>
      <c r="AZ445" s="25"/>
      <c r="BA445" s="25"/>
      <c r="BB445" s="25"/>
      <c r="BC445" s="25"/>
      <c r="BD445" s="25"/>
      <c r="BE445" s="25"/>
      <c r="BF445" s="25"/>
      <c r="BG445" s="25"/>
      <c r="BH445" s="25"/>
      <c r="BI445" s="25"/>
      <c r="BJ445" s="25"/>
      <c r="BK445" s="25"/>
      <c r="BL445" s="25"/>
      <c r="BM445" s="25"/>
      <c r="BN445" s="25"/>
      <c r="BO445" s="25"/>
      <c r="BP445" s="25"/>
      <c r="BQ445" s="25"/>
    </row>
    <row r="446" spans="1:69" s="110" customFormat="1" x14ac:dyDescent="0.3">
      <c r="A446" s="25"/>
      <c r="B446" s="25"/>
      <c r="C446" s="25"/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O446" s="25"/>
      <c r="P446" s="26"/>
      <c r="Q446" s="26"/>
      <c r="R446" s="25"/>
      <c r="S446" s="25"/>
      <c r="T446" s="26"/>
      <c r="U446" s="35"/>
      <c r="V446" s="26"/>
      <c r="W446" s="26"/>
      <c r="X446" s="26"/>
      <c r="Y446" s="25"/>
      <c r="Z446" s="25"/>
      <c r="AA446" s="25"/>
      <c r="AB446" s="25"/>
      <c r="AC446" s="25"/>
      <c r="AD446" s="25"/>
      <c r="AE446" s="25"/>
      <c r="AF446" s="25"/>
      <c r="AG446" s="25"/>
      <c r="AH446" s="25"/>
      <c r="AI446" s="25"/>
      <c r="AJ446" s="25"/>
      <c r="AK446" s="25"/>
      <c r="AL446" s="25"/>
      <c r="AM446" s="25"/>
      <c r="AN446" s="25"/>
      <c r="AO446" s="25"/>
      <c r="AP446" s="25"/>
      <c r="AQ446" s="25"/>
      <c r="AR446" s="25"/>
      <c r="AS446" s="25"/>
      <c r="AT446" s="25"/>
      <c r="AU446" s="25"/>
      <c r="AV446" s="25"/>
      <c r="AW446" s="25"/>
      <c r="AX446" s="25"/>
      <c r="AY446" s="25"/>
      <c r="AZ446" s="25"/>
      <c r="BA446" s="25"/>
      <c r="BB446" s="25"/>
      <c r="BC446" s="25"/>
      <c r="BD446" s="25"/>
      <c r="BE446" s="25"/>
      <c r="BF446" s="25"/>
      <c r="BG446" s="25"/>
      <c r="BH446" s="25"/>
      <c r="BI446" s="25"/>
      <c r="BJ446" s="25"/>
      <c r="BK446" s="25"/>
      <c r="BL446" s="25"/>
      <c r="BM446" s="25"/>
      <c r="BN446" s="25"/>
      <c r="BO446" s="25"/>
      <c r="BP446" s="25"/>
      <c r="BQ446" s="25"/>
    </row>
    <row r="447" spans="1:69" s="110" customFormat="1" x14ac:dyDescent="0.3">
      <c r="A447" s="25"/>
      <c r="B447" s="25"/>
      <c r="C447" s="25"/>
      <c r="D447" s="26"/>
      <c r="E447" s="26"/>
      <c r="F447" s="26"/>
      <c r="G447" s="26"/>
      <c r="H447" s="26"/>
      <c r="I447" s="26"/>
      <c r="J447" s="26"/>
      <c r="K447" s="26"/>
      <c r="L447" s="26"/>
      <c r="M447" s="26"/>
      <c r="N447" s="26"/>
      <c r="O447" s="25"/>
      <c r="P447" s="26"/>
      <c r="Q447" s="26"/>
      <c r="R447" s="25"/>
      <c r="S447" s="25"/>
      <c r="T447" s="26"/>
      <c r="U447" s="35"/>
      <c r="V447" s="26"/>
      <c r="W447" s="26"/>
      <c r="X447" s="26"/>
      <c r="Y447" s="25"/>
      <c r="Z447" s="25"/>
      <c r="AA447" s="25"/>
      <c r="AB447" s="25"/>
      <c r="AC447" s="25"/>
      <c r="AD447" s="25"/>
      <c r="AE447" s="25"/>
      <c r="AF447" s="25"/>
      <c r="AG447" s="25"/>
      <c r="AH447" s="25"/>
      <c r="AI447" s="25"/>
      <c r="AJ447" s="25"/>
      <c r="AK447" s="25"/>
      <c r="AL447" s="25"/>
      <c r="AM447" s="25"/>
      <c r="AN447" s="25"/>
      <c r="AO447" s="25"/>
      <c r="AP447" s="25"/>
      <c r="AQ447" s="25"/>
      <c r="AR447" s="25"/>
      <c r="AS447" s="25"/>
      <c r="AT447" s="25"/>
      <c r="AU447" s="25"/>
      <c r="AV447" s="25"/>
      <c r="AW447" s="25"/>
      <c r="AX447" s="25"/>
      <c r="AY447" s="25"/>
      <c r="AZ447" s="25"/>
      <c r="BA447" s="25"/>
      <c r="BB447" s="25"/>
      <c r="BC447" s="25"/>
      <c r="BD447" s="25"/>
      <c r="BE447" s="25"/>
      <c r="BF447" s="25"/>
      <c r="BG447" s="25"/>
      <c r="BH447" s="25"/>
      <c r="BI447" s="25"/>
      <c r="BJ447" s="25"/>
      <c r="BK447" s="25"/>
      <c r="BL447" s="25"/>
      <c r="BM447" s="25"/>
      <c r="BN447" s="25"/>
      <c r="BO447" s="25"/>
      <c r="BP447" s="25"/>
      <c r="BQ447" s="25"/>
    </row>
    <row r="448" spans="1:69" s="110" customFormat="1" x14ac:dyDescent="0.3">
      <c r="A448" s="25"/>
      <c r="B448" s="25"/>
      <c r="C448" s="25"/>
      <c r="D448" s="26"/>
      <c r="E448" s="26"/>
      <c r="F448" s="26"/>
      <c r="G448" s="26"/>
      <c r="H448" s="26"/>
      <c r="I448" s="26"/>
      <c r="J448" s="26"/>
      <c r="K448" s="26"/>
      <c r="L448" s="26"/>
      <c r="M448" s="26"/>
      <c r="N448" s="26"/>
      <c r="O448" s="25"/>
      <c r="P448" s="26"/>
      <c r="Q448" s="26"/>
      <c r="R448" s="25"/>
      <c r="S448" s="25"/>
      <c r="T448" s="26"/>
      <c r="U448" s="35"/>
      <c r="V448" s="26"/>
      <c r="W448" s="26"/>
      <c r="X448" s="26"/>
      <c r="Y448" s="25"/>
      <c r="Z448" s="25"/>
      <c r="AA448" s="25"/>
      <c r="AB448" s="25"/>
      <c r="AC448" s="25"/>
      <c r="AD448" s="25"/>
      <c r="AE448" s="25"/>
      <c r="AF448" s="25"/>
      <c r="AG448" s="25"/>
      <c r="AH448" s="25"/>
      <c r="AI448" s="25"/>
      <c r="AJ448" s="25"/>
      <c r="AK448" s="25"/>
      <c r="AL448" s="25"/>
      <c r="AM448" s="25"/>
      <c r="AN448" s="25"/>
      <c r="AO448" s="25"/>
      <c r="AP448" s="25"/>
      <c r="AQ448" s="25"/>
      <c r="AR448" s="25"/>
      <c r="AS448" s="25"/>
      <c r="AT448" s="25"/>
      <c r="AU448" s="25"/>
      <c r="AV448" s="25"/>
      <c r="AW448" s="25"/>
      <c r="AX448" s="25"/>
      <c r="AY448" s="25"/>
      <c r="AZ448" s="25"/>
      <c r="BA448" s="25"/>
      <c r="BB448" s="25"/>
      <c r="BC448" s="25"/>
      <c r="BD448" s="25"/>
      <c r="BE448" s="25"/>
      <c r="BF448" s="25"/>
      <c r="BG448" s="25"/>
      <c r="BH448" s="25"/>
      <c r="BI448" s="25"/>
      <c r="BJ448" s="25"/>
      <c r="BK448" s="25"/>
      <c r="BL448" s="25"/>
      <c r="BM448" s="25"/>
      <c r="BN448" s="25"/>
      <c r="BO448" s="25"/>
      <c r="BP448" s="25"/>
      <c r="BQ448" s="25"/>
    </row>
    <row r="449" spans="1:69" s="110" customFormat="1" x14ac:dyDescent="0.3">
      <c r="A449" s="25"/>
      <c r="B449" s="25"/>
      <c r="C449" s="25"/>
      <c r="D449" s="26"/>
      <c r="E449" s="26"/>
      <c r="F449" s="26"/>
      <c r="G449" s="26"/>
      <c r="H449" s="26"/>
      <c r="I449" s="26"/>
      <c r="J449" s="26"/>
      <c r="K449" s="26"/>
      <c r="L449" s="26"/>
      <c r="M449" s="26"/>
      <c r="N449" s="26"/>
      <c r="O449" s="25"/>
      <c r="P449" s="26"/>
      <c r="Q449" s="26"/>
      <c r="R449" s="25"/>
      <c r="S449" s="25"/>
      <c r="T449" s="26"/>
      <c r="U449" s="35"/>
      <c r="V449" s="26"/>
      <c r="W449" s="26"/>
      <c r="X449" s="26"/>
      <c r="Y449" s="25"/>
      <c r="Z449" s="25"/>
      <c r="AA449" s="25"/>
      <c r="AB449" s="25"/>
      <c r="AC449" s="25"/>
      <c r="AD449" s="25"/>
      <c r="AE449" s="25"/>
      <c r="AF449" s="25"/>
      <c r="AG449" s="25"/>
      <c r="AH449" s="25"/>
      <c r="AI449" s="25"/>
      <c r="AJ449" s="25"/>
      <c r="AK449" s="25"/>
      <c r="AL449" s="25"/>
      <c r="AM449" s="25"/>
      <c r="AN449" s="25"/>
      <c r="AO449" s="25"/>
      <c r="AP449" s="25"/>
      <c r="AQ449" s="25"/>
      <c r="AR449" s="25"/>
      <c r="AS449" s="25"/>
      <c r="AT449" s="25"/>
      <c r="AU449" s="25"/>
      <c r="AV449" s="25"/>
      <c r="AW449" s="25"/>
      <c r="AX449" s="25"/>
      <c r="AY449" s="25"/>
      <c r="AZ449" s="25"/>
      <c r="BA449" s="25"/>
      <c r="BB449" s="25"/>
      <c r="BC449" s="25"/>
      <c r="BD449" s="25"/>
      <c r="BE449" s="25"/>
      <c r="BF449" s="25"/>
      <c r="BG449" s="25"/>
      <c r="BH449" s="25"/>
      <c r="BI449" s="25"/>
      <c r="BJ449" s="25"/>
      <c r="BK449" s="25"/>
      <c r="BL449" s="25"/>
      <c r="BM449" s="25"/>
      <c r="BN449" s="25"/>
      <c r="BO449" s="25"/>
      <c r="BP449" s="25"/>
      <c r="BQ449" s="25"/>
    </row>
    <row r="450" spans="1:69" s="110" customFormat="1" x14ac:dyDescent="0.3">
      <c r="A450" s="25"/>
      <c r="B450" s="25"/>
      <c r="C450" s="25"/>
      <c r="D450" s="26"/>
      <c r="E450" s="26"/>
      <c r="F450" s="26"/>
      <c r="G450" s="26"/>
      <c r="H450" s="26"/>
      <c r="I450" s="26"/>
      <c r="J450" s="26"/>
      <c r="K450" s="26"/>
      <c r="L450" s="26"/>
      <c r="M450" s="26"/>
      <c r="N450" s="26"/>
      <c r="O450" s="25"/>
      <c r="P450" s="26"/>
      <c r="Q450" s="26"/>
      <c r="R450" s="25"/>
      <c r="S450" s="25"/>
      <c r="T450" s="26"/>
      <c r="U450" s="35"/>
      <c r="V450" s="26"/>
      <c r="W450" s="26"/>
      <c r="X450" s="26"/>
      <c r="Y450" s="25"/>
      <c r="Z450" s="25"/>
      <c r="AA450" s="25"/>
      <c r="AB450" s="25"/>
      <c r="AC450" s="25"/>
      <c r="AD450" s="25"/>
      <c r="AE450" s="25"/>
      <c r="AF450" s="25"/>
      <c r="AG450" s="25"/>
      <c r="AH450" s="25"/>
      <c r="AI450" s="25"/>
      <c r="AJ450" s="25"/>
      <c r="AK450" s="25"/>
      <c r="AL450" s="25"/>
      <c r="AM450" s="25"/>
      <c r="AN450" s="25"/>
      <c r="AO450" s="25"/>
      <c r="AP450" s="25"/>
      <c r="AQ450" s="25"/>
      <c r="AR450" s="25"/>
      <c r="AS450" s="25"/>
      <c r="AT450" s="25"/>
      <c r="AU450" s="25"/>
      <c r="AV450" s="25"/>
      <c r="AW450" s="25"/>
      <c r="AX450" s="25"/>
      <c r="AY450" s="25"/>
      <c r="AZ450" s="25"/>
      <c r="BA450" s="25"/>
      <c r="BB450" s="25"/>
      <c r="BC450" s="25"/>
      <c r="BD450" s="25"/>
      <c r="BE450" s="25"/>
      <c r="BF450" s="25"/>
      <c r="BG450" s="25"/>
      <c r="BH450" s="25"/>
      <c r="BI450" s="25"/>
      <c r="BJ450" s="25"/>
      <c r="BK450" s="25"/>
      <c r="BL450" s="25"/>
      <c r="BM450" s="25"/>
      <c r="BN450" s="25"/>
      <c r="BO450" s="25"/>
      <c r="BP450" s="25"/>
      <c r="BQ450" s="25"/>
    </row>
    <row r="451" spans="1:69" s="110" customFormat="1" x14ac:dyDescent="0.3">
      <c r="A451" s="25"/>
      <c r="B451" s="25"/>
      <c r="C451" s="25"/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  <c r="O451" s="25"/>
      <c r="P451" s="26"/>
      <c r="Q451" s="26"/>
      <c r="R451" s="25"/>
      <c r="S451" s="25"/>
      <c r="T451" s="26"/>
      <c r="U451" s="35"/>
      <c r="V451" s="26"/>
      <c r="W451" s="26"/>
      <c r="X451" s="26"/>
      <c r="Y451" s="25"/>
      <c r="Z451" s="25"/>
      <c r="AA451" s="25"/>
      <c r="AB451" s="25"/>
      <c r="AC451" s="25"/>
      <c r="AD451" s="25"/>
      <c r="AE451" s="25"/>
      <c r="AF451" s="25"/>
      <c r="AG451" s="25"/>
      <c r="AH451" s="25"/>
      <c r="AI451" s="25"/>
      <c r="AJ451" s="25"/>
      <c r="AK451" s="25"/>
      <c r="AL451" s="25"/>
      <c r="AM451" s="25"/>
      <c r="AN451" s="25"/>
      <c r="AO451" s="25"/>
      <c r="AP451" s="25"/>
      <c r="AQ451" s="25"/>
      <c r="AR451" s="25"/>
      <c r="AS451" s="25"/>
      <c r="AT451" s="25"/>
      <c r="AU451" s="25"/>
      <c r="AV451" s="25"/>
      <c r="AW451" s="25"/>
      <c r="AX451" s="25"/>
      <c r="AY451" s="25"/>
      <c r="AZ451" s="25"/>
      <c r="BA451" s="25"/>
      <c r="BB451" s="25"/>
      <c r="BC451" s="25"/>
      <c r="BD451" s="25"/>
      <c r="BE451" s="25"/>
      <c r="BF451" s="25"/>
      <c r="BG451" s="25"/>
      <c r="BH451" s="25"/>
      <c r="BI451" s="25"/>
      <c r="BJ451" s="25"/>
      <c r="BK451" s="25"/>
      <c r="BL451" s="25"/>
      <c r="BM451" s="25"/>
      <c r="BN451" s="25"/>
      <c r="BO451" s="25"/>
      <c r="BP451" s="25"/>
      <c r="BQ451" s="25"/>
    </row>
    <row r="452" spans="1:69" s="110" customFormat="1" x14ac:dyDescent="0.3">
      <c r="A452" s="25"/>
      <c r="B452" s="25"/>
      <c r="C452" s="25"/>
      <c r="D452" s="26"/>
      <c r="E452" s="26"/>
      <c r="F452" s="26"/>
      <c r="G452" s="26"/>
      <c r="H452" s="26"/>
      <c r="I452" s="26"/>
      <c r="J452" s="26"/>
      <c r="K452" s="26"/>
      <c r="L452" s="26"/>
      <c r="M452" s="26"/>
      <c r="N452" s="26"/>
      <c r="O452" s="25"/>
      <c r="P452" s="26"/>
      <c r="Q452" s="26"/>
      <c r="R452" s="25"/>
      <c r="S452" s="25"/>
      <c r="T452" s="26"/>
      <c r="U452" s="35"/>
      <c r="V452" s="26"/>
      <c r="W452" s="26"/>
      <c r="X452" s="26"/>
      <c r="Y452" s="25"/>
      <c r="Z452" s="25"/>
      <c r="AA452" s="25"/>
      <c r="AB452" s="25"/>
      <c r="AC452" s="25"/>
      <c r="AD452" s="25"/>
      <c r="AE452" s="25"/>
      <c r="AF452" s="25"/>
      <c r="AG452" s="25"/>
      <c r="AH452" s="25"/>
      <c r="AI452" s="25"/>
      <c r="AJ452" s="25"/>
      <c r="AK452" s="25"/>
      <c r="AL452" s="25"/>
      <c r="AM452" s="25"/>
      <c r="AN452" s="25"/>
      <c r="AO452" s="25"/>
      <c r="AP452" s="25"/>
      <c r="AQ452" s="25"/>
      <c r="AR452" s="25"/>
      <c r="AS452" s="25"/>
      <c r="AT452" s="25"/>
      <c r="AU452" s="25"/>
      <c r="AV452" s="25"/>
      <c r="AW452" s="25"/>
      <c r="AX452" s="25"/>
      <c r="AY452" s="25"/>
      <c r="AZ452" s="25"/>
      <c r="BA452" s="25"/>
      <c r="BB452" s="25"/>
      <c r="BC452" s="25"/>
      <c r="BD452" s="25"/>
      <c r="BE452" s="25"/>
      <c r="BF452" s="25"/>
      <c r="BG452" s="25"/>
      <c r="BH452" s="25"/>
      <c r="BI452" s="25"/>
      <c r="BJ452" s="25"/>
      <c r="BK452" s="25"/>
      <c r="BL452" s="25"/>
      <c r="BM452" s="25"/>
      <c r="BN452" s="25"/>
      <c r="BO452" s="25"/>
      <c r="BP452" s="25"/>
      <c r="BQ452" s="25"/>
    </row>
    <row r="453" spans="1:69" s="110" customFormat="1" x14ac:dyDescent="0.3">
      <c r="A453" s="25"/>
      <c r="B453" s="25"/>
      <c r="C453" s="25"/>
      <c r="D453" s="26"/>
      <c r="E453" s="26"/>
      <c r="F453" s="26"/>
      <c r="G453" s="26"/>
      <c r="H453" s="26"/>
      <c r="I453" s="26"/>
      <c r="J453" s="26"/>
      <c r="K453" s="26"/>
      <c r="L453" s="26"/>
      <c r="M453" s="26"/>
      <c r="N453" s="26"/>
      <c r="O453" s="25"/>
      <c r="P453" s="26"/>
      <c r="Q453" s="26"/>
      <c r="R453" s="25"/>
      <c r="S453" s="25"/>
      <c r="T453" s="26"/>
      <c r="U453" s="35"/>
      <c r="V453" s="26"/>
      <c r="W453" s="26"/>
      <c r="X453" s="26"/>
      <c r="Y453" s="25"/>
      <c r="Z453" s="25"/>
      <c r="AA453" s="25"/>
      <c r="AB453" s="25"/>
      <c r="AC453" s="25"/>
      <c r="AD453" s="25"/>
      <c r="AE453" s="25"/>
      <c r="AF453" s="25"/>
      <c r="AG453" s="25"/>
      <c r="AH453" s="25"/>
      <c r="AI453" s="25"/>
      <c r="AJ453" s="25"/>
      <c r="AK453" s="25"/>
      <c r="AL453" s="25"/>
      <c r="AM453" s="25"/>
      <c r="AN453" s="25"/>
      <c r="AO453" s="25"/>
      <c r="AP453" s="25"/>
      <c r="AQ453" s="25"/>
      <c r="AR453" s="25"/>
      <c r="AS453" s="25"/>
      <c r="AT453" s="25"/>
      <c r="AU453" s="25"/>
      <c r="AV453" s="25"/>
      <c r="AW453" s="25"/>
      <c r="AX453" s="25"/>
      <c r="AY453" s="25"/>
      <c r="AZ453" s="25"/>
      <c r="BA453" s="25"/>
      <c r="BB453" s="25"/>
      <c r="BC453" s="25"/>
      <c r="BD453" s="25"/>
      <c r="BE453" s="25"/>
      <c r="BF453" s="25"/>
      <c r="BG453" s="25"/>
      <c r="BH453" s="25"/>
      <c r="BI453" s="25"/>
      <c r="BJ453" s="25"/>
      <c r="BK453" s="25"/>
      <c r="BL453" s="25"/>
      <c r="BM453" s="25"/>
      <c r="BN453" s="25"/>
      <c r="BO453" s="25"/>
      <c r="BP453" s="25"/>
      <c r="BQ453" s="25"/>
    </row>
    <row r="454" spans="1:69" s="110" customFormat="1" x14ac:dyDescent="0.3">
      <c r="A454" s="25"/>
      <c r="B454" s="25"/>
      <c r="C454" s="25"/>
      <c r="D454" s="26"/>
      <c r="E454" s="26"/>
      <c r="F454" s="26"/>
      <c r="G454" s="26"/>
      <c r="H454" s="26"/>
      <c r="I454" s="26"/>
      <c r="J454" s="26"/>
      <c r="K454" s="26"/>
      <c r="L454" s="26"/>
      <c r="M454" s="26"/>
      <c r="N454" s="26"/>
      <c r="O454" s="25"/>
      <c r="P454" s="26"/>
      <c r="Q454" s="26"/>
      <c r="R454" s="25"/>
      <c r="S454" s="25"/>
      <c r="T454" s="26"/>
      <c r="U454" s="35"/>
      <c r="V454" s="26"/>
      <c r="W454" s="26"/>
      <c r="X454" s="26"/>
      <c r="Y454" s="25"/>
      <c r="Z454" s="25"/>
      <c r="AA454" s="25"/>
      <c r="AB454" s="25"/>
      <c r="AC454" s="25"/>
      <c r="AD454" s="25"/>
      <c r="AE454" s="25"/>
      <c r="AF454" s="25"/>
      <c r="AG454" s="25"/>
      <c r="AH454" s="25"/>
      <c r="AI454" s="25"/>
      <c r="AJ454" s="25"/>
      <c r="AK454" s="25"/>
      <c r="AL454" s="25"/>
      <c r="AM454" s="25"/>
      <c r="AN454" s="25"/>
      <c r="AO454" s="25"/>
      <c r="AP454" s="25"/>
      <c r="AQ454" s="25"/>
      <c r="AR454" s="25"/>
      <c r="AS454" s="25"/>
      <c r="AT454" s="25"/>
      <c r="AU454" s="25"/>
      <c r="AV454" s="25"/>
      <c r="AW454" s="25"/>
      <c r="AX454" s="25"/>
      <c r="AY454" s="25"/>
      <c r="AZ454" s="25"/>
      <c r="BA454" s="25"/>
      <c r="BB454" s="25"/>
      <c r="BC454" s="25"/>
      <c r="BD454" s="25"/>
      <c r="BE454" s="25"/>
      <c r="BF454" s="25"/>
      <c r="BG454" s="25"/>
      <c r="BH454" s="25"/>
      <c r="BI454" s="25"/>
      <c r="BJ454" s="25"/>
      <c r="BK454" s="25"/>
      <c r="BL454" s="25"/>
      <c r="BM454" s="25"/>
      <c r="BN454" s="25"/>
      <c r="BO454" s="25"/>
      <c r="BP454" s="25"/>
      <c r="BQ454" s="25"/>
    </row>
    <row r="455" spans="1:69" s="110" customFormat="1" x14ac:dyDescent="0.3">
      <c r="A455" s="25"/>
      <c r="B455" s="25"/>
      <c r="C455" s="25"/>
      <c r="D455" s="26"/>
      <c r="E455" s="26"/>
      <c r="F455" s="26"/>
      <c r="G455" s="26"/>
      <c r="H455" s="26"/>
      <c r="I455" s="26"/>
      <c r="J455" s="26"/>
      <c r="K455" s="26"/>
      <c r="L455" s="26"/>
      <c r="M455" s="26"/>
      <c r="N455" s="26"/>
      <c r="O455" s="25"/>
      <c r="P455" s="26"/>
      <c r="Q455" s="26"/>
      <c r="R455" s="25"/>
      <c r="S455" s="25"/>
      <c r="T455" s="26"/>
      <c r="U455" s="35"/>
      <c r="V455" s="26"/>
      <c r="W455" s="26"/>
      <c r="X455" s="26"/>
      <c r="Y455" s="25"/>
      <c r="Z455" s="25"/>
      <c r="AA455" s="25"/>
      <c r="AB455" s="25"/>
      <c r="AC455" s="25"/>
      <c r="AD455" s="25"/>
      <c r="AE455" s="25"/>
      <c r="AF455" s="25"/>
      <c r="AG455" s="25"/>
      <c r="AH455" s="25"/>
      <c r="AI455" s="25"/>
      <c r="AJ455" s="25"/>
      <c r="AK455" s="25"/>
      <c r="AL455" s="25"/>
      <c r="AM455" s="25"/>
      <c r="AN455" s="25"/>
      <c r="AO455" s="25"/>
      <c r="AP455" s="25"/>
      <c r="AQ455" s="25"/>
      <c r="AR455" s="25"/>
      <c r="AS455" s="25"/>
      <c r="AT455" s="25"/>
      <c r="AU455" s="25"/>
      <c r="AV455" s="25"/>
      <c r="AW455" s="25"/>
      <c r="AX455" s="25"/>
      <c r="AY455" s="25"/>
      <c r="AZ455" s="25"/>
      <c r="BA455" s="25"/>
      <c r="BB455" s="25"/>
      <c r="BC455" s="25"/>
      <c r="BD455" s="25"/>
      <c r="BE455" s="25"/>
      <c r="BF455" s="25"/>
      <c r="BG455" s="25"/>
      <c r="BH455" s="25"/>
      <c r="BI455" s="25"/>
      <c r="BJ455" s="25"/>
      <c r="BK455" s="25"/>
      <c r="BL455" s="25"/>
      <c r="BM455" s="25"/>
      <c r="BN455" s="25"/>
      <c r="BO455" s="25"/>
      <c r="BP455" s="25"/>
      <c r="BQ455" s="25"/>
    </row>
    <row r="456" spans="1:69" s="110" customFormat="1" x14ac:dyDescent="0.3">
      <c r="A456" s="25"/>
      <c r="B456" s="25"/>
      <c r="C456" s="25"/>
      <c r="D456" s="26"/>
      <c r="E456" s="26"/>
      <c r="F456" s="26"/>
      <c r="G456" s="26"/>
      <c r="H456" s="26"/>
      <c r="I456" s="26"/>
      <c r="J456" s="26"/>
      <c r="K456" s="26"/>
      <c r="L456" s="26"/>
      <c r="M456" s="26"/>
      <c r="N456" s="26"/>
      <c r="O456" s="25"/>
      <c r="P456" s="26"/>
      <c r="Q456" s="26"/>
      <c r="R456" s="25"/>
      <c r="S456" s="25"/>
      <c r="T456" s="26"/>
      <c r="U456" s="35"/>
      <c r="V456" s="26"/>
      <c r="W456" s="26"/>
      <c r="X456" s="26"/>
      <c r="Y456" s="25"/>
      <c r="Z456" s="25"/>
      <c r="AA456" s="25"/>
      <c r="AB456" s="25"/>
      <c r="AC456" s="25"/>
      <c r="AD456" s="25"/>
      <c r="AE456" s="25"/>
      <c r="AF456" s="25"/>
      <c r="AG456" s="25"/>
      <c r="AH456" s="25"/>
      <c r="AI456" s="25"/>
      <c r="AJ456" s="25"/>
      <c r="AK456" s="25"/>
      <c r="AL456" s="25"/>
      <c r="AM456" s="25"/>
      <c r="AN456" s="25"/>
      <c r="AO456" s="25"/>
      <c r="AP456" s="25"/>
      <c r="AQ456" s="25"/>
      <c r="AR456" s="25"/>
      <c r="AS456" s="25"/>
      <c r="AT456" s="25"/>
      <c r="AU456" s="25"/>
      <c r="AV456" s="25"/>
      <c r="AW456" s="25"/>
      <c r="AX456" s="25"/>
      <c r="AY456" s="25"/>
      <c r="AZ456" s="25"/>
      <c r="BA456" s="25"/>
      <c r="BB456" s="25"/>
      <c r="BC456" s="25"/>
      <c r="BD456" s="25"/>
      <c r="BE456" s="25"/>
      <c r="BF456" s="25"/>
      <c r="BG456" s="25"/>
      <c r="BH456" s="25"/>
      <c r="BI456" s="25"/>
      <c r="BJ456" s="25"/>
      <c r="BK456" s="25"/>
      <c r="BL456" s="25"/>
      <c r="BM456" s="25"/>
      <c r="BN456" s="25"/>
      <c r="BO456" s="25"/>
      <c r="BP456" s="25"/>
      <c r="BQ456" s="25"/>
    </row>
    <row r="457" spans="1:69" s="110" customFormat="1" x14ac:dyDescent="0.3">
      <c r="A457" s="25"/>
      <c r="B457" s="25"/>
      <c r="C457" s="25"/>
      <c r="D457" s="26"/>
      <c r="E457" s="26"/>
      <c r="F457" s="26"/>
      <c r="G457" s="26"/>
      <c r="H457" s="26"/>
      <c r="I457" s="26"/>
      <c r="J457" s="26"/>
      <c r="K457" s="26"/>
      <c r="L457" s="26"/>
      <c r="M457" s="26"/>
      <c r="N457" s="26"/>
      <c r="O457" s="25"/>
      <c r="P457" s="26"/>
      <c r="Q457" s="26"/>
      <c r="R457" s="25"/>
      <c r="S457" s="25"/>
      <c r="T457" s="26"/>
      <c r="U457" s="35"/>
      <c r="V457" s="26"/>
      <c r="W457" s="26"/>
      <c r="X457" s="26"/>
      <c r="Y457" s="25"/>
      <c r="Z457" s="25"/>
      <c r="AA457" s="25"/>
      <c r="AB457" s="25"/>
      <c r="AC457" s="25"/>
      <c r="AD457" s="25"/>
      <c r="AE457" s="25"/>
      <c r="AF457" s="25"/>
      <c r="AG457" s="25"/>
      <c r="AH457" s="25"/>
      <c r="AI457" s="25"/>
      <c r="AJ457" s="25"/>
      <c r="AK457" s="25"/>
      <c r="AL457" s="25"/>
      <c r="AM457" s="25"/>
      <c r="AN457" s="25"/>
      <c r="AO457" s="25"/>
      <c r="AP457" s="25"/>
      <c r="AQ457" s="25"/>
      <c r="AR457" s="25"/>
      <c r="AS457" s="25"/>
      <c r="AT457" s="25"/>
      <c r="AU457" s="25"/>
      <c r="AV457" s="25"/>
      <c r="AW457" s="25"/>
      <c r="AX457" s="25"/>
      <c r="AY457" s="25"/>
      <c r="AZ457" s="25"/>
      <c r="BA457" s="25"/>
      <c r="BB457" s="25"/>
      <c r="BC457" s="25"/>
      <c r="BD457" s="25"/>
      <c r="BE457" s="25"/>
      <c r="BF457" s="25"/>
      <c r="BG457" s="25"/>
      <c r="BH457" s="25"/>
      <c r="BI457" s="25"/>
      <c r="BJ457" s="25"/>
      <c r="BK457" s="25"/>
      <c r="BL457" s="25"/>
      <c r="BM457" s="25"/>
      <c r="BN457" s="25"/>
      <c r="BO457" s="25"/>
      <c r="BP457" s="25"/>
      <c r="BQ457" s="25"/>
    </row>
    <row r="458" spans="1:69" s="110" customFormat="1" x14ac:dyDescent="0.3">
      <c r="A458" s="25"/>
      <c r="B458" s="25"/>
      <c r="C458" s="25"/>
      <c r="D458" s="26"/>
      <c r="E458" s="26"/>
      <c r="F458" s="26"/>
      <c r="G458" s="26"/>
      <c r="H458" s="26"/>
      <c r="I458" s="26"/>
      <c r="J458" s="26"/>
      <c r="K458" s="26"/>
      <c r="L458" s="26"/>
      <c r="M458" s="26"/>
      <c r="N458" s="26"/>
      <c r="O458" s="25"/>
      <c r="P458" s="26"/>
      <c r="Q458" s="26"/>
      <c r="R458" s="25"/>
      <c r="S458" s="25"/>
      <c r="T458" s="26"/>
      <c r="U458" s="35"/>
      <c r="V458" s="26"/>
      <c r="W458" s="26"/>
      <c r="X458" s="26"/>
      <c r="Y458" s="25"/>
      <c r="Z458" s="25"/>
      <c r="AA458" s="25"/>
      <c r="AB458" s="25"/>
      <c r="AC458" s="25"/>
      <c r="AD458" s="25"/>
      <c r="AE458" s="25"/>
      <c r="AF458" s="25"/>
      <c r="AG458" s="25"/>
      <c r="AH458" s="25"/>
      <c r="AI458" s="25"/>
      <c r="AJ458" s="25"/>
      <c r="AK458" s="25"/>
      <c r="AL458" s="25"/>
      <c r="AM458" s="25"/>
      <c r="AN458" s="25"/>
      <c r="AO458" s="25"/>
      <c r="AP458" s="25"/>
      <c r="AQ458" s="25"/>
      <c r="AR458" s="25"/>
      <c r="AS458" s="25"/>
      <c r="AT458" s="25"/>
      <c r="AU458" s="25"/>
      <c r="AV458" s="25"/>
      <c r="AW458" s="25"/>
      <c r="AX458" s="25"/>
      <c r="AY458" s="25"/>
      <c r="AZ458" s="25"/>
      <c r="BA458" s="25"/>
      <c r="BB458" s="25"/>
      <c r="BC458" s="25"/>
      <c r="BD458" s="25"/>
      <c r="BE458" s="25"/>
      <c r="BF458" s="25"/>
      <c r="BG458" s="25"/>
      <c r="BH458" s="25"/>
      <c r="BI458" s="25"/>
      <c r="BJ458" s="25"/>
      <c r="BK458" s="25"/>
      <c r="BL458" s="25"/>
      <c r="BM458" s="25"/>
      <c r="BN458" s="25"/>
      <c r="BO458" s="25"/>
      <c r="BP458" s="25"/>
      <c r="BQ458" s="25"/>
    </row>
    <row r="459" spans="1:69" s="110" customFormat="1" x14ac:dyDescent="0.3">
      <c r="A459" s="25"/>
      <c r="B459" s="25"/>
      <c r="C459" s="25"/>
      <c r="D459" s="26"/>
      <c r="E459" s="26"/>
      <c r="F459" s="26"/>
      <c r="G459" s="26"/>
      <c r="H459" s="26"/>
      <c r="I459" s="26"/>
      <c r="J459" s="26"/>
      <c r="K459" s="26"/>
      <c r="L459" s="26"/>
      <c r="M459" s="26"/>
      <c r="N459" s="26"/>
      <c r="O459" s="25"/>
      <c r="P459" s="26"/>
      <c r="Q459" s="26"/>
      <c r="R459" s="25"/>
      <c r="S459" s="25"/>
      <c r="T459" s="26"/>
      <c r="U459" s="35"/>
      <c r="V459" s="26"/>
      <c r="W459" s="26"/>
      <c r="X459" s="26"/>
      <c r="Y459" s="25"/>
      <c r="Z459" s="25"/>
      <c r="AA459" s="25"/>
      <c r="AB459" s="25"/>
      <c r="AC459" s="25"/>
      <c r="AD459" s="25"/>
      <c r="AE459" s="25"/>
      <c r="AF459" s="25"/>
      <c r="AG459" s="25"/>
      <c r="AH459" s="25"/>
      <c r="AI459" s="25"/>
      <c r="AJ459" s="25"/>
      <c r="AK459" s="25"/>
      <c r="AL459" s="25"/>
      <c r="AM459" s="25"/>
      <c r="AN459" s="25"/>
      <c r="AO459" s="25"/>
      <c r="AP459" s="25"/>
      <c r="AQ459" s="25"/>
      <c r="AR459" s="25"/>
      <c r="AS459" s="25"/>
      <c r="AT459" s="25"/>
      <c r="AU459" s="25"/>
      <c r="AV459" s="25"/>
      <c r="AW459" s="25"/>
      <c r="AX459" s="25"/>
      <c r="AY459" s="25"/>
      <c r="AZ459" s="25"/>
      <c r="BA459" s="25"/>
      <c r="BB459" s="25"/>
      <c r="BC459" s="25"/>
      <c r="BD459" s="25"/>
      <c r="BE459" s="25"/>
      <c r="BF459" s="25"/>
      <c r="BG459" s="25"/>
      <c r="BH459" s="25"/>
      <c r="BI459" s="25"/>
      <c r="BJ459" s="25"/>
      <c r="BK459" s="25"/>
      <c r="BL459" s="25"/>
      <c r="BM459" s="25"/>
      <c r="BN459" s="25"/>
      <c r="BO459" s="25"/>
      <c r="BP459" s="25"/>
      <c r="BQ459" s="25"/>
    </row>
    <row r="460" spans="1:69" s="110" customFormat="1" x14ac:dyDescent="0.3">
      <c r="A460" s="25"/>
      <c r="B460" s="25"/>
      <c r="C460" s="25"/>
      <c r="D460" s="26"/>
      <c r="E460" s="26"/>
      <c r="F460" s="26"/>
      <c r="G460" s="26"/>
      <c r="H460" s="26"/>
      <c r="I460" s="26"/>
      <c r="J460" s="26"/>
      <c r="K460" s="26"/>
      <c r="L460" s="26"/>
      <c r="M460" s="26"/>
      <c r="N460" s="26"/>
      <c r="O460" s="25"/>
      <c r="P460" s="26"/>
      <c r="Q460" s="26"/>
      <c r="R460" s="25"/>
      <c r="S460" s="25"/>
      <c r="T460" s="26"/>
      <c r="U460" s="35"/>
      <c r="V460" s="26"/>
      <c r="W460" s="26"/>
      <c r="X460" s="26"/>
      <c r="Y460" s="25"/>
      <c r="Z460" s="25"/>
      <c r="AA460" s="25"/>
      <c r="AB460" s="25"/>
      <c r="AC460" s="25"/>
      <c r="AD460" s="25"/>
      <c r="AE460" s="25"/>
      <c r="AF460" s="25"/>
      <c r="AG460" s="25"/>
      <c r="AH460" s="25"/>
      <c r="AI460" s="25"/>
      <c r="AJ460" s="25"/>
      <c r="AK460" s="25"/>
      <c r="AL460" s="25"/>
      <c r="AM460" s="25"/>
      <c r="AN460" s="25"/>
      <c r="AO460" s="25"/>
      <c r="AP460" s="25"/>
      <c r="AQ460" s="25"/>
      <c r="AR460" s="25"/>
      <c r="AS460" s="25"/>
      <c r="AT460" s="25"/>
      <c r="AU460" s="25"/>
      <c r="AV460" s="25"/>
      <c r="AW460" s="25"/>
      <c r="AX460" s="25"/>
      <c r="AY460" s="25"/>
      <c r="AZ460" s="25"/>
      <c r="BA460" s="25"/>
      <c r="BB460" s="25"/>
      <c r="BC460" s="25"/>
      <c r="BD460" s="25"/>
      <c r="BE460" s="25"/>
      <c r="BF460" s="25"/>
      <c r="BG460" s="25"/>
      <c r="BH460" s="25"/>
      <c r="BI460" s="25"/>
      <c r="BJ460" s="25"/>
      <c r="BK460" s="25"/>
      <c r="BL460" s="25"/>
      <c r="BM460" s="25"/>
      <c r="BN460" s="25"/>
      <c r="BO460" s="25"/>
      <c r="BP460" s="25"/>
      <c r="BQ460" s="25"/>
    </row>
    <row r="461" spans="1:69" s="110" customFormat="1" x14ac:dyDescent="0.3">
      <c r="A461" s="25"/>
      <c r="B461" s="25"/>
      <c r="C461" s="25"/>
      <c r="D461" s="26"/>
      <c r="E461" s="26"/>
      <c r="F461" s="26"/>
      <c r="G461" s="26"/>
      <c r="H461" s="26"/>
      <c r="I461" s="26"/>
      <c r="J461" s="26"/>
      <c r="K461" s="26"/>
      <c r="L461" s="26"/>
      <c r="M461" s="26"/>
      <c r="N461" s="26"/>
      <c r="O461" s="25"/>
      <c r="P461" s="26"/>
      <c r="Q461" s="26"/>
      <c r="R461" s="25"/>
      <c r="S461" s="25"/>
      <c r="T461" s="26"/>
      <c r="U461" s="35"/>
      <c r="V461" s="26"/>
      <c r="W461" s="26"/>
      <c r="X461" s="26"/>
      <c r="Y461" s="25"/>
      <c r="Z461" s="25"/>
      <c r="AA461" s="25"/>
      <c r="AB461" s="25"/>
      <c r="AC461" s="25"/>
      <c r="AD461" s="25"/>
      <c r="AE461" s="25"/>
      <c r="AF461" s="25"/>
      <c r="AG461" s="25"/>
      <c r="AH461" s="25"/>
      <c r="AI461" s="25"/>
      <c r="AJ461" s="25"/>
      <c r="AK461" s="25"/>
      <c r="AL461" s="25"/>
      <c r="AM461" s="25"/>
      <c r="AN461" s="25"/>
      <c r="AO461" s="25"/>
      <c r="AP461" s="25"/>
      <c r="AQ461" s="25"/>
      <c r="AR461" s="25"/>
      <c r="AS461" s="25"/>
      <c r="AT461" s="25"/>
      <c r="AU461" s="25"/>
      <c r="AV461" s="25"/>
      <c r="AW461" s="25"/>
      <c r="AX461" s="25"/>
      <c r="AY461" s="25"/>
      <c r="AZ461" s="25"/>
      <c r="BA461" s="25"/>
      <c r="BB461" s="25"/>
      <c r="BC461" s="25"/>
      <c r="BD461" s="25"/>
      <c r="BE461" s="25"/>
      <c r="BF461" s="25"/>
      <c r="BG461" s="25"/>
      <c r="BH461" s="25"/>
      <c r="BI461" s="25"/>
      <c r="BJ461" s="25"/>
      <c r="BK461" s="25"/>
      <c r="BL461" s="25"/>
      <c r="BM461" s="25"/>
      <c r="BN461" s="25"/>
      <c r="BO461" s="25"/>
      <c r="BP461" s="25"/>
      <c r="BQ461" s="25"/>
    </row>
    <row r="462" spans="1:69" s="110" customFormat="1" x14ac:dyDescent="0.3">
      <c r="A462" s="25"/>
      <c r="B462" s="25"/>
      <c r="C462" s="25"/>
      <c r="D462" s="26"/>
      <c r="E462" s="26"/>
      <c r="F462" s="26"/>
      <c r="G462" s="26"/>
      <c r="H462" s="26"/>
      <c r="I462" s="26"/>
      <c r="J462" s="26"/>
      <c r="K462" s="26"/>
      <c r="L462" s="26"/>
      <c r="M462" s="26"/>
      <c r="N462" s="26"/>
      <c r="O462" s="25"/>
      <c r="P462" s="26"/>
      <c r="Q462" s="26"/>
      <c r="R462" s="25"/>
      <c r="S462" s="25"/>
      <c r="T462" s="26"/>
      <c r="U462" s="35"/>
      <c r="V462" s="26"/>
      <c r="W462" s="26"/>
      <c r="X462" s="26"/>
      <c r="Y462" s="25"/>
      <c r="Z462" s="25"/>
      <c r="AA462" s="25"/>
      <c r="AB462" s="25"/>
      <c r="AC462" s="25"/>
      <c r="AD462" s="25"/>
      <c r="AE462" s="25"/>
      <c r="AF462" s="25"/>
      <c r="AG462" s="25"/>
      <c r="AH462" s="25"/>
      <c r="AI462" s="25"/>
      <c r="AJ462" s="25"/>
      <c r="AK462" s="25"/>
      <c r="AL462" s="25"/>
      <c r="AM462" s="25"/>
      <c r="AN462" s="25"/>
      <c r="AO462" s="25"/>
      <c r="AP462" s="25"/>
      <c r="AQ462" s="25"/>
      <c r="AR462" s="25"/>
      <c r="AS462" s="25"/>
      <c r="AT462" s="25"/>
      <c r="AU462" s="25"/>
      <c r="AV462" s="25"/>
      <c r="AW462" s="25"/>
      <c r="AX462" s="25"/>
      <c r="AY462" s="25"/>
      <c r="AZ462" s="25"/>
      <c r="BA462" s="25"/>
      <c r="BB462" s="25"/>
      <c r="BC462" s="25"/>
      <c r="BD462" s="25"/>
      <c r="BE462" s="25"/>
      <c r="BF462" s="25"/>
      <c r="BG462" s="25"/>
      <c r="BH462" s="25"/>
      <c r="BI462" s="25"/>
      <c r="BJ462" s="25"/>
      <c r="BK462" s="25"/>
      <c r="BL462" s="25"/>
      <c r="BM462" s="25"/>
      <c r="BN462" s="25"/>
      <c r="BO462" s="25"/>
      <c r="BP462" s="25"/>
      <c r="BQ462" s="25"/>
    </row>
    <row r="463" spans="1:69" s="110" customFormat="1" x14ac:dyDescent="0.3">
      <c r="A463" s="25"/>
      <c r="B463" s="25"/>
      <c r="C463" s="25"/>
      <c r="D463" s="26"/>
      <c r="E463" s="26"/>
      <c r="F463" s="26"/>
      <c r="G463" s="26"/>
      <c r="H463" s="26"/>
      <c r="I463" s="26"/>
      <c r="J463" s="26"/>
      <c r="K463" s="26"/>
      <c r="L463" s="26"/>
      <c r="M463" s="26"/>
      <c r="N463" s="26"/>
      <c r="O463" s="25"/>
      <c r="P463" s="26"/>
      <c r="Q463" s="26"/>
      <c r="R463" s="25"/>
      <c r="S463" s="25"/>
      <c r="T463" s="26"/>
      <c r="U463" s="35"/>
      <c r="V463" s="26"/>
      <c r="W463" s="26"/>
      <c r="X463" s="26"/>
      <c r="Y463" s="25"/>
      <c r="Z463" s="25"/>
      <c r="AA463" s="25"/>
      <c r="AB463" s="25"/>
      <c r="AC463" s="25"/>
      <c r="AD463" s="25"/>
      <c r="AE463" s="25"/>
      <c r="AF463" s="25"/>
      <c r="AG463" s="25"/>
      <c r="AH463" s="25"/>
      <c r="AI463" s="25"/>
      <c r="AJ463" s="25"/>
      <c r="AK463" s="25"/>
      <c r="AL463" s="25"/>
      <c r="AM463" s="25"/>
      <c r="AN463" s="25"/>
      <c r="AO463" s="25"/>
      <c r="AP463" s="25"/>
      <c r="AQ463" s="25"/>
      <c r="AR463" s="25"/>
      <c r="AS463" s="25"/>
      <c r="AT463" s="25"/>
      <c r="AU463" s="25"/>
      <c r="AV463" s="25"/>
      <c r="AW463" s="25"/>
      <c r="AX463" s="25"/>
      <c r="AY463" s="25"/>
      <c r="AZ463" s="25"/>
      <c r="BA463" s="25"/>
      <c r="BB463" s="25"/>
      <c r="BC463" s="25"/>
      <c r="BD463" s="25"/>
      <c r="BE463" s="25"/>
      <c r="BF463" s="25"/>
      <c r="BG463" s="25"/>
      <c r="BH463" s="25"/>
      <c r="BI463" s="25"/>
      <c r="BJ463" s="25"/>
      <c r="BK463" s="25"/>
      <c r="BL463" s="25"/>
      <c r="BM463" s="25"/>
      <c r="BN463" s="25"/>
      <c r="BO463" s="25"/>
      <c r="BP463" s="25"/>
      <c r="BQ463" s="25"/>
    </row>
    <row r="464" spans="1:69" s="110" customFormat="1" x14ac:dyDescent="0.3">
      <c r="A464" s="25"/>
      <c r="B464" s="25"/>
      <c r="C464" s="25"/>
      <c r="D464" s="26"/>
      <c r="E464" s="26"/>
      <c r="F464" s="26"/>
      <c r="G464" s="26"/>
      <c r="H464" s="26"/>
      <c r="I464" s="26"/>
      <c r="J464" s="26"/>
      <c r="K464" s="26"/>
      <c r="L464" s="26"/>
      <c r="M464" s="26"/>
      <c r="N464" s="26"/>
      <c r="O464" s="25"/>
      <c r="P464" s="26"/>
      <c r="Q464" s="26"/>
      <c r="R464" s="25"/>
      <c r="S464" s="25"/>
      <c r="T464" s="26"/>
      <c r="U464" s="35"/>
      <c r="V464" s="26"/>
      <c r="W464" s="26"/>
      <c r="X464" s="26"/>
      <c r="Y464" s="25"/>
      <c r="Z464" s="25"/>
      <c r="AA464" s="25"/>
      <c r="AB464" s="25"/>
      <c r="AC464" s="25"/>
      <c r="AD464" s="25"/>
      <c r="AE464" s="25"/>
      <c r="AF464" s="25"/>
      <c r="AG464" s="25"/>
      <c r="AH464" s="25"/>
      <c r="AI464" s="25"/>
      <c r="AJ464" s="25"/>
      <c r="AK464" s="25"/>
      <c r="AL464" s="25"/>
      <c r="AM464" s="25"/>
      <c r="AN464" s="25"/>
      <c r="AO464" s="25"/>
      <c r="AP464" s="25"/>
      <c r="AQ464" s="25"/>
      <c r="AR464" s="25"/>
      <c r="AS464" s="25"/>
      <c r="AT464" s="25"/>
      <c r="AU464" s="25"/>
      <c r="AV464" s="25"/>
      <c r="AW464" s="25"/>
      <c r="AX464" s="25"/>
      <c r="AY464" s="25"/>
      <c r="AZ464" s="25"/>
      <c r="BA464" s="25"/>
      <c r="BB464" s="25"/>
      <c r="BC464" s="25"/>
      <c r="BD464" s="25"/>
      <c r="BE464" s="25"/>
      <c r="BF464" s="25"/>
      <c r="BG464" s="25"/>
      <c r="BH464" s="25"/>
      <c r="BI464" s="25"/>
      <c r="BJ464" s="25"/>
      <c r="BK464" s="25"/>
      <c r="BL464" s="25"/>
      <c r="BM464" s="25"/>
      <c r="BN464" s="25"/>
      <c r="BO464" s="25"/>
      <c r="BP464" s="25"/>
      <c r="BQ464" s="25"/>
    </row>
    <row r="465" spans="1:69" s="110" customFormat="1" x14ac:dyDescent="0.3">
      <c r="A465" s="25"/>
      <c r="B465" s="25"/>
      <c r="C465" s="25"/>
      <c r="D465" s="26"/>
      <c r="E465" s="26"/>
      <c r="F465" s="26"/>
      <c r="G465" s="26"/>
      <c r="H465" s="26"/>
      <c r="I465" s="26"/>
      <c r="J465" s="26"/>
      <c r="K465" s="26"/>
      <c r="L465" s="26"/>
      <c r="M465" s="26"/>
      <c r="N465" s="26"/>
      <c r="O465" s="25"/>
      <c r="P465" s="26"/>
      <c r="Q465" s="26"/>
      <c r="R465" s="25"/>
      <c r="S465" s="25"/>
      <c r="T465" s="26"/>
      <c r="U465" s="35"/>
      <c r="V465" s="26"/>
      <c r="W465" s="26"/>
      <c r="X465" s="26"/>
      <c r="Y465" s="25"/>
      <c r="Z465" s="25"/>
      <c r="AA465" s="25"/>
      <c r="AB465" s="25"/>
      <c r="AC465" s="25"/>
      <c r="AD465" s="25"/>
      <c r="AE465" s="25"/>
      <c r="AF465" s="25"/>
      <c r="AG465" s="25"/>
      <c r="AH465" s="25"/>
      <c r="AI465" s="25"/>
      <c r="AJ465" s="25"/>
      <c r="AK465" s="25"/>
      <c r="AL465" s="25"/>
      <c r="AM465" s="25"/>
      <c r="AN465" s="25"/>
      <c r="AO465" s="25"/>
      <c r="AP465" s="25"/>
      <c r="AQ465" s="25"/>
      <c r="AR465" s="25"/>
      <c r="AS465" s="25"/>
      <c r="AT465" s="25"/>
      <c r="AU465" s="25"/>
      <c r="AV465" s="25"/>
      <c r="AW465" s="25"/>
      <c r="AX465" s="25"/>
      <c r="AY465" s="25"/>
      <c r="AZ465" s="25"/>
      <c r="BA465" s="25"/>
      <c r="BB465" s="25"/>
      <c r="BC465" s="25"/>
      <c r="BD465" s="25"/>
      <c r="BE465" s="25"/>
      <c r="BF465" s="25"/>
      <c r="BG465" s="25"/>
      <c r="BH465" s="25"/>
      <c r="BI465" s="25"/>
      <c r="BJ465" s="25"/>
      <c r="BK465" s="25"/>
      <c r="BL465" s="25"/>
      <c r="BM465" s="25"/>
      <c r="BN465" s="25"/>
      <c r="BO465" s="25"/>
      <c r="BP465" s="25"/>
      <c r="BQ465" s="25"/>
    </row>
    <row r="466" spans="1:69" s="110" customFormat="1" x14ac:dyDescent="0.3">
      <c r="A466" s="25"/>
      <c r="B466" s="25"/>
      <c r="C466" s="25"/>
      <c r="D466" s="26"/>
      <c r="E466" s="26"/>
      <c r="F466" s="26"/>
      <c r="G466" s="26"/>
      <c r="H466" s="26"/>
      <c r="I466" s="26"/>
      <c r="J466" s="26"/>
      <c r="K466" s="26"/>
      <c r="L466" s="26"/>
      <c r="M466" s="26"/>
      <c r="N466" s="26"/>
      <c r="O466" s="25"/>
      <c r="P466" s="26"/>
      <c r="Q466" s="26"/>
      <c r="R466" s="25"/>
      <c r="S466" s="25"/>
      <c r="T466" s="26"/>
      <c r="U466" s="35"/>
      <c r="V466" s="26"/>
      <c r="W466" s="26"/>
      <c r="X466" s="26"/>
      <c r="Y466" s="25"/>
      <c r="Z466" s="25"/>
      <c r="AA466" s="25"/>
      <c r="AB466" s="25"/>
      <c r="AC466" s="25"/>
      <c r="AD466" s="25"/>
      <c r="AE466" s="25"/>
      <c r="AF466" s="25"/>
      <c r="AG466" s="25"/>
      <c r="AH466" s="25"/>
      <c r="AI466" s="25"/>
      <c r="AJ466" s="25"/>
      <c r="AK466" s="25"/>
      <c r="AL466" s="25"/>
      <c r="AM466" s="25"/>
      <c r="AN466" s="25"/>
      <c r="AO466" s="25"/>
      <c r="AP466" s="25"/>
      <c r="AQ466" s="25"/>
      <c r="AR466" s="25"/>
      <c r="AS466" s="25"/>
      <c r="AT466" s="25"/>
      <c r="AU466" s="25"/>
      <c r="AV466" s="25"/>
      <c r="AW466" s="25"/>
      <c r="AX466" s="25"/>
      <c r="AY466" s="25"/>
      <c r="AZ466" s="25"/>
      <c r="BA466" s="25"/>
      <c r="BB466" s="25"/>
      <c r="BC466" s="25"/>
      <c r="BD466" s="25"/>
      <c r="BE466" s="25"/>
      <c r="BF466" s="25"/>
      <c r="BG466" s="25"/>
      <c r="BH466" s="25"/>
      <c r="BI466" s="25"/>
      <c r="BJ466" s="25"/>
      <c r="BK466" s="25"/>
      <c r="BL466" s="25"/>
      <c r="BM466" s="25"/>
      <c r="BN466" s="25"/>
      <c r="BO466" s="25"/>
      <c r="BP466" s="25"/>
      <c r="BQ466" s="25"/>
    </row>
    <row r="467" spans="1:69" s="110" customFormat="1" x14ac:dyDescent="0.3">
      <c r="A467" s="25"/>
      <c r="B467" s="25"/>
      <c r="C467" s="25"/>
      <c r="D467" s="26"/>
      <c r="E467" s="26"/>
      <c r="F467" s="26"/>
      <c r="G467" s="26"/>
      <c r="H467" s="26"/>
      <c r="I467" s="26"/>
      <c r="J467" s="26"/>
      <c r="K467" s="26"/>
      <c r="L467" s="26"/>
      <c r="M467" s="26"/>
      <c r="N467" s="26"/>
      <c r="O467" s="25"/>
      <c r="P467" s="26"/>
      <c r="Q467" s="26"/>
      <c r="R467" s="25"/>
      <c r="S467" s="25"/>
      <c r="T467" s="26"/>
      <c r="U467" s="35"/>
      <c r="V467" s="26"/>
      <c r="W467" s="26"/>
      <c r="X467" s="26"/>
      <c r="Y467" s="25"/>
      <c r="Z467" s="25"/>
      <c r="AA467" s="25"/>
      <c r="AB467" s="25"/>
      <c r="AC467" s="25"/>
      <c r="AD467" s="25"/>
      <c r="AE467" s="25"/>
      <c r="AF467" s="25"/>
      <c r="AG467" s="25"/>
      <c r="AH467" s="25"/>
      <c r="AI467" s="25"/>
      <c r="AJ467" s="25"/>
      <c r="AK467" s="25"/>
      <c r="AL467" s="25"/>
      <c r="AM467" s="25"/>
      <c r="AN467" s="25"/>
      <c r="AO467" s="25"/>
      <c r="AP467" s="25"/>
      <c r="AQ467" s="25"/>
      <c r="AR467" s="25"/>
      <c r="AS467" s="25"/>
      <c r="AT467" s="25"/>
      <c r="AU467" s="25"/>
      <c r="AV467" s="25"/>
      <c r="AW467" s="25"/>
      <c r="AX467" s="25"/>
      <c r="AY467" s="25"/>
      <c r="AZ467" s="25"/>
      <c r="BA467" s="25"/>
      <c r="BB467" s="25"/>
      <c r="BC467" s="25"/>
      <c r="BD467" s="25"/>
      <c r="BE467" s="25"/>
      <c r="BF467" s="25"/>
      <c r="BG467" s="25"/>
      <c r="BH467" s="25"/>
      <c r="BI467" s="25"/>
      <c r="BJ467" s="25"/>
      <c r="BK467" s="25"/>
      <c r="BL467" s="25"/>
      <c r="BM467" s="25"/>
      <c r="BN467" s="25"/>
      <c r="BO467" s="25"/>
      <c r="BP467" s="25"/>
      <c r="BQ467" s="25"/>
    </row>
    <row r="468" spans="1:69" s="110" customFormat="1" x14ac:dyDescent="0.3">
      <c r="A468" s="25"/>
      <c r="B468" s="25"/>
      <c r="C468" s="25"/>
      <c r="D468" s="26"/>
      <c r="E468" s="26"/>
      <c r="F468" s="26"/>
      <c r="G468" s="26"/>
      <c r="H468" s="26"/>
      <c r="I468" s="26"/>
      <c r="J468" s="26"/>
      <c r="K468" s="26"/>
      <c r="L468" s="26"/>
      <c r="M468" s="26"/>
      <c r="N468" s="26"/>
      <c r="O468" s="25"/>
      <c r="P468" s="26"/>
      <c r="Q468" s="26"/>
      <c r="R468" s="25"/>
      <c r="S468" s="25"/>
      <c r="T468" s="26"/>
      <c r="U468" s="35"/>
      <c r="V468" s="26"/>
      <c r="W468" s="26"/>
      <c r="X468" s="26"/>
      <c r="Y468" s="25"/>
      <c r="Z468" s="25"/>
      <c r="AA468" s="25"/>
      <c r="AB468" s="25"/>
      <c r="AC468" s="25"/>
      <c r="AD468" s="25"/>
      <c r="AE468" s="25"/>
      <c r="AF468" s="25"/>
      <c r="AG468" s="25"/>
      <c r="AH468" s="25"/>
      <c r="AI468" s="25"/>
      <c r="AJ468" s="25"/>
      <c r="AK468" s="25"/>
      <c r="AL468" s="25"/>
      <c r="AM468" s="25"/>
      <c r="AN468" s="25"/>
      <c r="AO468" s="25"/>
      <c r="AP468" s="25"/>
      <c r="AQ468" s="25"/>
      <c r="AR468" s="25"/>
      <c r="AS468" s="25"/>
      <c r="AT468" s="25"/>
      <c r="AU468" s="25"/>
      <c r="AV468" s="25"/>
      <c r="AW468" s="25"/>
      <c r="AX468" s="25"/>
      <c r="AY468" s="25"/>
      <c r="AZ468" s="25"/>
      <c r="BA468" s="25"/>
      <c r="BB468" s="25"/>
      <c r="BC468" s="25"/>
      <c r="BD468" s="25"/>
      <c r="BE468" s="25"/>
      <c r="BF468" s="25"/>
      <c r="BG468" s="25"/>
      <c r="BH468" s="25"/>
      <c r="BI468" s="25"/>
      <c r="BJ468" s="25"/>
      <c r="BK468" s="25"/>
      <c r="BL468" s="25"/>
      <c r="BM468" s="25"/>
      <c r="BN468" s="25"/>
      <c r="BO468" s="25"/>
      <c r="BP468" s="25"/>
      <c r="BQ468" s="25"/>
    </row>
    <row r="469" spans="1:69" s="110" customFormat="1" x14ac:dyDescent="0.3">
      <c r="A469" s="25"/>
      <c r="B469" s="25"/>
      <c r="C469" s="25"/>
      <c r="D469" s="26"/>
      <c r="E469" s="26"/>
      <c r="F469" s="26"/>
      <c r="G469" s="26"/>
      <c r="H469" s="26"/>
      <c r="I469" s="26"/>
      <c r="J469" s="26"/>
      <c r="K469" s="26"/>
      <c r="L469" s="26"/>
      <c r="M469" s="26"/>
      <c r="N469" s="26"/>
      <c r="O469" s="25"/>
      <c r="P469" s="26"/>
      <c r="Q469" s="26"/>
      <c r="R469" s="25"/>
      <c r="S469" s="25"/>
      <c r="T469" s="26"/>
      <c r="U469" s="35"/>
      <c r="V469" s="26"/>
      <c r="W469" s="26"/>
      <c r="X469" s="26"/>
      <c r="Y469" s="25"/>
      <c r="Z469" s="25"/>
      <c r="AA469" s="25"/>
      <c r="AB469" s="25"/>
      <c r="AC469" s="25"/>
      <c r="AD469" s="25"/>
      <c r="AE469" s="25"/>
      <c r="AF469" s="25"/>
      <c r="AG469" s="25"/>
      <c r="AH469" s="25"/>
      <c r="AI469" s="25"/>
      <c r="AJ469" s="25"/>
      <c r="AK469" s="25"/>
      <c r="AL469" s="25"/>
      <c r="AM469" s="25"/>
      <c r="AN469" s="25"/>
      <c r="AO469" s="25"/>
      <c r="AP469" s="25"/>
      <c r="AQ469" s="25"/>
      <c r="AR469" s="25"/>
      <c r="AS469" s="25"/>
      <c r="AT469" s="25"/>
      <c r="AU469" s="25"/>
      <c r="AV469" s="25"/>
      <c r="AW469" s="25"/>
      <c r="AX469" s="25"/>
      <c r="AY469" s="25"/>
      <c r="AZ469" s="25"/>
      <c r="BA469" s="25"/>
      <c r="BB469" s="25"/>
      <c r="BC469" s="25"/>
      <c r="BD469" s="25"/>
      <c r="BE469" s="25"/>
      <c r="BF469" s="25"/>
      <c r="BG469" s="25"/>
      <c r="BH469" s="25"/>
      <c r="BI469" s="25"/>
      <c r="BJ469" s="25"/>
      <c r="BK469" s="25"/>
      <c r="BL469" s="25"/>
      <c r="BM469" s="25"/>
      <c r="BN469" s="25"/>
      <c r="BO469" s="25"/>
      <c r="BP469" s="25"/>
      <c r="BQ469" s="25"/>
    </row>
    <row r="470" spans="1:69" s="110" customFormat="1" x14ac:dyDescent="0.3">
      <c r="A470" s="25"/>
      <c r="B470" s="25"/>
      <c r="C470" s="25"/>
      <c r="D470" s="26"/>
      <c r="E470" s="26"/>
      <c r="F470" s="26"/>
      <c r="G470" s="26"/>
      <c r="H470" s="26"/>
      <c r="I470" s="26"/>
      <c r="J470" s="26"/>
      <c r="K470" s="26"/>
      <c r="L470" s="26"/>
      <c r="M470" s="26"/>
      <c r="N470" s="26"/>
      <c r="O470" s="25"/>
      <c r="P470" s="26"/>
      <c r="Q470" s="26"/>
      <c r="R470" s="25"/>
      <c r="S470" s="25"/>
      <c r="T470" s="26"/>
      <c r="U470" s="35"/>
      <c r="V470" s="26"/>
      <c r="W470" s="26"/>
      <c r="X470" s="26"/>
      <c r="Y470" s="25"/>
      <c r="Z470" s="25"/>
      <c r="AA470" s="25"/>
      <c r="AB470" s="25"/>
      <c r="AC470" s="25"/>
      <c r="AD470" s="25"/>
      <c r="AE470" s="25"/>
      <c r="AF470" s="25"/>
      <c r="AG470" s="25"/>
      <c r="AH470" s="25"/>
      <c r="AI470" s="25"/>
      <c r="AJ470" s="25"/>
      <c r="AK470" s="25"/>
      <c r="AL470" s="25"/>
      <c r="AM470" s="25"/>
      <c r="AN470" s="25"/>
      <c r="AO470" s="25"/>
      <c r="AP470" s="25"/>
      <c r="AQ470" s="25"/>
      <c r="AR470" s="25"/>
      <c r="AS470" s="25"/>
      <c r="AT470" s="25"/>
      <c r="AU470" s="25"/>
      <c r="AV470" s="25"/>
      <c r="AW470" s="25"/>
      <c r="AX470" s="25"/>
      <c r="AY470" s="25"/>
      <c r="AZ470" s="25"/>
      <c r="BA470" s="25"/>
      <c r="BB470" s="25"/>
      <c r="BC470" s="25"/>
      <c r="BD470" s="25"/>
      <c r="BE470" s="25"/>
      <c r="BF470" s="25"/>
      <c r="BG470" s="25"/>
      <c r="BH470" s="25"/>
      <c r="BI470" s="25"/>
      <c r="BJ470" s="25"/>
      <c r="BK470" s="25"/>
      <c r="BL470" s="25"/>
      <c r="BM470" s="25"/>
      <c r="BN470" s="25"/>
      <c r="BO470" s="25"/>
      <c r="BP470" s="25"/>
      <c r="BQ470" s="25"/>
    </row>
    <row r="471" spans="1:69" s="110" customFormat="1" x14ac:dyDescent="0.3">
      <c r="A471" s="25"/>
      <c r="B471" s="25"/>
      <c r="C471" s="25"/>
      <c r="D471" s="26"/>
      <c r="E471" s="26"/>
      <c r="F471" s="26"/>
      <c r="G471" s="26"/>
      <c r="H471" s="26"/>
      <c r="I471" s="26"/>
      <c r="J471" s="26"/>
      <c r="K471" s="26"/>
      <c r="L471" s="26"/>
      <c r="M471" s="26"/>
      <c r="N471" s="26"/>
      <c r="O471" s="25"/>
      <c r="P471" s="26"/>
      <c r="Q471" s="26"/>
      <c r="R471" s="25"/>
      <c r="S471" s="25"/>
      <c r="T471" s="26"/>
      <c r="U471" s="35"/>
      <c r="V471" s="26"/>
      <c r="W471" s="26"/>
      <c r="X471" s="26"/>
      <c r="Y471" s="25"/>
      <c r="Z471" s="25"/>
      <c r="AA471" s="25"/>
      <c r="AB471" s="25"/>
      <c r="AC471" s="25"/>
      <c r="AD471" s="25"/>
      <c r="AE471" s="25"/>
      <c r="AF471" s="25"/>
      <c r="AG471" s="25"/>
      <c r="AH471" s="25"/>
      <c r="AI471" s="25"/>
      <c r="AJ471" s="25"/>
      <c r="AK471" s="25"/>
      <c r="AL471" s="25"/>
      <c r="AM471" s="25"/>
      <c r="AN471" s="25"/>
      <c r="AO471" s="25"/>
      <c r="AP471" s="25"/>
      <c r="AQ471" s="25"/>
      <c r="AR471" s="25"/>
      <c r="AS471" s="25"/>
      <c r="AT471" s="25"/>
      <c r="AU471" s="25"/>
      <c r="AV471" s="25"/>
      <c r="AW471" s="25"/>
      <c r="AX471" s="25"/>
      <c r="AY471" s="25"/>
      <c r="AZ471" s="25"/>
      <c r="BA471" s="25"/>
      <c r="BB471" s="25"/>
      <c r="BC471" s="25"/>
      <c r="BD471" s="25"/>
      <c r="BE471" s="25"/>
      <c r="BF471" s="25"/>
      <c r="BG471" s="25"/>
      <c r="BH471" s="25"/>
      <c r="BI471" s="25"/>
      <c r="BJ471" s="25"/>
      <c r="BK471" s="25"/>
      <c r="BL471" s="25"/>
      <c r="BM471" s="25"/>
      <c r="BN471" s="25"/>
      <c r="BO471" s="25"/>
      <c r="BP471" s="25"/>
      <c r="BQ471" s="25"/>
    </row>
    <row r="472" spans="1:69" s="110" customFormat="1" x14ac:dyDescent="0.3">
      <c r="A472" s="25"/>
      <c r="B472" s="25"/>
      <c r="C472" s="25"/>
      <c r="D472" s="26"/>
      <c r="E472" s="26"/>
      <c r="F472" s="26"/>
      <c r="G472" s="26"/>
      <c r="H472" s="26"/>
      <c r="I472" s="26"/>
      <c r="J472" s="26"/>
      <c r="K472" s="26"/>
      <c r="L472" s="26"/>
      <c r="M472" s="26"/>
      <c r="N472" s="26"/>
      <c r="O472" s="25"/>
      <c r="P472" s="26"/>
      <c r="Q472" s="26"/>
      <c r="R472" s="25"/>
      <c r="S472" s="25"/>
      <c r="T472" s="26"/>
      <c r="U472" s="35"/>
      <c r="V472" s="26"/>
      <c r="W472" s="26"/>
      <c r="X472" s="26"/>
      <c r="Y472" s="25"/>
      <c r="Z472" s="25"/>
      <c r="AA472" s="25"/>
      <c r="AB472" s="25"/>
      <c r="AC472" s="25"/>
      <c r="AD472" s="25"/>
      <c r="AE472" s="25"/>
      <c r="AF472" s="25"/>
      <c r="AG472" s="25"/>
      <c r="AH472" s="25"/>
      <c r="AI472" s="25"/>
      <c r="AJ472" s="25"/>
      <c r="AK472" s="25"/>
      <c r="AL472" s="25"/>
      <c r="AM472" s="25"/>
      <c r="AN472" s="25"/>
      <c r="AO472" s="25"/>
      <c r="AP472" s="25"/>
      <c r="AQ472" s="25"/>
      <c r="AR472" s="25"/>
      <c r="AS472" s="25"/>
      <c r="AT472" s="25"/>
      <c r="AU472" s="25"/>
      <c r="AV472" s="25"/>
      <c r="AW472" s="25"/>
      <c r="AX472" s="25"/>
      <c r="AY472" s="25"/>
      <c r="AZ472" s="25"/>
      <c r="BA472" s="25"/>
      <c r="BB472" s="25"/>
      <c r="BC472" s="25"/>
      <c r="BD472" s="25"/>
      <c r="BE472" s="25"/>
      <c r="BF472" s="25"/>
      <c r="BG472" s="25"/>
      <c r="BH472" s="25"/>
      <c r="BI472" s="25"/>
      <c r="BJ472" s="25"/>
      <c r="BK472" s="25"/>
      <c r="BL472" s="25"/>
      <c r="BM472" s="25"/>
      <c r="BN472" s="25"/>
      <c r="BO472" s="25"/>
      <c r="BP472" s="25"/>
      <c r="BQ472" s="25"/>
    </row>
    <row r="473" spans="1:69" s="110" customFormat="1" x14ac:dyDescent="0.3">
      <c r="A473" s="25"/>
      <c r="B473" s="25"/>
      <c r="C473" s="25"/>
      <c r="D473" s="26"/>
      <c r="E473" s="26"/>
      <c r="F473" s="26"/>
      <c r="G473" s="26"/>
      <c r="H473" s="26"/>
      <c r="I473" s="26"/>
      <c r="J473" s="26"/>
      <c r="K473" s="26"/>
      <c r="L473" s="26"/>
      <c r="M473" s="26"/>
      <c r="N473" s="26"/>
      <c r="O473" s="25"/>
      <c r="P473" s="26"/>
      <c r="Q473" s="26"/>
      <c r="R473" s="25"/>
      <c r="S473" s="25"/>
      <c r="T473" s="26"/>
      <c r="U473" s="35"/>
      <c r="V473" s="26"/>
      <c r="W473" s="26"/>
      <c r="X473" s="26"/>
      <c r="Y473" s="25"/>
      <c r="Z473" s="25"/>
      <c r="AA473" s="25"/>
      <c r="AB473" s="25"/>
      <c r="AC473" s="25"/>
      <c r="AD473" s="25"/>
      <c r="AE473" s="25"/>
      <c r="AF473" s="25"/>
      <c r="AG473" s="25"/>
      <c r="AH473" s="25"/>
      <c r="AI473" s="25"/>
      <c r="AJ473" s="25"/>
      <c r="AK473" s="25"/>
      <c r="AL473" s="25"/>
      <c r="AM473" s="25"/>
      <c r="AN473" s="25"/>
      <c r="AO473" s="25"/>
      <c r="AP473" s="25"/>
      <c r="AQ473" s="25"/>
      <c r="AR473" s="25"/>
      <c r="AS473" s="25"/>
      <c r="AT473" s="25"/>
      <c r="AU473" s="25"/>
      <c r="AV473" s="25"/>
      <c r="AW473" s="25"/>
      <c r="AX473" s="25"/>
      <c r="AY473" s="25"/>
      <c r="AZ473" s="25"/>
      <c r="BA473" s="25"/>
      <c r="BB473" s="25"/>
      <c r="BC473" s="25"/>
      <c r="BD473" s="25"/>
      <c r="BE473" s="25"/>
      <c r="BF473" s="25"/>
      <c r="BG473" s="25"/>
      <c r="BH473" s="25"/>
      <c r="BI473" s="25"/>
      <c r="BJ473" s="25"/>
      <c r="BK473" s="25"/>
      <c r="BL473" s="25"/>
      <c r="BM473" s="25"/>
      <c r="BN473" s="25"/>
      <c r="BO473" s="25"/>
      <c r="BP473" s="25"/>
      <c r="BQ473" s="25"/>
    </row>
    <row r="474" spans="1:69" s="110" customFormat="1" x14ac:dyDescent="0.3">
      <c r="A474" s="25"/>
      <c r="B474" s="25"/>
      <c r="C474" s="25"/>
      <c r="D474" s="26"/>
      <c r="E474" s="26"/>
      <c r="F474" s="26"/>
      <c r="G474" s="26"/>
      <c r="H474" s="26"/>
      <c r="I474" s="26"/>
      <c r="J474" s="26"/>
      <c r="K474" s="26"/>
      <c r="L474" s="26"/>
      <c r="M474" s="26"/>
      <c r="N474" s="26"/>
      <c r="O474" s="25"/>
      <c r="P474" s="26"/>
      <c r="Q474" s="26"/>
      <c r="R474" s="25"/>
      <c r="S474" s="25"/>
      <c r="T474" s="26"/>
      <c r="U474" s="35"/>
      <c r="V474" s="26"/>
      <c r="W474" s="26"/>
      <c r="X474" s="26"/>
      <c r="Y474" s="25"/>
      <c r="Z474" s="25"/>
      <c r="AA474" s="25"/>
      <c r="AB474" s="25"/>
      <c r="AC474" s="25"/>
      <c r="AD474" s="25"/>
      <c r="AE474" s="25"/>
      <c r="AF474" s="25"/>
      <c r="AG474" s="25"/>
      <c r="AH474" s="25"/>
      <c r="AI474" s="25"/>
      <c r="AJ474" s="25"/>
      <c r="AK474" s="25"/>
      <c r="AL474" s="25"/>
      <c r="AM474" s="25"/>
      <c r="AN474" s="25"/>
      <c r="AO474" s="25"/>
      <c r="AP474" s="25"/>
      <c r="AQ474" s="25"/>
      <c r="AR474" s="25"/>
      <c r="AS474" s="25"/>
      <c r="AT474" s="25"/>
      <c r="AU474" s="25"/>
      <c r="AV474" s="25"/>
      <c r="AW474" s="25"/>
      <c r="AX474" s="25"/>
      <c r="AY474" s="25"/>
      <c r="AZ474" s="25"/>
      <c r="BA474" s="25"/>
      <c r="BB474" s="25"/>
      <c r="BC474" s="25"/>
      <c r="BD474" s="25"/>
      <c r="BE474" s="25"/>
      <c r="BF474" s="25"/>
      <c r="BG474" s="25"/>
      <c r="BH474" s="25"/>
      <c r="BI474" s="25"/>
      <c r="BJ474" s="25"/>
      <c r="BK474" s="25"/>
      <c r="BL474" s="25"/>
      <c r="BM474" s="25"/>
      <c r="BN474" s="25"/>
      <c r="BO474" s="25"/>
      <c r="BP474" s="25"/>
      <c r="BQ474" s="25"/>
    </row>
    <row r="475" spans="1:69" s="110" customFormat="1" x14ac:dyDescent="0.3">
      <c r="A475" s="25"/>
      <c r="B475" s="25"/>
      <c r="C475" s="25"/>
      <c r="D475" s="26"/>
      <c r="E475" s="26"/>
      <c r="F475" s="26"/>
      <c r="G475" s="26"/>
      <c r="H475" s="26"/>
      <c r="I475" s="26"/>
      <c r="J475" s="26"/>
      <c r="K475" s="26"/>
      <c r="L475" s="26"/>
      <c r="M475" s="26"/>
      <c r="N475" s="26"/>
      <c r="O475" s="25"/>
      <c r="P475" s="26"/>
      <c r="Q475" s="26"/>
      <c r="R475" s="25"/>
      <c r="S475" s="25"/>
      <c r="T475" s="26"/>
      <c r="U475" s="35"/>
      <c r="V475" s="26"/>
      <c r="W475" s="26"/>
      <c r="X475" s="26"/>
      <c r="Y475" s="25"/>
      <c r="Z475" s="25"/>
      <c r="AA475" s="25"/>
      <c r="AB475" s="25"/>
      <c r="AC475" s="25"/>
      <c r="AD475" s="25"/>
      <c r="AE475" s="25"/>
      <c r="AF475" s="25"/>
      <c r="AG475" s="25"/>
      <c r="AH475" s="25"/>
      <c r="AI475" s="25"/>
      <c r="AJ475" s="25"/>
      <c r="AK475" s="25"/>
      <c r="AL475" s="25"/>
      <c r="AM475" s="25"/>
      <c r="AN475" s="25"/>
      <c r="AO475" s="25"/>
      <c r="AP475" s="25"/>
      <c r="AQ475" s="25"/>
      <c r="AR475" s="25"/>
      <c r="AS475" s="25"/>
      <c r="AT475" s="25"/>
      <c r="AU475" s="25"/>
      <c r="AV475" s="25"/>
      <c r="AW475" s="25"/>
      <c r="AX475" s="25"/>
      <c r="AY475" s="25"/>
      <c r="AZ475" s="25"/>
      <c r="BA475" s="25"/>
      <c r="BB475" s="25"/>
      <c r="BC475" s="25"/>
      <c r="BD475" s="25"/>
      <c r="BE475" s="25"/>
      <c r="BF475" s="25"/>
      <c r="BG475" s="25"/>
      <c r="BH475" s="25"/>
      <c r="BI475" s="25"/>
      <c r="BJ475" s="25"/>
      <c r="BK475" s="25"/>
      <c r="BL475" s="25"/>
      <c r="BM475" s="25"/>
      <c r="BN475" s="25"/>
      <c r="BO475" s="25"/>
      <c r="BP475" s="25"/>
      <c r="BQ475" s="25"/>
    </row>
    <row r="476" spans="1:69" s="110" customFormat="1" x14ac:dyDescent="0.3">
      <c r="A476" s="25"/>
      <c r="B476" s="25"/>
      <c r="C476" s="25"/>
      <c r="D476" s="26"/>
      <c r="E476" s="26"/>
      <c r="F476" s="26"/>
      <c r="G476" s="26"/>
      <c r="H476" s="26"/>
      <c r="I476" s="26"/>
      <c r="J476" s="26"/>
      <c r="K476" s="26"/>
      <c r="L476" s="26"/>
      <c r="M476" s="26"/>
      <c r="N476" s="26"/>
      <c r="O476" s="25"/>
      <c r="P476" s="26"/>
      <c r="Q476" s="26"/>
      <c r="R476" s="25"/>
      <c r="S476" s="25"/>
      <c r="T476" s="26"/>
      <c r="U476" s="35"/>
      <c r="V476" s="26"/>
      <c r="W476" s="26"/>
      <c r="X476" s="26"/>
      <c r="Y476" s="25"/>
      <c r="Z476" s="25"/>
      <c r="AA476" s="25"/>
      <c r="AB476" s="25"/>
      <c r="AC476" s="25"/>
      <c r="AD476" s="25"/>
      <c r="AE476" s="25"/>
      <c r="AF476" s="25"/>
      <c r="AG476" s="25"/>
      <c r="AH476" s="25"/>
      <c r="AI476" s="25"/>
      <c r="AJ476" s="25"/>
      <c r="AK476" s="25"/>
      <c r="AL476" s="25"/>
      <c r="AM476" s="25"/>
      <c r="AN476" s="25"/>
      <c r="AO476" s="25"/>
      <c r="AP476" s="25"/>
      <c r="AQ476" s="25"/>
      <c r="AR476" s="25"/>
      <c r="AS476" s="25"/>
      <c r="AT476" s="25"/>
      <c r="AU476" s="25"/>
      <c r="AV476" s="25"/>
      <c r="AW476" s="25"/>
      <c r="AX476" s="25"/>
      <c r="AY476" s="25"/>
      <c r="AZ476" s="25"/>
      <c r="BA476" s="25"/>
      <c r="BB476" s="25"/>
      <c r="BC476" s="25"/>
      <c r="BD476" s="25"/>
      <c r="BE476" s="25"/>
      <c r="BF476" s="25"/>
      <c r="BG476" s="25"/>
      <c r="BH476" s="25"/>
      <c r="BI476" s="25"/>
      <c r="BJ476" s="25"/>
      <c r="BK476" s="25"/>
      <c r="BL476" s="25"/>
      <c r="BM476" s="25"/>
      <c r="BN476" s="25"/>
      <c r="BO476" s="25"/>
      <c r="BP476" s="25"/>
      <c r="BQ476" s="25"/>
    </row>
    <row r="477" spans="1:69" s="110" customFormat="1" x14ac:dyDescent="0.3">
      <c r="A477" s="25"/>
      <c r="B477" s="25"/>
      <c r="C477" s="25"/>
      <c r="D477" s="26"/>
      <c r="E477" s="26"/>
      <c r="F477" s="26"/>
      <c r="G477" s="26"/>
      <c r="H477" s="26"/>
      <c r="I477" s="26"/>
      <c r="J477" s="26"/>
      <c r="K477" s="26"/>
      <c r="L477" s="26"/>
      <c r="M477" s="26"/>
      <c r="N477" s="26"/>
      <c r="O477" s="25"/>
      <c r="P477" s="26"/>
      <c r="Q477" s="26"/>
      <c r="R477" s="25"/>
      <c r="S477" s="25"/>
      <c r="T477" s="26"/>
      <c r="U477" s="35"/>
      <c r="V477" s="26"/>
      <c r="W477" s="26"/>
      <c r="X477" s="26"/>
      <c r="Y477" s="25"/>
      <c r="Z477" s="25"/>
      <c r="AA477" s="25"/>
      <c r="AB477" s="25"/>
      <c r="AC477" s="25"/>
      <c r="AD477" s="25"/>
      <c r="AE477" s="25"/>
      <c r="AF477" s="25"/>
      <c r="AG477" s="25"/>
      <c r="AH477" s="25"/>
      <c r="AI477" s="25"/>
      <c r="AJ477" s="25"/>
      <c r="AK477" s="25"/>
      <c r="AL477" s="25"/>
      <c r="AM477" s="25"/>
      <c r="AN477" s="25"/>
      <c r="AO477" s="25"/>
      <c r="AP477" s="25"/>
      <c r="AQ477" s="25"/>
      <c r="AR477" s="25"/>
      <c r="AS477" s="25"/>
      <c r="AT477" s="25"/>
      <c r="AU477" s="25"/>
      <c r="AV477" s="25"/>
      <c r="AW477" s="25"/>
      <c r="AX477" s="25"/>
      <c r="AY477" s="25"/>
      <c r="AZ477" s="25"/>
      <c r="BA477" s="25"/>
      <c r="BB477" s="25"/>
      <c r="BC477" s="25"/>
      <c r="BD477" s="25"/>
      <c r="BE477" s="25"/>
      <c r="BF477" s="25"/>
      <c r="BG477" s="25"/>
      <c r="BH477" s="25"/>
      <c r="BI477" s="25"/>
      <c r="BJ477" s="25"/>
      <c r="BK477" s="25"/>
      <c r="BL477" s="25"/>
      <c r="BM477" s="25"/>
      <c r="BN477" s="25"/>
      <c r="BO477" s="25"/>
      <c r="BP477" s="25"/>
      <c r="BQ477" s="25"/>
    </row>
    <row r="478" spans="1:69" s="110" customFormat="1" x14ac:dyDescent="0.3">
      <c r="A478" s="25"/>
      <c r="B478" s="25"/>
      <c r="C478" s="25"/>
      <c r="D478" s="26"/>
      <c r="E478" s="26"/>
      <c r="F478" s="26"/>
      <c r="G478" s="26"/>
      <c r="H478" s="26"/>
      <c r="I478" s="26"/>
      <c r="J478" s="26"/>
      <c r="K478" s="26"/>
      <c r="L478" s="26"/>
      <c r="M478" s="26"/>
      <c r="N478" s="26"/>
      <c r="O478" s="25"/>
      <c r="P478" s="26"/>
      <c r="Q478" s="26"/>
      <c r="R478" s="25"/>
      <c r="S478" s="25"/>
      <c r="T478" s="26"/>
      <c r="U478" s="35"/>
      <c r="V478" s="26"/>
      <c r="W478" s="26"/>
      <c r="X478" s="26"/>
      <c r="Y478" s="25"/>
      <c r="Z478" s="25"/>
      <c r="AA478" s="25"/>
      <c r="AB478" s="25"/>
      <c r="AC478" s="25"/>
      <c r="AD478" s="25"/>
      <c r="AE478" s="25"/>
      <c r="AF478" s="25"/>
      <c r="AG478" s="25"/>
      <c r="AH478" s="25"/>
      <c r="AI478" s="25"/>
      <c r="AJ478" s="25"/>
      <c r="AK478" s="25"/>
      <c r="AL478" s="25"/>
      <c r="AM478" s="25"/>
      <c r="AN478" s="25"/>
      <c r="AO478" s="25"/>
      <c r="AP478" s="25"/>
      <c r="AQ478" s="25"/>
      <c r="AR478" s="25"/>
      <c r="AS478" s="25"/>
      <c r="AT478" s="25"/>
      <c r="AU478" s="25"/>
      <c r="AV478" s="25"/>
      <c r="AW478" s="25"/>
      <c r="AX478" s="25"/>
      <c r="AY478" s="25"/>
      <c r="AZ478" s="25"/>
      <c r="BA478" s="25"/>
      <c r="BB478" s="25"/>
      <c r="BC478" s="25"/>
      <c r="BD478" s="25"/>
      <c r="BE478" s="25"/>
      <c r="BF478" s="25"/>
      <c r="BG478" s="25"/>
      <c r="BH478" s="25"/>
      <c r="BI478" s="25"/>
      <c r="BJ478" s="25"/>
      <c r="BK478" s="25"/>
      <c r="BL478" s="25"/>
      <c r="BM478" s="25"/>
      <c r="BN478" s="25"/>
      <c r="BO478" s="25"/>
      <c r="BP478" s="25"/>
      <c r="BQ478" s="25"/>
    </row>
    <row r="479" spans="1:69" s="110" customFormat="1" x14ac:dyDescent="0.3">
      <c r="A479" s="25"/>
      <c r="B479" s="25"/>
      <c r="C479" s="25"/>
      <c r="D479" s="26"/>
      <c r="E479" s="26"/>
      <c r="F479" s="26"/>
      <c r="G479" s="26"/>
      <c r="H479" s="26"/>
      <c r="I479" s="26"/>
      <c r="J479" s="26"/>
      <c r="K479" s="26"/>
      <c r="L479" s="26"/>
      <c r="M479" s="26"/>
      <c r="N479" s="26"/>
      <c r="O479" s="25"/>
      <c r="P479" s="26"/>
      <c r="Q479" s="26"/>
      <c r="R479" s="25"/>
      <c r="S479" s="25"/>
      <c r="T479" s="26"/>
      <c r="U479" s="35"/>
      <c r="V479" s="26"/>
      <c r="W479" s="26"/>
      <c r="X479" s="26"/>
      <c r="Y479" s="25"/>
      <c r="Z479" s="25"/>
      <c r="AA479" s="25"/>
      <c r="AB479" s="25"/>
      <c r="AC479" s="25"/>
      <c r="AD479" s="25"/>
      <c r="AE479" s="25"/>
      <c r="AF479" s="25"/>
      <c r="AG479" s="25"/>
      <c r="AH479" s="25"/>
      <c r="AI479" s="25"/>
      <c r="AJ479" s="25"/>
      <c r="AK479" s="25"/>
      <c r="AL479" s="25"/>
      <c r="AM479" s="25"/>
      <c r="AN479" s="25"/>
      <c r="AO479" s="25"/>
      <c r="AP479" s="25"/>
      <c r="AQ479" s="25"/>
      <c r="AR479" s="25"/>
      <c r="AS479" s="25"/>
      <c r="AT479" s="25"/>
      <c r="AU479" s="25"/>
      <c r="AV479" s="25"/>
      <c r="AW479" s="25"/>
      <c r="AX479" s="25"/>
      <c r="AY479" s="25"/>
      <c r="AZ479" s="25"/>
      <c r="BA479" s="25"/>
      <c r="BB479" s="25"/>
      <c r="BC479" s="25"/>
      <c r="BD479" s="25"/>
      <c r="BE479" s="25"/>
      <c r="BF479" s="25"/>
      <c r="BG479" s="25"/>
      <c r="BH479" s="25"/>
      <c r="BI479" s="25"/>
      <c r="BJ479" s="25"/>
      <c r="BK479" s="25"/>
      <c r="BL479" s="25"/>
      <c r="BM479" s="25"/>
      <c r="BN479" s="25"/>
      <c r="BO479" s="25"/>
      <c r="BP479" s="25"/>
      <c r="BQ479" s="25"/>
    </row>
    <row r="480" spans="1:69" s="110" customFormat="1" x14ac:dyDescent="0.3">
      <c r="A480" s="25"/>
      <c r="B480" s="25"/>
      <c r="C480" s="25"/>
      <c r="D480" s="26"/>
      <c r="E480" s="26"/>
      <c r="F480" s="26"/>
      <c r="G480" s="26"/>
      <c r="H480" s="26"/>
      <c r="I480" s="26"/>
      <c r="J480" s="26"/>
      <c r="K480" s="26"/>
      <c r="L480" s="26"/>
      <c r="M480" s="26"/>
      <c r="N480" s="26"/>
      <c r="O480" s="25"/>
      <c r="P480" s="26"/>
      <c r="Q480" s="26"/>
      <c r="R480" s="25"/>
      <c r="S480" s="25"/>
      <c r="T480" s="26"/>
      <c r="U480" s="35"/>
      <c r="V480" s="26"/>
      <c r="W480" s="26"/>
      <c r="X480" s="26"/>
      <c r="Y480" s="25"/>
      <c r="Z480" s="25"/>
      <c r="AA480" s="25"/>
      <c r="AB480" s="25"/>
      <c r="AC480" s="25"/>
      <c r="AD480" s="25"/>
      <c r="AE480" s="25"/>
      <c r="AF480" s="25"/>
      <c r="AG480" s="25"/>
      <c r="AH480" s="25"/>
      <c r="AI480" s="25"/>
      <c r="AJ480" s="25"/>
      <c r="AK480" s="25"/>
      <c r="AL480" s="25"/>
      <c r="AM480" s="25"/>
      <c r="AN480" s="25"/>
      <c r="AO480" s="25"/>
      <c r="AP480" s="25"/>
      <c r="AQ480" s="25"/>
      <c r="AR480" s="25"/>
      <c r="AS480" s="25"/>
      <c r="AT480" s="25"/>
      <c r="AU480" s="25"/>
      <c r="AV480" s="25"/>
      <c r="AW480" s="25"/>
      <c r="AX480" s="25"/>
      <c r="AY480" s="25"/>
      <c r="AZ480" s="25"/>
      <c r="BA480" s="25"/>
      <c r="BB480" s="25"/>
      <c r="BC480" s="25"/>
      <c r="BD480" s="25"/>
      <c r="BE480" s="25"/>
      <c r="BF480" s="25"/>
      <c r="BG480" s="25"/>
      <c r="BH480" s="25"/>
      <c r="BI480" s="25"/>
      <c r="BJ480" s="25"/>
      <c r="BK480" s="25"/>
      <c r="BL480" s="25"/>
      <c r="BM480" s="25"/>
      <c r="BN480" s="25"/>
      <c r="BO480" s="25"/>
      <c r="BP480" s="25"/>
      <c r="BQ480" s="25"/>
    </row>
    <row r="481" spans="1:69" s="110" customFormat="1" x14ac:dyDescent="0.3">
      <c r="A481" s="25"/>
      <c r="B481" s="25"/>
      <c r="C481" s="25"/>
      <c r="D481" s="26"/>
      <c r="E481" s="26"/>
      <c r="F481" s="26"/>
      <c r="G481" s="26"/>
      <c r="H481" s="26"/>
      <c r="I481" s="26"/>
      <c r="J481" s="26"/>
      <c r="K481" s="26"/>
      <c r="L481" s="26"/>
      <c r="M481" s="26"/>
      <c r="N481" s="26"/>
      <c r="O481" s="25"/>
      <c r="P481" s="26"/>
      <c r="Q481" s="26"/>
      <c r="R481" s="25"/>
      <c r="S481" s="25"/>
      <c r="T481" s="26"/>
      <c r="U481" s="35"/>
      <c r="V481" s="26"/>
      <c r="W481" s="26"/>
      <c r="X481" s="26"/>
      <c r="Y481" s="25"/>
      <c r="Z481" s="25"/>
      <c r="AA481" s="25"/>
      <c r="AB481" s="25"/>
      <c r="AC481" s="25"/>
      <c r="AD481" s="25"/>
      <c r="AE481" s="25"/>
      <c r="AF481" s="25"/>
      <c r="AG481" s="25"/>
      <c r="AH481" s="25"/>
      <c r="AI481" s="25"/>
      <c r="AJ481" s="25"/>
      <c r="AK481" s="25"/>
      <c r="AL481" s="25"/>
      <c r="AM481" s="25"/>
      <c r="AN481" s="25"/>
      <c r="AO481" s="25"/>
      <c r="AP481" s="25"/>
      <c r="AQ481" s="25"/>
      <c r="AR481" s="25"/>
      <c r="AS481" s="25"/>
      <c r="AT481" s="25"/>
      <c r="AU481" s="25"/>
      <c r="AV481" s="25"/>
      <c r="AW481" s="25"/>
      <c r="AX481" s="25"/>
      <c r="AY481" s="25"/>
      <c r="AZ481" s="25"/>
      <c r="BA481" s="25"/>
      <c r="BB481" s="25"/>
      <c r="BC481" s="25"/>
      <c r="BD481" s="25"/>
      <c r="BE481" s="25"/>
      <c r="BF481" s="25"/>
      <c r="BG481" s="25"/>
      <c r="BH481" s="25"/>
      <c r="BI481" s="25"/>
      <c r="BJ481" s="25"/>
      <c r="BK481" s="25"/>
      <c r="BL481" s="25"/>
      <c r="BM481" s="25"/>
      <c r="BN481" s="25"/>
      <c r="BO481" s="25"/>
      <c r="BP481" s="25"/>
      <c r="BQ481" s="25"/>
    </row>
    <row r="482" spans="1:69" s="110" customFormat="1" x14ac:dyDescent="0.3">
      <c r="A482" s="25"/>
      <c r="B482" s="25"/>
      <c r="C482" s="25"/>
      <c r="D482" s="26"/>
      <c r="E482" s="26"/>
      <c r="F482" s="26"/>
      <c r="G482" s="26"/>
      <c r="H482" s="26"/>
      <c r="I482" s="26"/>
      <c r="J482" s="26"/>
      <c r="K482" s="26"/>
      <c r="L482" s="26"/>
      <c r="M482" s="26"/>
      <c r="N482" s="26"/>
      <c r="O482" s="25"/>
      <c r="P482" s="26"/>
      <c r="Q482" s="26"/>
      <c r="R482" s="25"/>
      <c r="S482" s="25"/>
      <c r="T482" s="26"/>
      <c r="U482" s="35"/>
      <c r="V482" s="26"/>
      <c r="W482" s="26"/>
      <c r="X482" s="26"/>
      <c r="Y482" s="25"/>
      <c r="Z482" s="25"/>
      <c r="AA482" s="25"/>
      <c r="AB482" s="25"/>
      <c r="AC482" s="25"/>
      <c r="AD482" s="25"/>
      <c r="AE482" s="25"/>
      <c r="AF482" s="25"/>
      <c r="AG482" s="25"/>
      <c r="AH482" s="25"/>
      <c r="AI482" s="25"/>
      <c r="AJ482" s="25"/>
      <c r="AK482" s="25"/>
      <c r="AL482" s="25"/>
      <c r="AM482" s="25"/>
      <c r="AN482" s="25"/>
      <c r="AO482" s="25"/>
      <c r="AP482" s="25"/>
      <c r="AQ482" s="25"/>
      <c r="AR482" s="25"/>
      <c r="AS482" s="25"/>
      <c r="AT482" s="25"/>
      <c r="AU482" s="25"/>
      <c r="AV482" s="25"/>
      <c r="AW482" s="25"/>
      <c r="AX482" s="25"/>
      <c r="AY482" s="25"/>
      <c r="AZ482" s="25"/>
      <c r="BA482" s="25"/>
      <c r="BB482" s="25"/>
      <c r="BC482" s="25"/>
      <c r="BD482" s="25"/>
      <c r="BE482" s="25"/>
      <c r="BF482" s="25"/>
      <c r="BG482" s="25"/>
      <c r="BH482" s="25"/>
      <c r="BI482" s="25"/>
      <c r="BJ482" s="25"/>
      <c r="BK482" s="25"/>
      <c r="BL482" s="25"/>
      <c r="BM482" s="25"/>
      <c r="BN482" s="25"/>
      <c r="BO482" s="25"/>
      <c r="BP482" s="25"/>
      <c r="BQ482" s="25"/>
    </row>
    <row r="483" spans="1:69" s="110" customFormat="1" x14ac:dyDescent="0.3">
      <c r="A483" s="25"/>
      <c r="B483" s="25"/>
      <c r="C483" s="25"/>
      <c r="D483" s="26"/>
      <c r="E483" s="26"/>
      <c r="F483" s="26"/>
      <c r="G483" s="26"/>
      <c r="H483" s="26"/>
      <c r="I483" s="26"/>
      <c r="J483" s="26"/>
      <c r="K483" s="26"/>
      <c r="L483" s="26"/>
      <c r="M483" s="26"/>
      <c r="N483" s="26"/>
      <c r="O483" s="25"/>
      <c r="P483" s="26"/>
      <c r="Q483" s="26"/>
      <c r="R483" s="25"/>
      <c r="S483" s="25"/>
      <c r="T483" s="26"/>
      <c r="U483" s="35"/>
      <c r="V483" s="26"/>
      <c r="W483" s="26"/>
      <c r="X483" s="26"/>
      <c r="Y483" s="25"/>
      <c r="Z483" s="25"/>
      <c r="AA483" s="25"/>
      <c r="AB483" s="25"/>
      <c r="AC483" s="25"/>
      <c r="AD483" s="25"/>
      <c r="AE483" s="25"/>
      <c r="AF483" s="25"/>
      <c r="AG483" s="25"/>
      <c r="AH483" s="25"/>
      <c r="AI483" s="25"/>
      <c r="AJ483" s="25"/>
      <c r="AK483" s="25"/>
      <c r="AL483" s="25"/>
      <c r="AM483" s="25"/>
      <c r="AN483" s="25"/>
      <c r="AO483" s="25"/>
      <c r="AP483" s="25"/>
      <c r="AQ483" s="25"/>
      <c r="AR483" s="25"/>
      <c r="AS483" s="25"/>
      <c r="AT483" s="25"/>
      <c r="AU483" s="25"/>
      <c r="AV483" s="25"/>
      <c r="AW483" s="25"/>
      <c r="AX483" s="25"/>
      <c r="AY483" s="25"/>
      <c r="AZ483" s="25"/>
      <c r="BA483" s="25"/>
      <c r="BB483" s="25"/>
      <c r="BC483" s="25"/>
      <c r="BD483" s="25"/>
      <c r="BE483" s="25"/>
      <c r="BF483" s="25"/>
      <c r="BG483" s="25"/>
      <c r="BH483" s="25"/>
      <c r="BI483" s="25"/>
      <c r="BJ483" s="25"/>
      <c r="BK483" s="25"/>
      <c r="BL483" s="25"/>
      <c r="BM483" s="25"/>
      <c r="BN483" s="25"/>
      <c r="BO483" s="25"/>
      <c r="BP483" s="25"/>
      <c r="BQ483" s="25"/>
    </row>
    <row r="484" spans="1:69" s="110" customFormat="1" x14ac:dyDescent="0.3">
      <c r="A484" s="25"/>
      <c r="B484" s="25"/>
      <c r="C484" s="25"/>
      <c r="D484" s="26"/>
      <c r="E484" s="26"/>
      <c r="F484" s="26"/>
      <c r="G484" s="26"/>
      <c r="H484" s="26"/>
      <c r="I484" s="26"/>
      <c r="J484" s="26"/>
      <c r="K484" s="26"/>
      <c r="L484" s="26"/>
      <c r="M484" s="26"/>
      <c r="N484" s="26"/>
      <c r="O484" s="25"/>
      <c r="P484" s="26"/>
      <c r="Q484" s="26"/>
      <c r="R484" s="25"/>
      <c r="S484" s="25"/>
      <c r="T484" s="26"/>
      <c r="U484" s="35"/>
      <c r="V484" s="26"/>
      <c r="W484" s="26"/>
      <c r="X484" s="26"/>
      <c r="Y484" s="25"/>
      <c r="Z484" s="25"/>
      <c r="AA484" s="25"/>
      <c r="AB484" s="25"/>
      <c r="AC484" s="25"/>
      <c r="AD484" s="25"/>
      <c r="AE484" s="25"/>
      <c r="AF484" s="25"/>
      <c r="AG484" s="25"/>
      <c r="AH484" s="25"/>
      <c r="AI484" s="25"/>
      <c r="AJ484" s="25"/>
      <c r="AK484" s="25"/>
      <c r="AL484" s="25"/>
      <c r="AM484" s="25"/>
      <c r="AN484" s="25"/>
      <c r="AO484" s="25"/>
      <c r="AP484" s="25"/>
      <c r="AQ484" s="25"/>
      <c r="AR484" s="25"/>
      <c r="AS484" s="25"/>
      <c r="AT484" s="25"/>
      <c r="AU484" s="25"/>
      <c r="AV484" s="25"/>
      <c r="AW484" s="25"/>
      <c r="AX484" s="25"/>
      <c r="AY484" s="25"/>
      <c r="AZ484" s="25"/>
      <c r="BA484" s="25"/>
      <c r="BB484" s="25"/>
      <c r="BC484" s="25"/>
      <c r="BD484" s="25"/>
      <c r="BE484" s="25"/>
      <c r="BF484" s="25"/>
      <c r="BG484" s="25"/>
      <c r="BH484" s="25"/>
      <c r="BI484" s="25"/>
      <c r="BJ484" s="25"/>
      <c r="BK484" s="25"/>
      <c r="BL484" s="25"/>
      <c r="BM484" s="25"/>
      <c r="BN484" s="25"/>
      <c r="BO484" s="25"/>
      <c r="BP484" s="25"/>
      <c r="BQ484" s="25"/>
    </row>
    <row r="485" spans="1:69" s="110" customFormat="1" x14ac:dyDescent="0.3">
      <c r="A485" s="25"/>
      <c r="B485" s="25"/>
      <c r="C485" s="25"/>
      <c r="D485" s="26"/>
      <c r="E485" s="26"/>
      <c r="F485" s="26"/>
      <c r="G485" s="26"/>
      <c r="H485" s="26"/>
      <c r="I485" s="26"/>
      <c r="J485" s="26"/>
      <c r="K485" s="26"/>
      <c r="L485" s="26"/>
      <c r="M485" s="26"/>
      <c r="N485" s="26"/>
      <c r="O485" s="25"/>
      <c r="P485" s="26"/>
      <c r="Q485" s="26"/>
      <c r="R485" s="25"/>
      <c r="S485" s="25"/>
      <c r="T485" s="26"/>
      <c r="U485" s="35"/>
      <c r="V485" s="26"/>
      <c r="W485" s="26"/>
      <c r="X485" s="26"/>
      <c r="Y485" s="25"/>
      <c r="Z485" s="25"/>
      <c r="AA485" s="25"/>
      <c r="AB485" s="25"/>
      <c r="AC485" s="25"/>
      <c r="AD485" s="25"/>
      <c r="AE485" s="25"/>
      <c r="AF485" s="25"/>
      <c r="AG485" s="25"/>
      <c r="AH485" s="25"/>
      <c r="AI485" s="25"/>
      <c r="AJ485" s="25"/>
      <c r="AK485" s="25"/>
      <c r="AL485" s="25"/>
      <c r="AM485" s="25"/>
      <c r="AN485" s="25"/>
      <c r="AO485" s="25"/>
      <c r="AP485" s="25"/>
      <c r="AQ485" s="25"/>
      <c r="AR485" s="25"/>
      <c r="AS485" s="25"/>
      <c r="AT485" s="25"/>
      <c r="AU485" s="25"/>
      <c r="AV485" s="25"/>
      <c r="AW485" s="25"/>
      <c r="AX485" s="25"/>
      <c r="AY485" s="25"/>
      <c r="AZ485" s="25"/>
      <c r="BA485" s="25"/>
      <c r="BB485" s="25"/>
      <c r="BC485" s="25"/>
      <c r="BD485" s="25"/>
      <c r="BE485" s="25"/>
      <c r="BF485" s="25"/>
      <c r="BG485" s="25"/>
      <c r="BH485" s="25"/>
      <c r="BI485" s="25"/>
      <c r="BJ485" s="25"/>
      <c r="BK485" s="25"/>
      <c r="BL485" s="25"/>
      <c r="BM485" s="25"/>
      <c r="BN485" s="25"/>
      <c r="BO485" s="25"/>
      <c r="BP485" s="25"/>
      <c r="BQ485" s="25"/>
    </row>
    <row r="486" spans="1:69" s="110" customFormat="1" x14ac:dyDescent="0.3">
      <c r="A486" s="25"/>
      <c r="B486" s="25"/>
      <c r="C486" s="25"/>
      <c r="D486" s="26"/>
      <c r="E486" s="26"/>
      <c r="F486" s="26"/>
      <c r="G486" s="26"/>
      <c r="H486" s="26"/>
      <c r="I486" s="26"/>
      <c r="J486" s="26"/>
      <c r="K486" s="26"/>
      <c r="L486" s="26"/>
      <c r="M486" s="26"/>
      <c r="N486" s="26"/>
      <c r="O486" s="25"/>
      <c r="P486" s="26"/>
      <c r="Q486" s="26"/>
      <c r="R486" s="25"/>
      <c r="S486" s="25"/>
      <c r="T486" s="26"/>
      <c r="U486" s="35"/>
      <c r="V486" s="26"/>
      <c r="W486" s="26"/>
      <c r="X486" s="26"/>
      <c r="Y486" s="25"/>
      <c r="Z486" s="25"/>
      <c r="AA486" s="25"/>
      <c r="AB486" s="25"/>
      <c r="AC486" s="25"/>
      <c r="AD486" s="25"/>
      <c r="AE486" s="25"/>
      <c r="AF486" s="25"/>
      <c r="AG486" s="25"/>
      <c r="AH486" s="25"/>
      <c r="AI486" s="25"/>
      <c r="AJ486" s="25"/>
      <c r="AK486" s="25"/>
      <c r="AL486" s="25"/>
      <c r="AM486" s="25"/>
      <c r="AN486" s="25"/>
      <c r="AO486" s="25"/>
      <c r="AP486" s="25"/>
      <c r="AQ486" s="25"/>
      <c r="AR486" s="25"/>
      <c r="AS486" s="25"/>
      <c r="AT486" s="25"/>
      <c r="AU486" s="25"/>
      <c r="AV486" s="25"/>
      <c r="AW486" s="25"/>
      <c r="AX486" s="25"/>
      <c r="AY486" s="25"/>
      <c r="AZ486" s="25"/>
      <c r="BA486" s="25"/>
      <c r="BB486" s="25"/>
      <c r="BC486" s="25"/>
      <c r="BD486" s="25"/>
      <c r="BE486" s="25"/>
      <c r="BF486" s="25"/>
      <c r="BG486" s="25"/>
      <c r="BH486" s="25"/>
      <c r="BI486" s="25"/>
      <c r="BJ486" s="25"/>
      <c r="BK486" s="25"/>
      <c r="BL486" s="25"/>
      <c r="BM486" s="25"/>
      <c r="BN486" s="25"/>
      <c r="BO486" s="25"/>
      <c r="BP486" s="25"/>
      <c r="BQ486" s="25"/>
    </row>
    <row r="487" spans="1:69" s="110" customFormat="1" x14ac:dyDescent="0.3">
      <c r="A487" s="25"/>
      <c r="B487" s="25"/>
      <c r="C487" s="25"/>
      <c r="D487" s="26"/>
      <c r="E487" s="26"/>
      <c r="F487" s="26"/>
      <c r="G487" s="26"/>
      <c r="H487" s="26"/>
      <c r="I487" s="26"/>
      <c r="J487" s="26"/>
      <c r="K487" s="26"/>
      <c r="L487" s="26"/>
      <c r="M487" s="26"/>
      <c r="N487" s="26"/>
      <c r="O487" s="25"/>
      <c r="P487" s="26"/>
      <c r="Q487" s="26"/>
      <c r="R487" s="25"/>
      <c r="S487" s="25"/>
      <c r="T487" s="26"/>
      <c r="U487" s="35"/>
      <c r="V487" s="26"/>
      <c r="W487" s="26"/>
      <c r="X487" s="26"/>
      <c r="Y487" s="25"/>
      <c r="Z487" s="25"/>
      <c r="AA487" s="25"/>
      <c r="AB487" s="25"/>
      <c r="AC487" s="25"/>
      <c r="AD487" s="25"/>
      <c r="AE487" s="25"/>
      <c r="AF487" s="25"/>
      <c r="AG487" s="25"/>
      <c r="AH487" s="25"/>
      <c r="AI487" s="25"/>
      <c r="AJ487" s="25"/>
      <c r="AK487" s="25"/>
      <c r="AL487" s="25"/>
      <c r="AM487" s="25"/>
      <c r="AN487" s="25"/>
      <c r="AO487" s="25"/>
      <c r="AP487" s="25"/>
      <c r="AQ487" s="25"/>
      <c r="AR487" s="25"/>
      <c r="AS487" s="25"/>
      <c r="AT487" s="25"/>
      <c r="AU487" s="25"/>
      <c r="AV487" s="25"/>
      <c r="AW487" s="25"/>
      <c r="AX487" s="25"/>
      <c r="AY487" s="25"/>
      <c r="AZ487" s="25"/>
      <c r="BA487" s="25"/>
      <c r="BB487" s="25"/>
      <c r="BC487" s="25"/>
      <c r="BD487" s="25"/>
      <c r="BE487" s="25"/>
      <c r="BF487" s="25"/>
      <c r="BG487" s="25"/>
      <c r="BH487" s="25"/>
      <c r="BI487" s="25"/>
      <c r="BJ487" s="25"/>
      <c r="BK487" s="25"/>
      <c r="BL487" s="25"/>
      <c r="BM487" s="25"/>
      <c r="BN487" s="25"/>
      <c r="BO487" s="25"/>
      <c r="BP487" s="25"/>
      <c r="BQ487" s="25"/>
    </row>
    <row r="488" spans="1:69" s="110" customFormat="1" x14ac:dyDescent="0.3">
      <c r="A488" s="25"/>
      <c r="B488" s="25"/>
      <c r="C488" s="25"/>
      <c r="D488" s="26"/>
      <c r="E488" s="26"/>
      <c r="F488" s="26"/>
      <c r="G488" s="26"/>
      <c r="H488" s="26"/>
      <c r="I488" s="26"/>
      <c r="J488" s="26"/>
      <c r="K488" s="26"/>
      <c r="L488" s="26"/>
      <c r="M488" s="26"/>
      <c r="N488" s="26"/>
      <c r="O488" s="25"/>
      <c r="P488" s="26"/>
      <c r="Q488" s="26"/>
      <c r="R488" s="25"/>
      <c r="S488" s="25"/>
      <c r="T488" s="26"/>
      <c r="U488" s="35"/>
      <c r="V488" s="26"/>
      <c r="W488" s="26"/>
      <c r="X488" s="26"/>
      <c r="Y488" s="25"/>
      <c r="Z488" s="25"/>
      <c r="AA488" s="25"/>
      <c r="AB488" s="25"/>
      <c r="AC488" s="25"/>
      <c r="AD488" s="25"/>
      <c r="AE488" s="25"/>
      <c r="AF488" s="25"/>
      <c r="AG488" s="25"/>
      <c r="AH488" s="25"/>
      <c r="AI488" s="25"/>
      <c r="AJ488" s="25"/>
      <c r="AK488" s="25"/>
      <c r="AL488" s="25"/>
      <c r="AM488" s="25"/>
      <c r="AN488" s="25"/>
      <c r="AO488" s="25"/>
      <c r="AP488" s="25"/>
      <c r="AQ488" s="25"/>
      <c r="AR488" s="25"/>
      <c r="AS488" s="25"/>
      <c r="AT488" s="25"/>
      <c r="AU488" s="25"/>
      <c r="AV488" s="25"/>
      <c r="AW488" s="25"/>
      <c r="AX488" s="25"/>
      <c r="AY488" s="25"/>
      <c r="AZ488" s="25"/>
      <c r="BA488" s="25"/>
      <c r="BB488" s="25"/>
      <c r="BC488" s="25"/>
      <c r="BD488" s="25"/>
      <c r="BE488" s="25"/>
      <c r="BF488" s="25"/>
      <c r="BG488" s="25"/>
      <c r="BH488" s="25"/>
      <c r="BI488" s="25"/>
      <c r="BJ488" s="25"/>
      <c r="BK488" s="25"/>
      <c r="BL488" s="25"/>
      <c r="BM488" s="25"/>
      <c r="BN488" s="25"/>
      <c r="BO488" s="25"/>
      <c r="BP488" s="25"/>
      <c r="BQ488" s="25"/>
    </row>
    <row r="489" spans="1:69" s="110" customFormat="1" x14ac:dyDescent="0.3">
      <c r="A489" s="25"/>
      <c r="B489" s="25"/>
      <c r="C489" s="25"/>
      <c r="D489" s="26"/>
      <c r="E489" s="26"/>
      <c r="F489" s="26"/>
      <c r="G489" s="26"/>
      <c r="H489" s="26"/>
      <c r="I489" s="26"/>
      <c r="J489" s="26"/>
      <c r="K489" s="26"/>
      <c r="L489" s="26"/>
      <c r="M489" s="26"/>
      <c r="N489" s="26"/>
      <c r="O489" s="25"/>
      <c r="P489" s="26"/>
      <c r="Q489" s="26"/>
      <c r="R489" s="25"/>
      <c r="S489" s="25"/>
      <c r="T489" s="26"/>
      <c r="U489" s="35"/>
      <c r="V489" s="26"/>
      <c r="W489" s="26"/>
      <c r="X489" s="26"/>
      <c r="Y489" s="25"/>
      <c r="Z489" s="25"/>
      <c r="AA489" s="25"/>
      <c r="AB489" s="25"/>
      <c r="AC489" s="25"/>
      <c r="AD489" s="25"/>
      <c r="AE489" s="25"/>
      <c r="AF489" s="25"/>
      <c r="AG489" s="25"/>
      <c r="AH489" s="25"/>
      <c r="AI489" s="25"/>
      <c r="AJ489" s="25"/>
      <c r="AK489" s="25"/>
      <c r="AL489" s="25"/>
      <c r="AM489" s="25"/>
      <c r="AN489" s="25"/>
      <c r="AO489" s="25"/>
      <c r="AP489" s="25"/>
      <c r="AQ489" s="25"/>
      <c r="AR489" s="25"/>
      <c r="AS489" s="25"/>
      <c r="AT489" s="25"/>
      <c r="AU489" s="25"/>
      <c r="AV489" s="25"/>
      <c r="AW489" s="25"/>
      <c r="AX489" s="25"/>
      <c r="AY489" s="25"/>
      <c r="AZ489" s="25"/>
      <c r="BA489" s="25"/>
      <c r="BB489" s="25"/>
      <c r="BC489" s="25"/>
      <c r="BD489" s="25"/>
      <c r="BE489" s="25"/>
      <c r="BF489" s="25"/>
      <c r="BG489" s="25"/>
      <c r="BH489" s="25"/>
      <c r="BI489" s="25"/>
      <c r="BJ489" s="25"/>
      <c r="BK489" s="25"/>
      <c r="BL489" s="25"/>
      <c r="BM489" s="25"/>
      <c r="BN489" s="25"/>
      <c r="BO489" s="25"/>
      <c r="BP489" s="25"/>
      <c r="BQ489" s="25"/>
    </row>
    <row r="490" spans="1:69" s="110" customFormat="1" x14ac:dyDescent="0.3">
      <c r="A490" s="25"/>
      <c r="B490" s="25"/>
      <c r="C490" s="25"/>
      <c r="D490" s="26"/>
      <c r="E490" s="26"/>
      <c r="F490" s="26"/>
      <c r="G490" s="26"/>
      <c r="H490" s="26"/>
      <c r="I490" s="26"/>
      <c r="J490" s="26"/>
      <c r="K490" s="26"/>
      <c r="L490" s="26"/>
      <c r="M490" s="26"/>
      <c r="N490" s="26"/>
      <c r="O490" s="25"/>
      <c r="P490" s="26"/>
      <c r="Q490" s="26"/>
      <c r="R490" s="25"/>
      <c r="S490" s="25"/>
      <c r="T490" s="26"/>
      <c r="U490" s="35"/>
      <c r="V490" s="26"/>
      <c r="W490" s="26"/>
      <c r="X490" s="26"/>
      <c r="Y490" s="25"/>
      <c r="Z490" s="25"/>
      <c r="AA490" s="25"/>
      <c r="AB490" s="25"/>
      <c r="AC490" s="25"/>
      <c r="AD490" s="25"/>
      <c r="AE490" s="25"/>
      <c r="AF490" s="25"/>
      <c r="AG490" s="25"/>
      <c r="AH490" s="25"/>
      <c r="AI490" s="25"/>
      <c r="AJ490" s="25"/>
      <c r="AK490" s="25"/>
      <c r="AL490" s="25"/>
      <c r="AM490" s="25"/>
      <c r="AN490" s="25"/>
      <c r="AO490" s="25"/>
      <c r="AP490" s="25"/>
      <c r="AQ490" s="25"/>
      <c r="AR490" s="25"/>
      <c r="AS490" s="25"/>
      <c r="AT490" s="25"/>
      <c r="AU490" s="25"/>
      <c r="AV490" s="25"/>
      <c r="AW490" s="25"/>
      <c r="AX490" s="25"/>
      <c r="AY490" s="25"/>
      <c r="AZ490" s="25"/>
      <c r="BA490" s="25"/>
      <c r="BB490" s="25"/>
      <c r="BC490" s="25"/>
      <c r="BD490" s="25"/>
      <c r="BE490" s="25"/>
      <c r="BF490" s="25"/>
      <c r="BG490" s="25"/>
      <c r="BH490" s="25"/>
      <c r="BI490" s="25"/>
      <c r="BJ490" s="25"/>
      <c r="BK490" s="25"/>
      <c r="BL490" s="25"/>
      <c r="BM490" s="25"/>
      <c r="BN490" s="25"/>
      <c r="BO490" s="25"/>
      <c r="BP490" s="25"/>
      <c r="BQ490" s="25"/>
    </row>
    <row r="491" spans="1:69" s="110" customFormat="1" x14ac:dyDescent="0.3">
      <c r="A491" s="25"/>
      <c r="B491" s="25"/>
      <c r="C491" s="25"/>
      <c r="D491" s="26"/>
      <c r="E491" s="26"/>
      <c r="F491" s="26"/>
      <c r="G491" s="26"/>
      <c r="H491" s="26"/>
      <c r="I491" s="26"/>
      <c r="J491" s="26"/>
      <c r="K491" s="26"/>
      <c r="L491" s="26"/>
      <c r="M491" s="26"/>
      <c r="N491" s="26"/>
      <c r="O491" s="25"/>
      <c r="P491" s="26"/>
      <c r="Q491" s="26"/>
      <c r="R491" s="25"/>
      <c r="S491" s="25"/>
      <c r="T491" s="26"/>
      <c r="U491" s="35"/>
      <c r="V491" s="26"/>
      <c r="W491" s="26"/>
      <c r="X491" s="26"/>
      <c r="Y491" s="25"/>
      <c r="Z491" s="25"/>
      <c r="AA491" s="25"/>
      <c r="AB491" s="25"/>
      <c r="AC491" s="25"/>
      <c r="AD491" s="25"/>
      <c r="AE491" s="25"/>
      <c r="AF491" s="25"/>
      <c r="AG491" s="25"/>
      <c r="AH491" s="25"/>
      <c r="AI491" s="25"/>
      <c r="AJ491" s="25"/>
      <c r="AK491" s="25"/>
      <c r="AL491" s="25"/>
      <c r="AM491" s="25"/>
      <c r="AN491" s="25"/>
      <c r="AO491" s="25"/>
      <c r="AP491" s="25"/>
      <c r="AQ491" s="25"/>
      <c r="AR491" s="25"/>
      <c r="AS491" s="25"/>
      <c r="AT491" s="25"/>
      <c r="AU491" s="25"/>
      <c r="AV491" s="25"/>
      <c r="AW491" s="25"/>
      <c r="AX491" s="25"/>
      <c r="AY491" s="25"/>
      <c r="AZ491" s="25"/>
      <c r="BA491" s="25"/>
      <c r="BB491" s="25"/>
      <c r="BC491" s="25"/>
      <c r="BD491" s="25"/>
      <c r="BE491" s="25"/>
      <c r="BF491" s="25"/>
      <c r="BG491" s="25"/>
      <c r="BH491" s="25"/>
      <c r="BI491" s="25"/>
      <c r="BJ491" s="25"/>
      <c r="BK491" s="25"/>
      <c r="BL491" s="25"/>
      <c r="BM491" s="25"/>
      <c r="BN491" s="25"/>
      <c r="BO491" s="25"/>
      <c r="BP491" s="25"/>
      <c r="BQ491" s="25"/>
    </row>
    <row r="492" spans="1:69" s="110" customFormat="1" x14ac:dyDescent="0.3">
      <c r="A492" s="25"/>
      <c r="B492" s="25"/>
      <c r="C492" s="25"/>
      <c r="D492" s="26"/>
      <c r="E492" s="26"/>
      <c r="F492" s="26"/>
      <c r="G492" s="26"/>
      <c r="H492" s="26"/>
      <c r="I492" s="26"/>
      <c r="J492" s="26"/>
      <c r="K492" s="26"/>
      <c r="L492" s="26"/>
      <c r="M492" s="26"/>
      <c r="N492" s="26"/>
      <c r="O492" s="25"/>
      <c r="P492" s="26"/>
      <c r="Q492" s="26"/>
      <c r="R492" s="25"/>
      <c r="S492" s="25"/>
      <c r="T492" s="26"/>
      <c r="U492" s="35"/>
      <c r="V492" s="26"/>
      <c r="W492" s="26"/>
      <c r="X492" s="26"/>
      <c r="Y492" s="25"/>
      <c r="Z492" s="25"/>
      <c r="AA492" s="25"/>
      <c r="AB492" s="25"/>
      <c r="AC492" s="25"/>
      <c r="AD492" s="25"/>
      <c r="AE492" s="25"/>
      <c r="AF492" s="25"/>
      <c r="AG492" s="25"/>
      <c r="AH492" s="25"/>
      <c r="AI492" s="25"/>
      <c r="AJ492" s="25"/>
      <c r="AK492" s="25"/>
      <c r="AL492" s="25"/>
      <c r="AM492" s="25"/>
      <c r="AN492" s="25"/>
      <c r="AO492" s="25"/>
      <c r="AP492" s="25"/>
      <c r="AQ492" s="25"/>
      <c r="AR492" s="25"/>
      <c r="AS492" s="25"/>
      <c r="AT492" s="25"/>
      <c r="AU492" s="25"/>
      <c r="AV492" s="25"/>
      <c r="AW492" s="25"/>
      <c r="AX492" s="25"/>
      <c r="AY492" s="25"/>
      <c r="AZ492" s="25"/>
      <c r="BA492" s="25"/>
      <c r="BB492" s="25"/>
      <c r="BC492" s="25"/>
      <c r="BD492" s="25"/>
      <c r="BE492" s="25"/>
      <c r="BF492" s="25"/>
      <c r="BG492" s="25"/>
      <c r="BH492" s="25"/>
      <c r="BI492" s="25"/>
      <c r="BJ492" s="25"/>
      <c r="BK492" s="25"/>
      <c r="BL492" s="25"/>
      <c r="BM492" s="25"/>
      <c r="BN492" s="25"/>
      <c r="BO492" s="25"/>
      <c r="BP492" s="25"/>
      <c r="BQ492" s="25"/>
    </row>
    <row r="493" spans="1:69" s="110" customFormat="1" x14ac:dyDescent="0.3">
      <c r="A493" s="25"/>
      <c r="B493" s="25"/>
      <c r="C493" s="25"/>
      <c r="D493" s="26"/>
      <c r="E493" s="26"/>
      <c r="F493" s="26"/>
      <c r="G493" s="26"/>
      <c r="H493" s="26"/>
      <c r="I493" s="26"/>
      <c r="J493" s="26"/>
      <c r="K493" s="26"/>
      <c r="L493" s="26"/>
      <c r="M493" s="26"/>
      <c r="N493" s="26"/>
      <c r="O493" s="25"/>
      <c r="P493" s="26"/>
      <c r="Q493" s="26"/>
      <c r="R493" s="25"/>
      <c r="S493" s="25"/>
      <c r="T493" s="26"/>
      <c r="U493" s="35"/>
      <c r="V493" s="26"/>
      <c r="W493" s="26"/>
      <c r="X493" s="26"/>
      <c r="Y493" s="25"/>
      <c r="Z493" s="25"/>
      <c r="AA493" s="25"/>
      <c r="AB493" s="25"/>
      <c r="AC493" s="25"/>
      <c r="AD493" s="25"/>
      <c r="AE493" s="25"/>
      <c r="AF493" s="25"/>
      <c r="AG493" s="25"/>
      <c r="AH493" s="25"/>
      <c r="AI493" s="25"/>
      <c r="AJ493" s="25"/>
      <c r="AK493" s="25"/>
      <c r="AL493" s="25"/>
      <c r="AM493" s="25"/>
      <c r="AN493" s="25"/>
      <c r="AO493" s="25"/>
      <c r="AP493" s="25"/>
      <c r="AQ493" s="25"/>
      <c r="AR493" s="25"/>
      <c r="AS493" s="25"/>
      <c r="AT493" s="25"/>
      <c r="AU493" s="25"/>
      <c r="AV493" s="25"/>
      <c r="AW493" s="25"/>
      <c r="AX493" s="25"/>
      <c r="AY493" s="25"/>
      <c r="AZ493" s="25"/>
      <c r="BA493" s="25"/>
      <c r="BB493" s="25"/>
      <c r="BC493" s="25"/>
      <c r="BD493" s="25"/>
      <c r="BE493" s="25"/>
      <c r="BF493" s="25"/>
      <c r="BG493" s="25"/>
      <c r="BH493" s="25"/>
      <c r="BI493" s="25"/>
      <c r="BJ493" s="25"/>
      <c r="BK493" s="25"/>
      <c r="BL493" s="25"/>
      <c r="BM493" s="25"/>
      <c r="BN493" s="25"/>
      <c r="BO493" s="25"/>
      <c r="BP493" s="25"/>
      <c r="BQ493" s="25"/>
    </row>
    <row r="494" spans="1:69" s="110" customFormat="1" x14ac:dyDescent="0.3">
      <c r="A494" s="25"/>
      <c r="B494" s="25"/>
      <c r="C494" s="25"/>
      <c r="D494" s="26"/>
      <c r="E494" s="26"/>
      <c r="F494" s="26"/>
      <c r="G494" s="26"/>
      <c r="H494" s="26"/>
      <c r="I494" s="26"/>
      <c r="J494" s="26"/>
      <c r="K494" s="26"/>
      <c r="L494" s="26"/>
      <c r="M494" s="26"/>
      <c r="N494" s="26"/>
      <c r="O494" s="25"/>
      <c r="P494" s="26"/>
      <c r="Q494" s="26"/>
      <c r="R494" s="25"/>
      <c r="S494" s="25"/>
      <c r="T494" s="26"/>
      <c r="U494" s="35"/>
      <c r="V494" s="26"/>
      <c r="W494" s="26"/>
      <c r="X494" s="26"/>
      <c r="Y494" s="25"/>
      <c r="Z494" s="25"/>
      <c r="AA494" s="25"/>
      <c r="AB494" s="25"/>
      <c r="AC494" s="25"/>
      <c r="AD494" s="25"/>
      <c r="AE494" s="25"/>
      <c r="AF494" s="25"/>
      <c r="AG494" s="25"/>
      <c r="AH494" s="25"/>
      <c r="AI494" s="25"/>
      <c r="AJ494" s="25"/>
      <c r="AK494" s="25"/>
      <c r="AL494" s="25"/>
      <c r="AM494" s="25"/>
      <c r="AN494" s="25"/>
      <c r="AO494" s="25"/>
      <c r="AP494" s="25"/>
      <c r="AQ494" s="25"/>
      <c r="AR494" s="25"/>
      <c r="AS494" s="25"/>
      <c r="AT494" s="25"/>
      <c r="AU494" s="25"/>
      <c r="AV494" s="25"/>
      <c r="AW494" s="25"/>
      <c r="AX494" s="25"/>
      <c r="AY494" s="25"/>
      <c r="AZ494" s="25"/>
      <c r="BA494" s="25"/>
      <c r="BB494" s="25"/>
      <c r="BC494" s="25"/>
      <c r="BD494" s="25"/>
      <c r="BE494" s="25"/>
      <c r="BF494" s="25"/>
      <c r="BG494" s="25"/>
      <c r="BH494" s="25"/>
      <c r="BI494" s="25"/>
      <c r="BJ494" s="25"/>
      <c r="BK494" s="25"/>
      <c r="BL494" s="25"/>
      <c r="BM494" s="25"/>
      <c r="BN494" s="25"/>
      <c r="BO494" s="25"/>
      <c r="BP494" s="25"/>
      <c r="BQ494" s="25"/>
    </row>
    <row r="495" spans="1:69" s="110" customFormat="1" x14ac:dyDescent="0.3">
      <c r="A495" s="25"/>
      <c r="B495" s="25"/>
      <c r="C495" s="25"/>
      <c r="D495" s="26"/>
      <c r="E495" s="26"/>
      <c r="F495" s="26"/>
      <c r="G495" s="26"/>
      <c r="H495" s="26"/>
      <c r="I495" s="26"/>
      <c r="J495" s="26"/>
      <c r="K495" s="26"/>
      <c r="L495" s="26"/>
      <c r="M495" s="26"/>
      <c r="N495" s="26"/>
      <c r="O495" s="25"/>
      <c r="P495" s="26"/>
      <c r="Q495" s="26"/>
      <c r="R495" s="25"/>
      <c r="S495" s="25"/>
      <c r="T495" s="26"/>
      <c r="U495" s="35"/>
      <c r="V495" s="26"/>
      <c r="W495" s="26"/>
      <c r="X495" s="26"/>
      <c r="Y495" s="25"/>
      <c r="Z495" s="25"/>
      <c r="AA495" s="25"/>
      <c r="AB495" s="25"/>
      <c r="AC495" s="25"/>
      <c r="AD495" s="25"/>
      <c r="AE495" s="25"/>
      <c r="AF495" s="25"/>
      <c r="AG495" s="25"/>
      <c r="AH495" s="25"/>
      <c r="AI495" s="25"/>
      <c r="AJ495" s="25"/>
      <c r="AK495" s="25"/>
      <c r="AL495" s="25"/>
      <c r="AM495" s="25"/>
      <c r="AN495" s="25"/>
      <c r="AO495" s="25"/>
      <c r="AP495" s="25"/>
      <c r="AQ495" s="25"/>
      <c r="AR495" s="25"/>
      <c r="AS495" s="25"/>
      <c r="AT495" s="25"/>
      <c r="AU495" s="25"/>
      <c r="AV495" s="25"/>
      <c r="AW495" s="25"/>
      <c r="AX495" s="25"/>
      <c r="AY495" s="25"/>
      <c r="AZ495" s="25"/>
      <c r="BA495" s="25"/>
      <c r="BB495" s="25"/>
      <c r="BC495" s="25"/>
      <c r="BD495" s="25"/>
      <c r="BE495" s="25"/>
      <c r="BF495" s="25"/>
      <c r="BG495" s="25"/>
      <c r="BH495" s="25"/>
      <c r="BI495" s="25"/>
      <c r="BJ495" s="25"/>
      <c r="BK495" s="25"/>
      <c r="BL495" s="25"/>
      <c r="BM495" s="25"/>
      <c r="BN495" s="25"/>
      <c r="BO495" s="25"/>
      <c r="BP495" s="25"/>
      <c r="BQ495" s="25"/>
    </row>
    <row r="496" spans="1:69" s="110" customFormat="1" x14ac:dyDescent="0.3">
      <c r="A496" s="25"/>
      <c r="B496" s="25"/>
      <c r="C496" s="25"/>
      <c r="D496" s="26"/>
      <c r="E496" s="26"/>
      <c r="F496" s="26"/>
      <c r="G496" s="26"/>
      <c r="H496" s="26"/>
      <c r="I496" s="26"/>
      <c r="J496" s="26"/>
      <c r="K496" s="26"/>
      <c r="L496" s="26"/>
      <c r="M496" s="26"/>
      <c r="N496" s="26"/>
      <c r="O496" s="25"/>
      <c r="P496" s="26"/>
      <c r="Q496" s="26"/>
      <c r="R496" s="25"/>
      <c r="S496" s="25"/>
      <c r="T496" s="26"/>
      <c r="U496" s="35"/>
      <c r="V496" s="26"/>
      <c r="W496" s="26"/>
      <c r="X496" s="26"/>
      <c r="Y496" s="25"/>
      <c r="Z496" s="25"/>
      <c r="AA496" s="25"/>
      <c r="AB496" s="25"/>
      <c r="AC496" s="25"/>
      <c r="AD496" s="25"/>
      <c r="AE496" s="25"/>
      <c r="AF496" s="25"/>
      <c r="AG496" s="25"/>
      <c r="AH496" s="25"/>
      <c r="AI496" s="25"/>
      <c r="AJ496" s="25"/>
      <c r="AK496" s="25"/>
      <c r="AL496" s="25"/>
      <c r="AM496" s="25"/>
      <c r="AN496" s="25"/>
      <c r="AO496" s="25"/>
      <c r="AP496" s="25"/>
      <c r="AQ496" s="25"/>
      <c r="AR496" s="25"/>
      <c r="AS496" s="25"/>
      <c r="AT496" s="25"/>
      <c r="AU496" s="25"/>
      <c r="AV496" s="25"/>
      <c r="AW496" s="25"/>
      <c r="AX496" s="25"/>
      <c r="AY496" s="25"/>
      <c r="AZ496" s="25"/>
      <c r="BA496" s="25"/>
      <c r="BB496" s="25"/>
      <c r="BC496" s="25"/>
      <c r="BD496" s="25"/>
      <c r="BE496" s="25"/>
      <c r="BF496" s="25"/>
      <c r="BG496" s="25"/>
      <c r="BH496" s="25"/>
      <c r="BI496" s="25"/>
      <c r="BJ496" s="25"/>
      <c r="BK496" s="25"/>
      <c r="BL496" s="25"/>
      <c r="BM496" s="25"/>
      <c r="BN496" s="25"/>
      <c r="BO496" s="25"/>
      <c r="BP496" s="25"/>
      <c r="BQ496" s="25"/>
    </row>
    <row r="497" spans="1:69" s="110" customFormat="1" x14ac:dyDescent="0.3">
      <c r="A497" s="25"/>
      <c r="B497" s="25"/>
      <c r="C497" s="25"/>
      <c r="D497" s="26"/>
      <c r="E497" s="26"/>
      <c r="F497" s="26"/>
      <c r="G497" s="26"/>
      <c r="H497" s="26"/>
      <c r="I497" s="26"/>
      <c r="J497" s="26"/>
      <c r="K497" s="26"/>
      <c r="L497" s="26"/>
      <c r="M497" s="26"/>
      <c r="N497" s="26"/>
      <c r="O497" s="25"/>
      <c r="P497" s="26"/>
      <c r="Q497" s="26"/>
      <c r="R497" s="25"/>
      <c r="S497" s="25"/>
      <c r="T497" s="26"/>
      <c r="U497" s="35"/>
      <c r="V497" s="26"/>
      <c r="W497" s="26"/>
      <c r="X497" s="26"/>
      <c r="Y497" s="25"/>
      <c r="Z497" s="25"/>
      <c r="AA497" s="25"/>
      <c r="AB497" s="25"/>
      <c r="AC497" s="25"/>
      <c r="AD497" s="25"/>
      <c r="AE497" s="25"/>
      <c r="AF497" s="25"/>
      <c r="AG497" s="25"/>
      <c r="AH497" s="25"/>
      <c r="AI497" s="25"/>
      <c r="AJ497" s="25"/>
      <c r="AK497" s="25"/>
      <c r="AL497" s="25"/>
      <c r="AM497" s="25"/>
      <c r="AN497" s="25"/>
      <c r="AO497" s="25"/>
      <c r="AP497" s="25"/>
      <c r="AQ497" s="25"/>
      <c r="AR497" s="25"/>
      <c r="AS497" s="25"/>
      <c r="AT497" s="25"/>
      <c r="AU497" s="25"/>
      <c r="AV497" s="25"/>
      <c r="AW497" s="25"/>
      <c r="AX497" s="25"/>
      <c r="AY497" s="25"/>
      <c r="AZ497" s="25"/>
      <c r="BA497" s="25"/>
      <c r="BB497" s="25"/>
      <c r="BC497" s="25"/>
      <c r="BD497" s="25"/>
      <c r="BE497" s="25"/>
      <c r="BF497" s="25"/>
      <c r="BG497" s="25"/>
      <c r="BH497" s="25"/>
      <c r="BI497" s="25"/>
      <c r="BJ497" s="25"/>
      <c r="BK497" s="25"/>
      <c r="BL497" s="25"/>
      <c r="BM497" s="25"/>
      <c r="BN497" s="25"/>
      <c r="BO497" s="25"/>
      <c r="BP497" s="25"/>
      <c r="BQ497" s="25"/>
    </row>
    <row r="498" spans="1:69" s="110" customFormat="1" x14ac:dyDescent="0.3">
      <c r="A498" s="25"/>
      <c r="B498" s="25"/>
      <c r="C498" s="25"/>
      <c r="D498" s="26"/>
      <c r="E498" s="26"/>
      <c r="F498" s="26"/>
      <c r="G498" s="26"/>
      <c r="H498" s="26"/>
      <c r="I498" s="26"/>
      <c r="J498" s="26"/>
      <c r="K498" s="26"/>
      <c r="L498" s="26"/>
      <c r="M498" s="26"/>
      <c r="N498" s="26"/>
      <c r="O498" s="25"/>
      <c r="P498" s="26"/>
      <c r="Q498" s="26"/>
      <c r="R498" s="25"/>
      <c r="S498" s="25"/>
      <c r="T498" s="26"/>
      <c r="U498" s="35"/>
      <c r="V498" s="26"/>
      <c r="W498" s="26"/>
      <c r="X498" s="26"/>
      <c r="Y498" s="25"/>
      <c r="Z498" s="25"/>
      <c r="AA498" s="25"/>
      <c r="AB498" s="25"/>
      <c r="AC498" s="25"/>
      <c r="AD498" s="25"/>
      <c r="AE498" s="25"/>
      <c r="AF498" s="25"/>
      <c r="AG498" s="25"/>
      <c r="AH498" s="25"/>
      <c r="AI498" s="25"/>
      <c r="AJ498" s="25"/>
      <c r="AK498" s="25"/>
      <c r="AL498" s="25"/>
      <c r="AM498" s="25"/>
      <c r="AN498" s="25"/>
      <c r="AO498" s="25"/>
      <c r="AP498" s="25"/>
      <c r="AQ498" s="25"/>
      <c r="AR498" s="25"/>
      <c r="AS498" s="25"/>
      <c r="AT498" s="25"/>
      <c r="AU498" s="25"/>
      <c r="AV498" s="25"/>
      <c r="AW498" s="25"/>
      <c r="AX498" s="25"/>
      <c r="AY498" s="25"/>
      <c r="AZ498" s="25"/>
      <c r="BA498" s="25"/>
      <c r="BB498" s="25"/>
      <c r="BC498" s="25"/>
      <c r="BD498" s="25"/>
      <c r="BE498" s="25"/>
      <c r="BF498" s="25"/>
      <c r="BG498" s="25"/>
      <c r="BH498" s="25"/>
      <c r="BI498" s="25"/>
      <c r="BJ498" s="25"/>
      <c r="BK498" s="25"/>
      <c r="BL498" s="25"/>
      <c r="BM498" s="25"/>
      <c r="BN498" s="25"/>
      <c r="BO498" s="25"/>
      <c r="BP498" s="25"/>
      <c r="BQ498" s="25"/>
    </row>
    <row r="499" spans="1:69" s="110" customFormat="1" x14ac:dyDescent="0.3">
      <c r="A499" s="25"/>
      <c r="B499" s="25"/>
      <c r="C499" s="25"/>
      <c r="D499" s="26"/>
      <c r="E499" s="26"/>
      <c r="F499" s="26"/>
      <c r="G499" s="26"/>
      <c r="H499" s="26"/>
      <c r="I499" s="26"/>
      <c r="J499" s="26"/>
      <c r="K499" s="26"/>
      <c r="L499" s="26"/>
      <c r="M499" s="26"/>
      <c r="N499" s="26"/>
      <c r="O499" s="25"/>
      <c r="P499" s="26"/>
      <c r="Q499" s="26"/>
      <c r="R499" s="25"/>
      <c r="S499" s="25"/>
      <c r="T499" s="26"/>
      <c r="U499" s="35"/>
      <c r="V499" s="26"/>
      <c r="W499" s="26"/>
      <c r="X499" s="26"/>
      <c r="Y499" s="25"/>
      <c r="Z499" s="25"/>
      <c r="AA499" s="25"/>
      <c r="AB499" s="25"/>
      <c r="AC499" s="25"/>
      <c r="AD499" s="25"/>
      <c r="AE499" s="25"/>
      <c r="AF499" s="25"/>
      <c r="AG499" s="25"/>
      <c r="AH499" s="25"/>
      <c r="AI499" s="25"/>
      <c r="AJ499" s="25"/>
      <c r="AK499" s="25"/>
      <c r="AL499" s="25"/>
      <c r="AM499" s="25"/>
      <c r="AN499" s="25"/>
      <c r="AO499" s="25"/>
      <c r="AP499" s="25"/>
      <c r="AQ499" s="25"/>
      <c r="AR499" s="25"/>
      <c r="AS499" s="25"/>
      <c r="AT499" s="25"/>
      <c r="AU499" s="25"/>
      <c r="AV499" s="25"/>
      <c r="AW499" s="25"/>
      <c r="AX499" s="25"/>
      <c r="AY499" s="25"/>
      <c r="AZ499" s="25"/>
      <c r="BA499" s="25"/>
      <c r="BB499" s="25"/>
      <c r="BC499" s="25"/>
      <c r="BD499" s="25"/>
      <c r="BE499" s="25"/>
      <c r="BF499" s="25"/>
      <c r="BG499" s="25"/>
      <c r="BH499" s="25"/>
      <c r="BI499" s="25"/>
      <c r="BJ499" s="25"/>
      <c r="BK499" s="25"/>
      <c r="BL499" s="25"/>
      <c r="BM499" s="25"/>
      <c r="BN499" s="25"/>
      <c r="BO499" s="25"/>
      <c r="BP499" s="25"/>
      <c r="BQ499" s="25"/>
    </row>
    <row r="500" spans="1:69" s="110" customFormat="1" x14ac:dyDescent="0.3">
      <c r="A500" s="25"/>
      <c r="B500" s="25"/>
      <c r="C500" s="25"/>
      <c r="D500" s="26"/>
      <c r="E500" s="26"/>
      <c r="F500" s="26"/>
      <c r="G500" s="26"/>
      <c r="H500" s="26"/>
      <c r="I500" s="26"/>
      <c r="J500" s="26"/>
      <c r="K500" s="26"/>
      <c r="L500" s="26"/>
      <c r="M500" s="26"/>
      <c r="N500" s="26"/>
      <c r="O500" s="25"/>
      <c r="P500" s="26"/>
      <c r="Q500" s="26"/>
      <c r="R500" s="25"/>
      <c r="S500" s="25"/>
      <c r="T500" s="26"/>
      <c r="U500" s="35"/>
      <c r="V500" s="26"/>
      <c r="W500" s="26"/>
      <c r="X500" s="26"/>
      <c r="Y500" s="25"/>
      <c r="Z500" s="25"/>
      <c r="AA500" s="25"/>
      <c r="AB500" s="25"/>
      <c r="AC500" s="25"/>
      <c r="AD500" s="25"/>
      <c r="AE500" s="25"/>
      <c r="AF500" s="25"/>
      <c r="AG500" s="25"/>
      <c r="AH500" s="25"/>
      <c r="AI500" s="25"/>
      <c r="AJ500" s="25"/>
      <c r="AK500" s="25"/>
      <c r="AL500" s="25"/>
      <c r="AM500" s="25"/>
      <c r="AN500" s="25"/>
      <c r="AO500" s="25"/>
      <c r="AP500" s="25"/>
      <c r="AQ500" s="25"/>
      <c r="AR500" s="25"/>
      <c r="AS500" s="25"/>
      <c r="AT500" s="25"/>
      <c r="AU500" s="25"/>
      <c r="AV500" s="25"/>
      <c r="AW500" s="25"/>
      <c r="AX500" s="25"/>
      <c r="AY500" s="25"/>
      <c r="AZ500" s="25"/>
      <c r="BA500" s="25"/>
      <c r="BB500" s="25"/>
      <c r="BC500" s="25"/>
      <c r="BD500" s="25"/>
      <c r="BE500" s="25"/>
      <c r="BF500" s="25"/>
      <c r="BG500" s="25"/>
      <c r="BH500" s="25"/>
      <c r="BI500" s="25"/>
      <c r="BJ500" s="25"/>
      <c r="BK500" s="25"/>
      <c r="BL500" s="25"/>
      <c r="BM500" s="25"/>
      <c r="BN500" s="25"/>
      <c r="BO500" s="25"/>
      <c r="BP500" s="25"/>
      <c r="BQ500" s="25"/>
    </row>
    <row r="501" spans="1:69" s="110" customFormat="1" x14ac:dyDescent="0.3">
      <c r="A501" s="25"/>
      <c r="B501" s="25"/>
      <c r="C501" s="25"/>
      <c r="D501" s="26"/>
      <c r="E501" s="26"/>
      <c r="F501" s="26"/>
      <c r="G501" s="26"/>
      <c r="H501" s="26"/>
      <c r="I501" s="26"/>
      <c r="J501" s="26"/>
      <c r="K501" s="26"/>
      <c r="L501" s="26"/>
      <c r="M501" s="26"/>
      <c r="N501" s="26"/>
      <c r="O501" s="25"/>
      <c r="P501" s="26"/>
      <c r="Q501" s="26"/>
      <c r="R501" s="25"/>
      <c r="S501" s="25"/>
      <c r="T501" s="26"/>
      <c r="U501" s="35"/>
      <c r="V501" s="26"/>
      <c r="W501" s="26"/>
      <c r="X501" s="26"/>
      <c r="Y501" s="25"/>
      <c r="Z501" s="25"/>
      <c r="AA501" s="25"/>
      <c r="AB501" s="25"/>
      <c r="AC501" s="25"/>
      <c r="AD501" s="25"/>
      <c r="AE501" s="25"/>
      <c r="AF501" s="25"/>
      <c r="AG501" s="25"/>
      <c r="AH501" s="25"/>
      <c r="AI501" s="25"/>
      <c r="AJ501" s="25"/>
      <c r="AK501" s="25"/>
      <c r="AL501" s="25"/>
      <c r="AM501" s="25"/>
      <c r="AN501" s="25"/>
      <c r="AO501" s="25"/>
      <c r="AP501" s="25"/>
      <c r="AQ501" s="25"/>
      <c r="AR501" s="25"/>
      <c r="AS501" s="25"/>
      <c r="AT501" s="25"/>
      <c r="AU501" s="25"/>
      <c r="AV501" s="25"/>
      <c r="AW501" s="25"/>
      <c r="AX501" s="25"/>
      <c r="AY501" s="25"/>
      <c r="AZ501" s="25"/>
      <c r="BA501" s="25"/>
      <c r="BB501" s="25"/>
      <c r="BC501" s="25"/>
      <c r="BD501" s="25"/>
      <c r="BE501" s="25"/>
      <c r="BF501" s="25"/>
      <c r="BG501" s="25"/>
      <c r="BH501" s="25"/>
      <c r="BI501" s="25"/>
      <c r="BJ501" s="25"/>
      <c r="BK501" s="25"/>
      <c r="BL501" s="25"/>
      <c r="BM501" s="25"/>
      <c r="BN501" s="25"/>
      <c r="BO501" s="25"/>
      <c r="BP501" s="25"/>
      <c r="BQ501" s="25"/>
    </row>
    <row r="502" spans="1:69" s="110" customFormat="1" x14ac:dyDescent="0.3">
      <c r="A502" s="25"/>
      <c r="B502" s="25"/>
      <c r="C502" s="25"/>
      <c r="D502" s="26"/>
      <c r="E502" s="26"/>
      <c r="F502" s="26"/>
      <c r="G502" s="26"/>
      <c r="H502" s="26"/>
      <c r="I502" s="26"/>
      <c r="J502" s="26"/>
      <c r="K502" s="26"/>
      <c r="L502" s="26"/>
      <c r="M502" s="26"/>
      <c r="N502" s="26"/>
      <c r="O502" s="25"/>
      <c r="P502" s="26"/>
      <c r="Q502" s="26"/>
      <c r="R502" s="25"/>
      <c r="S502" s="25"/>
      <c r="T502" s="26"/>
      <c r="U502" s="35"/>
      <c r="V502" s="26"/>
      <c r="W502" s="26"/>
      <c r="X502" s="26"/>
      <c r="Y502" s="25"/>
      <c r="Z502" s="25"/>
      <c r="AA502" s="25"/>
      <c r="AB502" s="25"/>
      <c r="AC502" s="25"/>
      <c r="AD502" s="25"/>
      <c r="AE502" s="25"/>
      <c r="AF502" s="25"/>
      <c r="AG502" s="25"/>
      <c r="AH502" s="25"/>
      <c r="AI502" s="25"/>
      <c r="AJ502" s="25"/>
      <c r="AK502" s="25"/>
      <c r="AL502" s="25"/>
      <c r="AM502" s="25"/>
      <c r="AN502" s="25"/>
      <c r="AO502" s="25"/>
      <c r="AP502" s="25"/>
      <c r="AQ502" s="25"/>
      <c r="AR502" s="25"/>
      <c r="AS502" s="25"/>
      <c r="AT502" s="25"/>
      <c r="AU502" s="25"/>
      <c r="AV502" s="25"/>
      <c r="AW502" s="25"/>
      <c r="AX502" s="25"/>
      <c r="AY502" s="25"/>
      <c r="AZ502" s="25"/>
      <c r="BA502" s="25"/>
      <c r="BB502" s="25"/>
      <c r="BC502" s="25"/>
      <c r="BD502" s="25"/>
      <c r="BE502" s="25"/>
      <c r="BF502" s="25"/>
      <c r="BG502" s="25"/>
      <c r="BH502" s="25"/>
      <c r="BI502" s="25"/>
      <c r="BJ502" s="25"/>
      <c r="BK502" s="25"/>
      <c r="BL502" s="25"/>
      <c r="BM502" s="25"/>
      <c r="BN502" s="25"/>
      <c r="BO502" s="25"/>
      <c r="BP502" s="25"/>
      <c r="BQ502" s="25"/>
    </row>
    <row r="503" spans="1:69" s="110" customFormat="1" x14ac:dyDescent="0.3">
      <c r="A503" s="25"/>
      <c r="B503" s="25"/>
      <c r="C503" s="25"/>
      <c r="D503" s="26"/>
      <c r="E503" s="26"/>
      <c r="F503" s="26"/>
      <c r="G503" s="26"/>
      <c r="H503" s="26"/>
      <c r="I503" s="26"/>
      <c r="J503" s="26"/>
      <c r="K503" s="26"/>
      <c r="L503" s="26"/>
      <c r="M503" s="26"/>
      <c r="N503" s="26"/>
      <c r="O503" s="25"/>
      <c r="P503" s="26"/>
      <c r="Q503" s="26"/>
      <c r="R503" s="25"/>
      <c r="S503" s="25"/>
      <c r="T503" s="26"/>
      <c r="U503" s="35"/>
      <c r="V503" s="26"/>
      <c r="W503" s="26"/>
      <c r="X503" s="26"/>
      <c r="Y503" s="25"/>
      <c r="Z503" s="25"/>
      <c r="AA503" s="25"/>
      <c r="AB503" s="25"/>
      <c r="AC503" s="25"/>
      <c r="AD503" s="25"/>
      <c r="AE503" s="25"/>
      <c r="AF503" s="25"/>
      <c r="AG503" s="25"/>
      <c r="AH503" s="25"/>
      <c r="AI503" s="25"/>
      <c r="AJ503" s="25"/>
      <c r="AK503" s="25"/>
      <c r="AL503" s="25"/>
      <c r="AM503" s="25"/>
      <c r="AN503" s="25"/>
      <c r="AO503" s="25"/>
      <c r="AP503" s="25"/>
      <c r="AQ503" s="25"/>
      <c r="AR503" s="25"/>
      <c r="AS503" s="25"/>
      <c r="AT503" s="25"/>
      <c r="AU503" s="25"/>
      <c r="AV503" s="25"/>
      <c r="AW503" s="25"/>
      <c r="AX503" s="25"/>
      <c r="AY503" s="25"/>
      <c r="AZ503" s="25"/>
      <c r="BA503" s="25"/>
      <c r="BB503" s="25"/>
      <c r="BC503" s="25"/>
      <c r="BD503" s="25"/>
      <c r="BE503" s="25"/>
      <c r="BF503" s="25"/>
      <c r="BG503" s="25"/>
      <c r="BH503" s="25"/>
      <c r="BI503" s="25"/>
      <c r="BJ503" s="25"/>
      <c r="BK503" s="25"/>
      <c r="BL503" s="25"/>
      <c r="BM503" s="25"/>
      <c r="BN503" s="25"/>
      <c r="BO503" s="25"/>
      <c r="BP503" s="25"/>
      <c r="BQ503" s="25"/>
    </row>
    <row r="504" spans="1:69" s="110" customFormat="1" x14ac:dyDescent="0.3">
      <c r="A504" s="25"/>
      <c r="B504" s="25"/>
      <c r="C504" s="25"/>
      <c r="D504" s="26"/>
      <c r="E504" s="26"/>
      <c r="F504" s="26"/>
      <c r="G504" s="26"/>
      <c r="H504" s="26"/>
      <c r="I504" s="26"/>
      <c r="J504" s="26"/>
      <c r="K504" s="26"/>
      <c r="L504" s="26"/>
      <c r="M504" s="26"/>
      <c r="N504" s="26"/>
      <c r="O504" s="25"/>
      <c r="P504" s="26"/>
      <c r="Q504" s="26"/>
      <c r="R504" s="25"/>
      <c r="S504" s="25"/>
      <c r="T504" s="26"/>
      <c r="U504" s="35"/>
      <c r="V504" s="26"/>
      <c r="W504" s="26"/>
      <c r="X504" s="26"/>
      <c r="Y504" s="25"/>
      <c r="Z504" s="25"/>
      <c r="AA504" s="25"/>
      <c r="AB504" s="25"/>
      <c r="AC504" s="25"/>
      <c r="AD504" s="25"/>
      <c r="AE504" s="25"/>
      <c r="AF504" s="25"/>
      <c r="AG504" s="25"/>
      <c r="AH504" s="25"/>
      <c r="AI504" s="25"/>
      <c r="AJ504" s="25"/>
      <c r="AK504" s="25"/>
      <c r="AL504" s="25"/>
      <c r="AM504" s="25"/>
      <c r="AN504" s="25"/>
      <c r="AO504" s="25"/>
      <c r="AP504" s="25"/>
      <c r="AQ504" s="25"/>
      <c r="AR504" s="25"/>
      <c r="AS504" s="25"/>
      <c r="AT504" s="25"/>
      <c r="AU504" s="25"/>
      <c r="AV504" s="25"/>
      <c r="AW504" s="25"/>
      <c r="AX504" s="25"/>
      <c r="AY504" s="25"/>
      <c r="AZ504" s="25"/>
      <c r="BA504" s="25"/>
      <c r="BB504" s="25"/>
      <c r="BC504" s="25"/>
      <c r="BD504" s="25"/>
      <c r="BE504" s="25"/>
      <c r="BF504" s="25"/>
      <c r="BG504" s="25"/>
      <c r="BH504" s="25"/>
      <c r="BI504" s="25"/>
      <c r="BJ504" s="25"/>
      <c r="BK504" s="25"/>
      <c r="BL504" s="25"/>
      <c r="BM504" s="25"/>
      <c r="BN504" s="25"/>
      <c r="BO504" s="25"/>
      <c r="BP504" s="25"/>
      <c r="BQ504" s="25"/>
    </row>
    <row r="505" spans="1:69" s="110" customFormat="1" x14ac:dyDescent="0.3">
      <c r="A505" s="25"/>
      <c r="B505" s="25"/>
      <c r="C505" s="25"/>
      <c r="D505" s="26"/>
      <c r="E505" s="26"/>
      <c r="F505" s="26"/>
      <c r="G505" s="26"/>
      <c r="H505" s="26"/>
      <c r="I505" s="26"/>
      <c r="J505" s="26"/>
      <c r="K505" s="26"/>
      <c r="L505" s="26"/>
      <c r="M505" s="26"/>
      <c r="N505" s="26"/>
      <c r="O505" s="25"/>
      <c r="P505" s="26"/>
      <c r="Q505" s="26"/>
      <c r="R505" s="25"/>
      <c r="S505" s="25"/>
      <c r="T505" s="26"/>
      <c r="U505" s="35"/>
      <c r="V505" s="26"/>
      <c r="W505" s="26"/>
      <c r="X505" s="26"/>
      <c r="Y505" s="25"/>
      <c r="Z505" s="25"/>
      <c r="AA505" s="25"/>
      <c r="AB505" s="25"/>
      <c r="AC505" s="25"/>
      <c r="AD505" s="25"/>
      <c r="AE505" s="25"/>
      <c r="AF505" s="25"/>
      <c r="AG505" s="25"/>
      <c r="AH505" s="25"/>
      <c r="AI505" s="25"/>
      <c r="AJ505" s="25"/>
      <c r="AK505" s="25"/>
      <c r="AL505" s="25"/>
      <c r="AM505" s="25"/>
      <c r="AN505" s="25"/>
      <c r="AO505" s="25"/>
      <c r="AP505" s="25"/>
      <c r="AQ505" s="25"/>
      <c r="AR505" s="25"/>
      <c r="AS505" s="25"/>
      <c r="AT505" s="25"/>
      <c r="AU505" s="25"/>
      <c r="AV505" s="25"/>
      <c r="AW505" s="25"/>
      <c r="AX505" s="25"/>
      <c r="AY505" s="25"/>
      <c r="AZ505" s="25"/>
      <c r="BA505" s="25"/>
      <c r="BB505" s="25"/>
      <c r="BC505" s="25"/>
      <c r="BD505" s="25"/>
      <c r="BE505" s="25"/>
      <c r="BF505" s="25"/>
      <c r="BG505" s="25"/>
      <c r="BH505" s="25"/>
      <c r="BI505" s="25"/>
      <c r="BJ505" s="25"/>
      <c r="BK505" s="25"/>
      <c r="BL505" s="25"/>
      <c r="BM505" s="25"/>
      <c r="BN505" s="25"/>
      <c r="BO505" s="25"/>
      <c r="BP505" s="25"/>
      <c r="BQ505" s="25"/>
    </row>
    <row r="506" spans="1:69" s="110" customFormat="1" x14ac:dyDescent="0.3">
      <c r="A506" s="25"/>
      <c r="B506" s="25"/>
      <c r="C506" s="25"/>
      <c r="D506" s="26"/>
      <c r="E506" s="26"/>
      <c r="F506" s="26"/>
      <c r="G506" s="26"/>
      <c r="H506" s="26"/>
      <c r="I506" s="26"/>
      <c r="J506" s="26"/>
      <c r="K506" s="26"/>
      <c r="L506" s="26"/>
      <c r="M506" s="26"/>
      <c r="N506" s="26"/>
      <c r="O506" s="25"/>
      <c r="P506" s="26"/>
      <c r="Q506" s="26"/>
      <c r="R506" s="25"/>
      <c r="S506" s="25"/>
      <c r="T506" s="26"/>
      <c r="U506" s="35"/>
      <c r="V506" s="26"/>
      <c r="W506" s="26"/>
      <c r="X506" s="26"/>
      <c r="Y506" s="25"/>
      <c r="Z506" s="25"/>
      <c r="AA506" s="25"/>
      <c r="AB506" s="25"/>
      <c r="AC506" s="25"/>
      <c r="AD506" s="25"/>
      <c r="AE506" s="25"/>
      <c r="AF506" s="25"/>
      <c r="AG506" s="25"/>
      <c r="AH506" s="25"/>
      <c r="AI506" s="25"/>
      <c r="AJ506" s="25"/>
      <c r="AK506" s="25"/>
      <c r="AL506" s="25"/>
      <c r="AM506" s="25"/>
      <c r="AN506" s="25"/>
      <c r="AO506" s="25"/>
      <c r="AP506" s="25"/>
      <c r="AQ506" s="25"/>
      <c r="AR506" s="25"/>
      <c r="AS506" s="25"/>
      <c r="AT506" s="25"/>
      <c r="AU506" s="25"/>
      <c r="AV506" s="25"/>
      <c r="AW506" s="25"/>
      <c r="AX506" s="25"/>
      <c r="AY506" s="25"/>
      <c r="AZ506" s="25"/>
      <c r="BA506" s="25"/>
      <c r="BB506" s="25"/>
      <c r="BC506" s="25"/>
      <c r="BD506" s="25"/>
      <c r="BE506" s="25"/>
      <c r="BF506" s="25"/>
      <c r="BG506" s="25"/>
      <c r="BH506" s="25"/>
      <c r="BI506" s="25"/>
      <c r="BJ506" s="25"/>
      <c r="BK506" s="25"/>
      <c r="BL506" s="25"/>
      <c r="BM506" s="25"/>
      <c r="BN506" s="25"/>
      <c r="BO506" s="25"/>
      <c r="BP506" s="25"/>
      <c r="BQ506" s="25"/>
    </row>
    <row r="507" spans="1:69" s="110" customFormat="1" x14ac:dyDescent="0.3">
      <c r="A507" s="25"/>
      <c r="B507" s="25"/>
      <c r="C507" s="25"/>
      <c r="D507" s="26"/>
      <c r="E507" s="26"/>
      <c r="F507" s="26"/>
      <c r="G507" s="26"/>
      <c r="H507" s="26"/>
      <c r="I507" s="26"/>
      <c r="J507" s="26"/>
      <c r="K507" s="26"/>
      <c r="L507" s="26"/>
      <c r="M507" s="26"/>
      <c r="N507" s="26"/>
      <c r="O507" s="25"/>
      <c r="P507" s="26"/>
      <c r="Q507" s="26"/>
      <c r="R507" s="25"/>
      <c r="S507" s="25"/>
      <c r="T507" s="26"/>
      <c r="U507" s="35"/>
      <c r="V507" s="26"/>
      <c r="W507" s="26"/>
      <c r="X507" s="26"/>
      <c r="Y507" s="25"/>
      <c r="Z507" s="25"/>
      <c r="AA507" s="25"/>
      <c r="AB507" s="25"/>
      <c r="AC507" s="25"/>
      <c r="AD507" s="25"/>
      <c r="AE507" s="25"/>
      <c r="AF507" s="25"/>
      <c r="AG507" s="25"/>
      <c r="AH507" s="25"/>
      <c r="AI507" s="25"/>
      <c r="AJ507" s="25"/>
      <c r="AK507" s="25"/>
      <c r="AL507" s="25"/>
      <c r="AM507" s="25"/>
      <c r="AN507" s="25"/>
      <c r="AO507" s="25"/>
      <c r="AP507" s="25"/>
      <c r="AQ507" s="25"/>
      <c r="AR507" s="25"/>
      <c r="AS507" s="25"/>
      <c r="AT507" s="25"/>
      <c r="AU507" s="25"/>
      <c r="AV507" s="25"/>
      <c r="AW507" s="25"/>
      <c r="AX507" s="25"/>
      <c r="AY507" s="25"/>
      <c r="AZ507" s="25"/>
      <c r="BA507" s="25"/>
      <c r="BB507" s="25"/>
      <c r="BC507" s="25"/>
      <c r="BD507" s="25"/>
      <c r="BE507" s="25"/>
      <c r="BF507" s="25"/>
      <c r="BG507" s="25"/>
      <c r="BH507" s="25"/>
      <c r="BI507" s="25"/>
      <c r="BJ507" s="25"/>
      <c r="BK507" s="25"/>
      <c r="BL507" s="25"/>
      <c r="BM507" s="25"/>
      <c r="BN507" s="25"/>
      <c r="BO507" s="25"/>
      <c r="BP507" s="25"/>
      <c r="BQ507" s="25"/>
    </row>
    <row r="508" spans="1:69" s="110" customFormat="1" x14ac:dyDescent="0.3">
      <c r="A508" s="25"/>
      <c r="B508" s="25"/>
      <c r="C508" s="25"/>
      <c r="D508" s="26"/>
      <c r="E508" s="26"/>
      <c r="F508" s="26"/>
      <c r="G508" s="26"/>
      <c r="H508" s="26"/>
      <c r="I508" s="26"/>
      <c r="J508" s="26"/>
      <c r="K508" s="26"/>
      <c r="L508" s="26"/>
      <c r="M508" s="26"/>
      <c r="N508" s="26"/>
      <c r="O508" s="25"/>
      <c r="P508" s="26"/>
      <c r="Q508" s="26"/>
      <c r="R508" s="25"/>
      <c r="S508" s="25"/>
      <c r="T508" s="26"/>
      <c r="U508" s="35"/>
      <c r="V508" s="26"/>
      <c r="W508" s="26"/>
      <c r="X508" s="26"/>
      <c r="Y508" s="25"/>
      <c r="Z508" s="25"/>
      <c r="AA508" s="25"/>
      <c r="AB508" s="25"/>
      <c r="AC508" s="25"/>
      <c r="AD508" s="25"/>
      <c r="AE508" s="25"/>
      <c r="AF508" s="25"/>
      <c r="AG508" s="25"/>
      <c r="AH508" s="25"/>
      <c r="AI508" s="25"/>
      <c r="AJ508" s="25"/>
      <c r="AK508" s="25"/>
      <c r="AL508" s="25"/>
      <c r="AM508" s="25"/>
      <c r="AN508" s="25"/>
      <c r="AO508" s="25"/>
      <c r="AP508" s="25"/>
      <c r="AQ508" s="25"/>
      <c r="AR508" s="25"/>
      <c r="AS508" s="25"/>
      <c r="AT508" s="25"/>
      <c r="AU508" s="25"/>
      <c r="AV508" s="25"/>
      <c r="AW508" s="25"/>
      <c r="AX508" s="25"/>
      <c r="AY508" s="25"/>
      <c r="AZ508" s="25"/>
      <c r="BA508" s="25"/>
      <c r="BB508" s="25"/>
      <c r="BC508" s="25"/>
      <c r="BD508" s="25"/>
      <c r="BE508" s="25"/>
      <c r="BF508" s="25"/>
      <c r="BG508" s="25"/>
      <c r="BH508" s="25"/>
      <c r="BI508" s="25"/>
      <c r="BJ508" s="25"/>
      <c r="BK508" s="25"/>
      <c r="BL508" s="25"/>
      <c r="BM508" s="25"/>
      <c r="BN508" s="25"/>
      <c r="BO508" s="25"/>
      <c r="BP508" s="25"/>
      <c r="BQ508" s="25"/>
    </row>
    <row r="509" spans="1:69" s="110" customFormat="1" x14ac:dyDescent="0.3">
      <c r="A509" s="25"/>
      <c r="B509" s="25"/>
      <c r="C509" s="25"/>
      <c r="D509" s="26"/>
      <c r="E509" s="26"/>
      <c r="F509" s="26"/>
      <c r="G509" s="26"/>
      <c r="H509" s="26"/>
      <c r="I509" s="26"/>
      <c r="J509" s="26"/>
      <c r="K509" s="26"/>
      <c r="L509" s="26"/>
      <c r="M509" s="26"/>
      <c r="N509" s="26"/>
      <c r="O509" s="25"/>
      <c r="P509" s="26"/>
      <c r="Q509" s="26"/>
      <c r="R509" s="25"/>
      <c r="S509" s="25"/>
      <c r="T509" s="26"/>
      <c r="U509" s="35"/>
      <c r="V509" s="26"/>
      <c r="W509" s="26"/>
      <c r="X509" s="26"/>
      <c r="Y509" s="25"/>
      <c r="Z509" s="25"/>
      <c r="AA509" s="25"/>
      <c r="AB509" s="25"/>
      <c r="AC509" s="25"/>
      <c r="AD509" s="25"/>
      <c r="AE509" s="25"/>
      <c r="AF509" s="25"/>
      <c r="AG509" s="25"/>
      <c r="AH509" s="25"/>
      <c r="AI509" s="25"/>
      <c r="AJ509" s="25"/>
      <c r="AK509" s="25"/>
      <c r="AL509" s="25"/>
      <c r="AM509" s="25"/>
      <c r="AN509" s="25"/>
      <c r="AO509" s="25"/>
      <c r="AP509" s="25"/>
      <c r="AQ509" s="25"/>
      <c r="AR509" s="25"/>
      <c r="AS509" s="25"/>
      <c r="AT509" s="25"/>
      <c r="AU509" s="25"/>
      <c r="AV509" s="25"/>
      <c r="AW509" s="25"/>
      <c r="AX509" s="25"/>
      <c r="AY509" s="25"/>
      <c r="AZ509" s="25"/>
      <c r="BA509" s="25"/>
      <c r="BB509" s="25"/>
      <c r="BC509" s="25"/>
      <c r="BD509" s="25"/>
      <c r="BE509" s="25"/>
      <c r="BF509" s="25"/>
      <c r="BG509" s="25"/>
      <c r="BH509" s="25"/>
      <c r="BI509" s="25"/>
      <c r="BJ509" s="25"/>
      <c r="BK509" s="25"/>
      <c r="BL509" s="25"/>
      <c r="BM509" s="25"/>
      <c r="BN509" s="25"/>
      <c r="BO509" s="25"/>
      <c r="BP509" s="25"/>
      <c r="BQ509" s="25"/>
    </row>
    <row r="510" spans="1:69" s="110" customFormat="1" x14ac:dyDescent="0.3">
      <c r="A510" s="25"/>
      <c r="B510" s="25"/>
      <c r="C510" s="25"/>
      <c r="D510" s="26"/>
      <c r="E510" s="26"/>
      <c r="F510" s="26"/>
      <c r="G510" s="26"/>
      <c r="H510" s="26"/>
      <c r="I510" s="26"/>
      <c r="J510" s="26"/>
      <c r="K510" s="26"/>
      <c r="L510" s="26"/>
      <c r="M510" s="26"/>
      <c r="N510" s="26"/>
      <c r="O510" s="25"/>
      <c r="P510" s="26"/>
      <c r="Q510" s="26"/>
      <c r="R510" s="25"/>
      <c r="S510" s="25"/>
      <c r="T510" s="26"/>
      <c r="U510" s="35"/>
      <c r="V510" s="26"/>
      <c r="W510" s="26"/>
      <c r="X510" s="26"/>
      <c r="Y510" s="25"/>
      <c r="Z510" s="25"/>
      <c r="AA510" s="25"/>
      <c r="AB510" s="25"/>
      <c r="AC510" s="25"/>
      <c r="AD510" s="25"/>
      <c r="AE510" s="25"/>
      <c r="AF510" s="25"/>
      <c r="AG510" s="25"/>
      <c r="AH510" s="25"/>
      <c r="AI510" s="25"/>
      <c r="AJ510" s="25"/>
      <c r="AK510" s="25"/>
      <c r="AL510" s="25"/>
      <c r="AM510" s="25"/>
      <c r="AN510" s="25"/>
      <c r="AO510" s="25"/>
      <c r="AP510" s="25"/>
      <c r="AQ510" s="25"/>
      <c r="AR510" s="25"/>
      <c r="AS510" s="25"/>
      <c r="AT510" s="25"/>
      <c r="AU510" s="25"/>
      <c r="AV510" s="25"/>
      <c r="AW510" s="25"/>
      <c r="AX510" s="25"/>
      <c r="AY510" s="25"/>
      <c r="AZ510" s="25"/>
      <c r="BA510" s="25"/>
      <c r="BB510" s="25"/>
      <c r="BC510" s="25"/>
      <c r="BD510" s="25"/>
      <c r="BE510" s="25"/>
      <c r="BF510" s="25"/>
      <c r="BG510" s="25"/>
      <c r="BH510" s="25"/>
      <c r="BI510" s="25"/>
      <c r="BJ510" s="25"/>
      <c r="BK510" s="25"/>
      <c r="BL510" s="25"/>
      <c r="BM510" s="25"/>
      <c r="BN510" s="25"/>
      <c r="BO510" s="25"/>
      <c r="BP510" s="25"/>
      <c r="BQ510" s="25"/>
    </row>
    <row r="511" spans="1:69" s="110" customFormat="1" x14ac:dyDescent="0.3">
      <c r="A511" s="25"/>
      <c r="B511" s="25"/>
      <c r="C511" s="25"/>
      <c r="D511" s="26"/>
      <c r="E511" s="26"/>
      <c r="F511" s="26"/>
      <c r="G511" s="26"/>
      <c r="H511" s="26"/>
      <c r="I511" s="26"/>
      <c r="J511" s="26"/>
      <c r="K511" s="26"/>
      <c r="L511" s="26"/>
      <c r="M511" s="26"/>
      <c r="N511" s="26"/>
      <c r="O511" s="25"/>
      <c r="P511" s="26"/>
      <c r="Q511" s="26"/>
      <c r="R511" s="25"/>
      <c r="S511" s="25"/>
      <c r="T511" s="26"/>
      <c r="U511" s="35"/>
      <c r="V511" s="26"/>
      <c r="W511" s="26"/>
      <c r="X511" s="26"/>
      <c r="Y511" s="25"/>
      <c r="Z511" s="25"/>
      <c r="AA511" s="25"/>
      <c r="AB511" s="25"/>
      <c r="AC511" s="25"/>
      <c r="AD511" s="25"/>
      <c r="AE511" s="25"/>
      <c r="AF511" s="25"/>
      <c r="AG511" s="25"/>
      <c r="AH511" s="25"/>
      <c r="AI511" s="25"/>
      <c r="AJ511" s="25"/>
      <c r="AK511" s="25"/>
      <c r="AL511" s="25"/>
      <c r="AM511" s="25"/>
      <c r="AN511" s="25"/>
      <c r="AO511" s="25"/>
      <c r="AP511" s="25"/>
      <c r="AQ511" s="25"/>
      <c r="AR511" s="25"/>
      <c r="AS511" s="25"/>
      <c r="AT511" s="25"/>
      <c r="AU511" s="25"/>
      <c r="AV511" s="25"/>
      <c r="AW511" s="25"/>
      <c r="AX511" s="25"/>
      <c r="AY511" s="25"/>
      <c r="AZ511" s="25"/>
      <c r="BA511" s="25"/>
      <c r="BB511" s="25"/>
      <c r="BC511" s="25"/>
      <c r="BD511" s="25"/>
      <c r="BE511" s="25"/>
      <c r="BF511" s="25"/>
      <c r="BG511" s="25"/>
      <c r="BH511" s="25"/>
      <c r="BI511" s="25"/>
      <c r="BJ511" s="25"/>
      <c r="BK511" s="25"/>
      <c r="BL511" s="25"/>
      <c r="BM511" s="25"/>
      <c r="BN511" s="25"/>
      <c r="BO511" s="25"/>
      <c r="BP511" s="25"/>
      <c r="BQ511" s="25"/>
    </row>
    <row r="512" spans="1:69" s="110" customFormat="1" x14ac:dyDescent="0.3">
      <c r="A512" s="25"/>
      <c r="B512" s="25"/>
      <c r="C512" s="25"/>
      <c r="D512" s="26"/>
      <c r="E512" s="26"/>
      <c r="F512" s="26"/>
      <c r="G512" s="26"/>
      <c r="H512" s="26"/>
      <c r="I512" s="26"/>
      <c r="J512" s="26"/>
      <c r="K512" s="26"/>
      <c r="L512" s="26"/>
      <c r="M512" s="26"/>
      <c r="N512" s="26"/>
      <c r="O512" s="25"/>
      <c r="P512" s="26"/>
      <c r="Q512" s="26"/>
      <c r="R512" s="25"/>
      <c r="S512" s="25"/>
      <c r="T512" s="26"/>
      <c r="U512" s="35"/>
      <c r="V512" s="26"/>
      <c r="W512" s="26"/>
      <c r="X512" s="26"/>
      <c r="Y512" s="25"/>
      <c r="Z512" s="25"/>
      <c r="AA512" s="25"/>
      <c r="AB512" s="25"/>
      <c r="AC512" s="25"/>
      <c r="AD512" s="25"/>
      <c r="AE512" s="25"/>
      <c r="AF512" s="25"/>
      <c r="AG512" s="25"/>
      <c r="AH512" s="25"/>
      <c r="AI512" s="25"/>
      <c r="AJ512" s="25"/>
      <c r="AK512" s="25"/>
      <c r="AL512" s="25"/>
      <c r="AM512" s="25"/>
      <c r="AN512" s="25"/>
      <c r="AO512" s="25"/>
      <c r="AP512" s="25"/>
      <c r="AQ512" s="25"/>
      <c r="AR512" s="25"/>
      <c r="AS512" s="25"/>
      <c r="AT512" s="25"/>
      <c r="AU512" s="25"/>
      <c r="AV512" s="25"/>
      <c r="AW512" s="25"/>
      <c r="AX512" s="25"/>
      <c r="AY512" s="25"/>
      <c r="AZ512" s="25"/>
      <c r="BA512" s="25"/>
      <c r="BB512" s="25"/>
      <c r="BC512" s="25"/>
      <c r="BD512" s="25"/>
      <c r="BE512" s="25"/>
      <c r="BF512" s="25"/>
      <c r="BG512" s="25"/>
      <c r="BH512" s="25"/>
      <c r="BI512" s="25"/>
      <c r="BJ512" s="25"/>
      <c r="BK512" s="25"/>
      <c r="BL512" s="25"/>
      <c r="BM512" s="25"/>
      <c r="BN512" s="25"/>
      <c r="BO512" s="25"/>
      <c r="BP512" s="25"/>
      <c r="BQ512" s="25"/>
    </row>
    <row r="513" spans="1:69" s="110" customFormat="1" x14ac:dyDescent="0.3">
      <c r="A513" s="25"/>
      <c r="B513" s="25"/>
      <c r="C513" s="25"/>
      <c r="D513" s="26"/>
      <c r="E513" s="26"/>
      <c r="F513" s="26"/>
      <c r="G513" s="26"/>
      <c r="H513" s="26"/>
      <c r="I513" s="26"/>
      <c r="J513" s="26"/>
      <c r="K513" s="26"/>
      <c r="L513" s="26"/>
      <c r="M513" s="26"/>
      <c r="N513" s="26"/>
      <c r="O513" s="25"/>
      <c r="P513" s="26"/>
      <c r="Q513" s="26"/>
      <c r="R513" s="25"/>
      <c r="S513" s="25"/>
      <c r="T513" s="26"/>
      <c r="U513" s="35"/>
      <c r="V513" s="26"/>
      <c r="W513" s="26"/>
      <c r="X513" s="26"/>
      <c r="Y513" s="25"/>
      <c r="Z513" s="25"/>
      <c r="AA513" s="25"/>
      <c r="AB513" s="25"/>
      <c r="AC513" s="25"/>
      <c r="AD513" s="25"/>
      <c r="AE513" s="25"/>
      <c r="AF513" s="25"/>
      <c r="AG513" s="25"/>
      <c r="AH513" s="25"/>
      <c r="AI513" s="25"/>
      <c r="AJ513" s="25"/>
      <c r="AK513" s="25"/>
      <c r="AL513" s="25"/>
      <c r="AM513" s="25"/>
      <c r="AN513" s="25"/>
      <c r="AO513" s="25"/>
      <c r="AP513" s="25"/>
      <c r="AQ513" s="25"/>
      <c r="AR513" s="25"/>
      <c r="AS513" s="25"/>
      <c r="AT513" s="25"/>
      <c r="AU513" s="25"/>
      <c r="AV513" s="25"/>
      <c r="AW513" s="25"/>
      <c r="AX513" s="25"/>
      <c r="AY513" s="25"/>
      <c r="AZ513" s="25"/>
      <c r="BA513" s="25"/>
      <c r="BB513" s="25"/>
      <c r="BC513" s="25"/>
      <c r="BD513" s="25"/>
      <c r="BE513" s="25"/>
      <c r="BF513" s="25"/>
      <c r="BG513" s="25"/>
      <c r="BH513" s="25"/>
      <c r="BI513" s="25"/>
      <c r="BJ513" s="25"/>
      <c r="BK513" s="25"/>
      <c r="BL513" s="25"/>
      <c r="BM513" s="25"/>
      <c r="BN513" s="25"/>
      <c r="BO513" s="25"/>
      <c r="BP513" s="25"/>
      <c r="BQ513" s="25"/>
    </row>
    <row r="514" spans="1:69" s="110" customFormat="1" x14ac:dyDescent="0.3">
      <c r="A514" s="25"/>
      <c r="B514" s="25"/>
      <c r="C514" s="25"/>
      <c r="D514" s="26"/>
      <c r="E514" s="26"/>
      <c r="F514" s="26"/>
      <c r="G514" s="26"/>
      <c r="H514" s="26"/>
      <c r="I514" s="26"/>
      <c r="J514" s="26"/>
      <c r="K514" s="26"/>
      <c r="L514" s="26"/>
      <c r="M514" s="26"/>
      <c r="N514" s="26"/>
      <c r="O514" s="25"/>
      <c r="P514" s="26"/>
      <c r="Q514" s="26"/>
      <c r="R514" s="25"/>
      <c r="S514" s="25"/>
      <c r="T514" s="26"/>
      <c r="U514" s="35"/>
      <c r="V514" s="26"/>
      <c r="W514" s="26"/>
      <c r="X514" s="26"/>
      <c r="Y514" s="25"/>
      <c r="Z514" s="25"/>
      <c r="AA514" s="25"/>
      <c r="AB514" s="25"/>
      <c r="AC514" s="25"/>
      <c r="AD514" s="25"/>
      <c r="AE514" s="25"/>
      <c r="AF514" s="25"/>
      <c r="AG514" s="25"/>
      <c r="AH514" s="25"/>
      <c r="AI514" s="25"/>
      <c r="AJ514" s="25"/>
      <c r="AK514" s="25"/>
      <c r="AL514" s="25"/>
      <c r="AM514" s="25"/>
      <c r="AN514" s="25"/>
      <c r="AO514" s="25"/>
      <c r="AP514" s="25"/>
      <c r="AQ514" s="25"/>
      <c r="AR514" s="25"/>
      <c r="AS514" s="25"/>
      <c r="AT514" s="25"/>
      <c r="AU514" s="25"/>
      <c r="AV514" s="25"/>
      <c r="AW514" s="25"/>
      <c r="AX514" s="25"/>
      <c r="AY514" s="25"/>
      <c r="AZ514" s="25"/>
      <c r="BA514" s="25"/>
      <c r="BB514" s="25"/>
      <c r="BC514" s="25"/>
      <c r="BD514" s="25"/>
      <c r="BE514" s="25"/>
      <c r="BF514" s="25"/>
      <c r="BG514" s="25"/>
      <c r="BH514" s="25"/>
      <c r="BI514" s="25"/>
      <c r="BJ514" s="25"/>
      <c r="BK514" s="25"/>
      <c r="BL514" s="25"/>
      <c r="BM514" s="25"/>
      <c r="BN514" s="25"/>
      <c r="BO514" s="25"/>
      <c r="BP514" s="25"/>
      <c r="BQ514" s="25"/>
    </row>
    <row r="515" spans="1:69" s="110" customFormat="1" x14ac:dyDescent="0.3">
      <c r="A515" s="25"/>
      <c r="B515" s="25"/>
      <c r="C515" s="25"/>
      <c r="D515" s="26"/>
      <c r="E515" s="26"/>
      <c r="F515" s="26"/>
      <c r="G515" s="26"/>
      <c r="H515" s="26"/>
      <c r="I515" s="26"/>
      <c r="J515" s="26"/>
      <c r="K515" s="26"/>
      <c r="L515" s="26"/>
      <c r="M515" s="26"/>
      <c r="N515" s="26"/>
      <c r="O515" s="25"/>
      <c r="P515" s="26"/>
      <c r="Q515" s="26"/>
      <c r="R515" s="25"/>
      <c r="S515" s="25"/>
      <c r="T515" s="26"/>
      <c r="U515" s="35"/>
      <c r="V515" s="26"/>
      <c r="W515" s="26"/>
      <c r="X515" s="26"/>
      <c r="Y515" s="25"/>
      <c r="Z515" s="25"/>
      <c r="AA515" s="25"/>
      <c r="AB515" s="25"/>
      <c r="AC515" s="25"/>
      <c r="AD515" s="25"/>
      <c r="AE515" s="25"/>
      <c r="AF515" s="25"/>
      <c r="AG515" s="25"/>
      <c r="AH515" s="25"/>
      <c r="AI515" s="25"/>
      <c r="AJ515" s="25"/>
      <c r="AK515" s="25"/>
      <c r="AL515" s="25"/>
      <c r="AM515" s="25"/>
      <c r="AN515" s="25"/>
      <c r="AO515" s="25"/>
      <c r="AP515" s="25"/>
      <c r="AQ515" s="25"/>
      <c r="AR515" s="25"/>
      <c r="AS515" s="25"/>
      <c r="AT515" s="25"/>
      <c r="AU515" s="25"/>
      <c r="AV515" s="25"/>
      <c r="AW515" s="25"/>
      <c r="AX515" s="25"/>
      <c r="AY515" s="25"/>
      <c r="AZ515" s="25"/>
      <c r="BA515" s="25"/>
      <c r="BB515" s="25"/>
      <c r="BC515" s="25"/>
      <c r="BD515" s="25"/>
      <c r="BE515" s="25"/>
      <c r="BF515" s="25"/>
      <c r="BG515" s="25"/>
      <c r="BH515" s="25"/>
      <c r="BI515" s="25"/>
      <c r="BJ515" s="25"/>
      <c r="BK515" s="25"/>
      <c r="BL515" s="25"/>
      <c r="BM515" s="25"/>
      <c r="BN515" s="25"/>
      <c r="BO515" s="25"/>
      <c r="BP515" s="25"/>
      <c r="BQ515" s="25"/>
    </row>
    <row r="516" spans="1:69" s="110" customFormat="1" x14ac:dyDescent="0.3">
      <c r="A516" s="25"/>
      <c r="B516" s="25"/>
      <c r="C516" s="25"/>
      <c r="D516" s="26"/>
      <c r="E516" s="26"/>
      <c r="F516" s="26"/>
      <c r="G516" s="26"/>
      <c r="H516" s="26"/>
      <c r="I516" s="26"/>
      <c r="J516" s="26"/>
      <c r="K516" s="26"/>
      <c r="L516" s="26"/>
      <c r="M516" s="26"/>
      <c r="N516" s="26"/>
      <c r="O516" s="25"/>
      <c r="P516" s="26"/>
      <c r="Q516" s="26"/>
      <c r="R516" s="25"/>
      <c r="S516" s="25"/>
      <c r="T516" s="26"/>
      <c r="U516" s="35"/>
      <c r="V516" s="26"/>
      <c r="W516" s="26"/>
      <c r="X516" s="26"/>
      <c r="Y516" s="25"/>
      <c r="Z516" s="25"/>
      <c r="AA516" s="25"/>
      <c r="AB516" s="25"/>
      <c r="AC516" s="25"/>
      <c r="AD516" s="25"/>
      <c r="AE516" s="25"/>
      <c r="AF516" s="25"/>
      <c r="AG516" s="25"/>
      <c r="AH516" s="25"/>
      <c r="AI516" s="25"/>
      <c r="AJ516" s="25"/>
      <c r="AK516" s="25"/>
      <c r="AL516" s="25"/>
      <c r="AM516" s="25"/>
      <c r="AN516" s="25"/>
      <c r="AO516" s="25"/>
      <c r="AP516" s="25"/>
      <c r="AQ516" s="25"/>
      <c r="AR516" s="25"/>
      <c r="AS516" s="25"/>
      <c r="AT516" s="25"/>
      <c r="AU516" s="25"/>
      <c r="AV516" s="25"/>
      <c r="AW516" s="25"/>
      <c r="AX516" s="25"/>
      <c r="AY516" s="25"/>
      <c r="AZ516" s="25"/>
      <c r="BA516" s="25"/>
      <c r="BB516" s="25"/>
      <c r="BC516" s="25"/>
      <c r="BD516" s="25"/>
      <c r="BE516" s="25"/>
      <c r="BF516" s="25"/>
      <c r="BG516" s="25"/>
      <c r="BH516" s="25"/>
      <c r="BI516" s="25"/>
      <c r="BJ516" s="25"/>
      <c r="BK516" s="25"/>
      <c r="BL516" s="25"/>
      <c r="BM516" s="25"/>
      <c r="BN516" s="25"/>
      <c r="BO516" s="25"/>
      <c r="BP516" s="25"/>
      <c r="BQ516" s="25"/>
    </row>
    <row r="517" spans="1:69" s="110" customFormat="1" x14ac:dyDescent="0.3">
      <c r="A517" s="25"/>
      <c r="B517" s="25"/>
      <c r="C517" s="25"/>
      <c r="D517" s="26"/>
      <c r="E517" s="26"/>
      <c r="F517" s="26"/>
      <c r="G517" s="26"/>
      <c r="H517" s="26"/>
      <c r="I517" s="26"/>
      <c r="J517" s="26"/>
      <c r="K517" s="26"/>
      <c r="L517" s="26"/>
      <c r="M517" s="26"/>
      <c r="N517" s="26"/>
      <c r="O517" s="25"/>
      <c r="P517" s="26"/>
      <c r="Q517" s="26"/>
      <c r="R517" s="25"/>
      <c r="S517" s="25"/>
      <c r="T517" s="26"/>
      <c r="U517" s="35"/>
      <c r="V517" s="26"/>
      <c r="W517" s="26"/>
      <c r="X517" s="26"/>
      <c r="Y517" s="25"/>
      <c r="Z517" s="25"/>
      <c r="AA517" s="25"/>
      <c r="AB517" s="25"/>
      <c r="AC517" s="25"/>
      <c r="AD517" s="25"/>
      <c r="AE517" s="25"/>
      <c r="AF517" s="25"/>
      <c r="AG517" s="25"/>
      <c r="AH517" s="25"/>
      <c r="AI517" s="25"/>
      <c r="AJ517" s="25"/>
      <c r="AK517" s="25"/>
      <c r="AL517" s="25"/>
      <c r="AM517" s="25"/>
      <c r="AN517" s="25"/>
      <c r="AO517" s="25"/>
      <c r="AP517" s="25"/>
      <c r="AQ517" s="25"/>
      <c r="AR517" s="25"/>
      <c r="AS517" s="25"/>
      <c r="AT517" s="25"/>
      <c r="AU517" s="25"/>
      <c r="AV517" s="25"/>
      <c r="AW517" s="25"/>
      <c r="AX517" s="25"/>
      <c r="AY517" s="25"/>
      <c r="AZ517" s="25"/>
      <c r="BA517" s="25"/>
      <c r="BB517" s="25"/>
      <c r="BC517" s="25"/>
      <c r="BD517" s="25"/>
      <c r="BE517" s="25"/>
      <c r="BF517" s="25"/>
      <c r="BG517" s="25"/>
      <c r="BH517" s="25"/>
      <c r="BI517" s="25"/>
      <c r="BJ517" s="25"/>
      <c r="BK517" s="25"/>
      <c r="BL517" s="25"/>
      <c r="BM517" s="25"/>
      <c r="BN517" s="25"/>
      <c r="BO517" s="25"/>
      <c r="BP517" s="25"/>
      <c r="BQ517" s="25"/>
    </row>
    <row r="518" spans="1:69" s="110" customFormat="1" x14ac:dyDescent="0.3">
      <c r="A518" s="25"/>
      <c r="B518" s="25"/>
      <c r="C518" s="25"/>
      <c r="D518" s="26"/>
      <c r="E518" s="26"/>
      <c r="F518" s="26"/>
      <c r="G518" s="26"/>
      <c r="H518" s="26"/>
      <c r="I518" s="26"/>
      <c r="J518" s="26"/>
      <c r="K518" s="26"/>
      <c r="L518" s="26"/>
      <c r="M518" s="26"/>
      <c r="N518" s="26"/>
      <c r="O518" s="25"/>
      <c r="P518" s="26"/>
      <c r="Q518" s="26"/>
      <c r="R518" s="25"/>
      <c r="S518" s="25"/>
      <c r="T518" s="26"/>
      <c r="U518" s="35"/>
      <c r="V518" s="26"/>
      <c r="W518" s="26"/>
      <c r="X518" s="26"/>
      <c r="Y518" s="25"/>
      <c r="Z518" s="25"/>
      <c r="AA518" s="25"/>
      <c r="AB518" s="25"/>
      <c r="AC518" s="25"/>
      <c r="AD518" s="25"/>
      <c r="AE518" s="25"/>
      <c r="AF518" s="25"/>
      <c r="AG518" s="25"/>
      <c r="AH518" s="25"/>
      <c r="AI518" s="25"/>
      <c r="AJ518" s="25"/>
      <c r="AK518" s="25"/>
      <c r="AL518" s="25"/>
      <c r="AM518" s="25"/>
      <c r="AN518" s="25"/>
      <c r="AO518" s="25"/>
      <c r="AP518" s="25"/>
      <c r="AQ518" s="25"/>
      <c r="AR518" s="25"/>
      <c r="AS518" s="25"/>
      <c r="AT518" s="25"/>
      <c r="AU518" s="25"/>
      <c r="AV518" s="25"/>
      <c r="AW518" s="25"/>
      <c r="AX518" s="25"/>
      <c r="AY518" s="25"/>
      <c r="AZ518" s="25"/>
      <c r="BA518" s="25"/>
      <c r="BB518" s="25"/>
      <c r="BC518" s="25"/>
      <c r="BD518" s="25"/>
      <c r="BE518" s="25"/>
      <c r="BF518" s="25"/>
      <c r="BG518" s="25"/>
      <c r="BH518" s="25"/>
      <c r="BI518" s="25"/>
      <c r="BJ518" s="25"/>
      <c r="BK518" s="25"/>
      <c r="BL518" s="25"/>
      <c r="BM518" s="25"/>
      <c r="BN518" s="25"/>
      <c r="BO518" s="25"/>
      <c r="BP518" s="25"/>
      <c r="BQ518" s="25"/>
    </row>
    <row r="519" spans="1:69" s="110" customFormat="1" x14ac:dyDescent="0.3">
      <c r="A519" s="25"/>
      <c r="B519" s="25"/>
      <c r="C519" s="25"/>
      <c r="D519" s="26"/>
      <c r="E519" s="26"/>
      <c r="F519" s="26"/>
      <c r="G519" s="26"/>
      <c r="H519" s="26"/>
      <c r="I519" s="26"/>
      <c r="J519" s="26"/>
      <c r="K519" s="26"/>
      <c r="L519" s="26"/>
      <c r="M519" s="26"/>
      <c r="N519" s="26"/>
      <c r="O519" s="25"/>
      <c r="P519" s="26"/>
      <c r="Q519" s="26"/>
      <c r="R519" s="25"/>
      <c r="S519" s="25"/>
      <c r="T519" s="26"/>
      <c r="U519" s="35"/>
      <c r="V519" s="26"/>
      <c r="W519" s="26"/>
      <c r="X519" s="26"/>
      <c r="Y519" s="25"/>
      <c r="Z519" s="25"/>
      <c r="AA519" s="25"/>
      <c r="AB519" s="25"/>
      <c r="AC519" s="25"/>
      <c r="AD519" s="25"/>
      <c r="AE519" s="25"/>
      <c r="AF519" s="25"/>
      <c r="AG519" s="25"/>
      <c r="AH519" s="25"/>
      <c r="AI519" s="25"/>
      <c r="AJ519" s="25"/>
      <c r="AK519" s="25"/>
      <c r="AL519" s="25"/>
      <c r="AM519" s="25"/>
      <c r="AN519" s="25"/>
      <c r="AO519" s="25"/>
      <c r="AP519" s="25"/>
      <c r="AQ519" s="25"/>
      <c r="AR519" s="25"/>
      <c r="AS519" s="25"/>
      <c r="AT519" s="25"/>
      <c r="AU519" s="25"/>
      <c r="AV519" s="25"/>
      <c r="AW519" s="25"/>
      <c r="AX519" s="25"/>
      <c r="AY519" s="25"/>
      <c r="AZ519" s="25"/>
      <c r="BA519" s="25"/>
      <c r="BB519" s="25"/>
      <c r="BC519" s="25"/>
      <c r="BD519" s="25"/>
      <c r="BE519" s="25"/>
      <c r="BF519" s="25"/>
      <c r="BG519" s="25"/>
      <c r="BH519" s="25"/>
      <c r="BI519" s="25"/>
      <c r="BJ519" s="25"/>
      <c r="BK519" s="25"/>
      <c r="BL519" s="25"/>
      <c r="BM519" s="25"/>
      <c r="BN519" s="25"/>
      <c r="BO519" s="25"/>
      <c r="BP519" s="25"/>
      <c r="BQ519" s="25"/>
    </row>
    <row r="520" spans="1:69" s="110" customFormat="1" x14ac:dyDescent="0.3">
      <c r="A520" s="25"/>
      <c r="B520" s="25"/>
      <c r="C520" s="25"/>
      <c r="D520" s="26"/>
      <c r="E520" s="26"/>
      <c r="F520" s="26"/>
      <c r="G520" s="26"/>
      <c r="H520" s="26"/>
      <c r="I520" s="26"/>
      <c r="J520" s="26"/>
      <c r="K520" s="26"/>
      <c r="L520" s="26"/>
      <c r="M520" s="26"/>
      <c r="N520" s="26"/>
      <c r="O520" s="25"/>
      <c r="P520" s="26"/>
      <c r="Q520" s="26"/>
      <c r="R520" s="25"/>
      <c r="S520" s="25"/>
      <c r="T520" s="26"/>
      <c r="U520" s="35"/>
      <c r="V520" s="26"/>
      <c r="W520" s="26"/>
      <c r="X520" s="26"/>
      <c r="Y520" s="25"/>
      <c r="Z520" s="25"/>
      <c r="AA520" s="25"/>
      <c r="AB520" s="25"/>
      <c r="AC520" s="25"/>
      <c r="AD520" s="25"/>
      <c r="AE520" s="25"/>
      <c r="AF520" s="25"/>
      <c r="AG520" s="25"/>
      <c r="AH520" s="25"/>
      <c r="AI520" s="25"/>
      <c r="AJ520" s="25"/>
      <c r="AK520" s="25"/>
      <c r="AL520" s="25"/>
      <c r="AM520" s="25"/>
      <c r="AN520" s="25"/>
      <c r="AO520" s="25"/>
      <c r="AP520" s="25"/>
      <c r="AQ520" s="25"/>
      <c r="AR520" s="25"/>
      <c r="AS520" s="25"/>
      <c r="AT520" s="25"/>
      <c r="AU520" s="25"/>
      <c r="AV520" s="25"/>
      <c r="AW520" s="25"/>
      <c r="AX520" s="25"/>
      <c r="AY520" s="25"/>
      <c r="AZ520" s="25"/>
      <c r="BA520" s="25"/>
      <c r="BB520" s="25"/>
      <c r="BC520" s="25"/>
      <c r="BD520" s="25"/>
      <c r="BE520" s="25"/>
      <c r="BF520" s="25"/>
      <c r="BG520" s="25"/>
      <c r="BH520" s="25"/>
      <c r="BI520" s="25"/>
      <c r="BJ520" s="25"/>
      <c r="BK520" s="25"/>
      <c r="BL520" s="25"/>
      <c r="BM520" s="25"/>
      <c r="BN520" s="25"/>
      <c r="BO520" s="25"/>
      <c r="BP520" s="25"/>
      <c r="BQ520" s="25"/>
    </row>
    <row r="521" spans="1:69" s="110" customFormat="1" x14ac:dyDescent="0.3">
      <c r="A521" s="25"/>
      <c r="B521" s="25"/>
      <c r="C521" s="25"/>
      <c r="D521" s="26"/>
      <c r="E521" s="26"/>
      <c r="F521" s="26"/>
      <c r="G521" s="26"/>
      <c r="H521" s="26"/>
      <c r="I521" s="26"/>
      <c r="J521" s="26"/>
      <c r="K521" s="26"/>
      <c r="L521" s="26"/>
      <c r="M521" s="26"/>
      <c r="N521" s="26"/>
      <c r="O521" s="25"/>
      <c r="P521" s="26"/>
      <c r="Q521" s="26"/>
      <c r="R521" s="25"/>
      <c r="S521" s="25"/>
      <c r="T521" s="26"/>
      <c r="U521" s="35"/>
      <c r="V521" s="26"/>
      <c r="W521" s="26"/>
      <c r="X521" s="26"/>
      <c r="Y521" s="25"/>
      <c r="Z521" s="25"/>
      <c r="AA521" s="25"/>
      <c r="AB521" s="25"/>
      <c r="AC521" s="25"/>
      <c r="AD521" s="25"/>
      <c r="AE521" s="25"/>
      <c r="AF521" s="25"/>
      <c r="AG521" s="25"/>
      <c r="AH521" s="25"/>
      <c r="AI521" s="25"/>
      <c r="AJ521" s="25"/>
      <c r="AK521" s="25"/>
      <c r="AL521" s="25"/>
      <c r="AM521" s="25"/>
      <c r="AN521" s="25"/>
      <c r="AO521" s="25"/>
      <c r="AP521" s="25"/>
      <c r="AQ521" s="25"/>
      <c r="AR521" s="25"/>
      <c r="AS521" s="25"/>
      <c r="AT521" s="25"/>
      <c r="AU521" s="25"/>
      <c r="AV521" s="25"/>
      <c r="AW521" s="25"/>
      <c r="AX521" s="25"/>
      <c r="AY521" s="25"/>
      <c r="AZ521" s="25"/>
      <c r="BA521" s="25"/>
      <c r="BB521" s="25"/>
      <c r="BC521" s="25"/>
      <c r="BD521" s="25"/>
      <c r="BE521" s="25"/>
      <c r="BF521" s="25"/>
      <c r="BG521" s="25"/>
      <c r="BH521" s="25"/>
      <c r="BI521" s="25"/>
      <c r="BJ521" s="25"/>
      <c r="BK521" s="25"/>
      <c r="BL521" s="25"/>
      <c r="BM521" s="25"/>
      <c r="BN521" s="25"/>
      <c r="BO521" s="25"/>
      <c r="BP521" s="25"/>
      <c r="BQ521" s="25"/>
    </row>
    <row r="522" spans="1:69" s="110" customFormat="1" x14ac:dyDescent="0.3">
      <c r="A522" s="25"/>
      <c r="B522" s="25"/>
      <c r="C522" s="25"/>
      <c r="D522" s="26"/>
      <c r="E522" s="26"/>
      <c r="F522" s="26"/>
      <c r="G522" s="26"/>
      <c r="H522" s="26"/>
      <c r="I522" s="26"/>
      <c r="J522" s="26"/>
      <c r="K522" s="26"/>
      <c r="L522" s="26"/>
      <c r="M522" s="26"/>
      <c r="N522" s="26"/>
      <c r="O522" s="25"/>
      <c r="P522" s="26"/>
      <c r="Q522" s="26"/>
      <c r="R522" s="25"/>
      <c r="S522" s="25"/>
      <c r="T522" s="26"/>
      <c r="U522" s="35"/>
      <c r="V522" s="26"/>
      <c r="W522" s="26"/>
      <c r="X522" s="26"/>
      <c r="Y522" s="25"/>
      <c r="Z522" s="25"/>
      <c r="AA522" s="25"/>
      <c r="AB522" s="25"/>
      <c r="AC522" s="25"/>
      <c r="AD522" s="25"/>
      <c r="AE522" s="25"/>
      <c r="AF522" s="25"/>
      <c r="AG522" s="25"/>
      <c r="AH522" s="25"/>
      <c r="AI522" s="25"/>
      <c r="AJ522" s="25"/>
      <c r="AK522" s="25"/>
      <c r="AL522" s="25"/>
      <c r="AM522" s="25"/>
      <c r="AN522" s="25"/>
      <c r="AO522" s="25"/>
      <c r="AP522" s="25"/>
      <c r="AQ522" s="25"/>
      <c r="AR522" s="25"/>
      <c r="AS522" s="25"/>
      <c r="AT522" s="25"/>
      <c r="AU522" s="25"/>
      <c r="AV522" s="25"/>
      <c r="AW522" s="25"/>
      <c r="AX522" s="25"/>
      <c r="AY522" s="25"/>
      <c r="AZ522" s="25"/>
      <c r="BA522" s="25"/>
      <c r="BB522" s="25"/>
      <c r="BC522" s="25"/>
      <c r="BD522" s="25"/>
      <c r="BE522" s="25"/>
      <c r="BF522" s="25"/>
      <c r="BG522" s="25"/>
      <c r="BH522" s="25"/>
      <c r="BI522" s="25"/>
      <c r="BJ522" s="25"/>
      <c r="BK522" s="25"/>
      <c r="BL522" s="25"/>
      <c r="BM522" s="25"/>
      <c r="BN522" s="25"/>
      <c r="BO522" s="25"/>
      <c r="BP522" s="25"/>
      <c r="BQ522" s="25"/>
    </row>
    <row r="523" spans="1:69" s="110" customFormat="1" x14ac:dyDescent="0.3">
      <c r="A523" s="25"/>
      <c r="B523" s="25"/>
      <c r="C523" s="25"/>
      <c r="D523" s="26"/>
      <c r="E523" s="26"/>
      <c r="F523" s="26"/>
      <c r="G523" s="26"/>
      <c r="H523" s="26"/>
      <c r="I523" s="26"/>
      <c r="J523" s="26"/>
      <c r="K523" s="26"/>
      <c r="L523" s="26"/>
      <c r="M523" s="26"/>
      <c r="N523" s="26"/>
      <c r="O523" s="25"/>
      <c r="P523" s="26"/>
      <c r="Q523" s="26"/>
      <c r="R523" s="25"/>
      <c r="S523" s="25"/>
      <c r="T523" s="26"/>
      <c r="U523" s="35"/>
      <c r="V523" s="26"/>
      <c r="W523" s="26"/>
      <c r="X523" s="26"/>
      <c r="Y523" s="25"/>
      <c r="Z523" s="25"/>
      <c r="AA523" s="25"/>
      <c r="AB523" s="25"/>
      <c r="AC523" s="25"/>
      <c r="AD523" s="25"/>
      <c r="AE523" s="25"/>
      <c r="AF523" s="25"/>
      <c r="AG523" s="25"/>
      <c r="AH523" s="25"/>
      <c r="AI523" s="25"/>
      <c r="AJ523" s="25"/>
      <c r="AK523" s="25"/>
      <c r="AL523" s="25"/>
      <c r="AM523" s="25"/>
      <c r="AN523" s="25"/>
      <c r="AO523" s="25"/>
      <c r="AP523" s="25"/>
      <c r="AQ523" s="25"/>
      <c r="AR523" s="25"/>
      <c r="AS523" s="25"/>
      <c r="AT523" s="25"/>
      <c r="AU523" s="25"/>
      <c r="AV523" s="25"/>
      <c r="AW523" s="25"/>
      <c r="AX523" s="25"/>
      <c r="AY523" s="25"/>
      <c r="AZ523" s="25"/>
      <c r="BA523" s="25"/>
      <c r="BB523" s="25"/>
      <c r="BC523" s="25"/>
      <c r="BD523" s="25"/>
      <c r="BE523" s="25"/>
      <c r="BF523" s="25"/>
      <c r="BG523" s="25"/>
      <c r="BH523" s="25"/>
      <c r="BI523" s="25"/>
      <c r="BJ523" s="25"/>
      <c r="BK523" s="25"/>
      <c r="BL523" s="25"/>
      <c r="BM523" s="25"/>
      <c r="BN523" s="25"/>
      <c r="BO523" s="25"/>
      <c r="BP523" s="25"/>
      <c r="BQ523" s="25"/>
    </row>
    <row r="524" spans="1:69" s="110" customFormat="1" x14ac:dyDescent="0.3">
      <c r="A524" s="25"/>
      <c r="B524" s="25"/>
      <c r="C524" s="25"/>
      <c r="D524" s="26"/>
      <c r="E524" s="26"/>
      <c r="F524" s="26"/>
      <c r="G524" s="26"/>
      <c r="H524" s="26"/>
      <c r="I524" s="26"/>
      <c r="J524" s="26"/>
      <c r="K524" s="26"/>
      <c r="L524" s="26"/>
      <c r="M524" s="26"/>
      <c r="N524" s="26"/>
      <c r="O524" s="25"/>
      <c r="P524" s="26"/>
      <c r="Q524" s="26"/>
      <c r="R524" s="25"/>
      <c r="S524" s="25"/>
      <c r="T524" s="26"/>
      <c r="U524" s="35"/>
      <c r="V524" s="26"/>
      <c r="W524" s="26"/>
      <c r="X524" s="26"/>
      <c r="Y524" s="25"/>
      <c r="Z524" s="25"/>
      <c r="AA524" s="25"/>
      <c r="AB524" s="25"/>
      <c r="AC524" s="25"/>
      <c r="AD524" s="25"/>
      <c r="AE524" s="25"/>
      <c r="AF524" s="25"/>
      <c r="AG524" s="25"/>
      <c r="AH524" s="25"/>
      <c r="AI524" s="25"/>
      <c r="AJ524" s="25"/>
      <c r="AK524" s="25"/>
      <c r="AL524" s="25"/>
      <c r="AM524" s="25"/>
      <c r="AN524" s="25"/>
      <c r="AO524" s="25"/>
      <c r="AP524" s="25"/>
      <c r="AQ524" s="25"/>
      <c r="AR524" s="25"/>
      <c r="AS524" s="25"/>
      <c r="AT524" s="25"/>
      <c r="AU524" s="25"/>
      <c r="AV524" s="25"/>
      <c r="AW524" s="25"/>
      <c r="AX524" s="25"/>
      <c r="AY524" s="25"/>
      <c r="AZ524" s="25"/>
      <c r="BA524" s="25"/>
      <c r="BB524" s="25"/>
      <c r="BC524" s="25"/>
      <c r="BD524" s="25"/>
      <c r="BE524" s="25"/>
      <c r="BF524" s="25"/>
      <c r="BG524" s="25"/>
      <c r="BH524" s="25"/>
      <c r="BI524" s="25"/>
      <c r="BJ524" s="25"/>
      <c r="BK524" s="25"/>
      <c r="BL524" s="25"/>
      <c r="BM524" s="25"/>
      <c r="BN524" s="25"/>
      <c r="BO524" s="25"/>
      <c r="BP524" s="25"/>
      <c r="BQ524" s="25"/>
    </row>
    <row r="525" spans="1:69" s="110" customFormat="1" x14ac:dyDescent="0.3">
      <c r="A525" s="25"/>
      <c r="B525" s="25"/>
      <c r="C525" s="25"/>
      <c r="D525" s="26"/>
      <c r="E525" s="26"/>
      <c r="F525" s="26"/>
      <c r="G525" s="26"/>
      <c r="H525" s="26"/>
      <c r="I525" s="26"/>
      <c r="J525" s="26"/>
      <c r="K525" s="26"/>
      <c r="L525" s="26"/>
      <c r="M525" s="26"/>
      <c r="N525" s="26"/>
      <c r="O525" s="25"/>
      <c r="P525" s="26"/>
      <c r="Q525" s="26"/>
      <c r="R525" s="25"/>
      <c r="S525" s="25"/>
      <c r="T525" s="26"/>
      <c r="U525" s="35"/>
      <c r="V525" s="26"/>
      <c r="W525" s="26"/>
      <c r="X525" s="26"/>
      <c r="Y525" s="25"/>
      <c r="Z525" s="25"/>
      <c r="AA525" s="25"/>
      <c r="AB525" s="25"/>
      <c r="AC525" s="25"/>
      <c r="AD525" s="25"/>
      <c r="AE525" s="25"/>
      <c r="AF525" s="25"/>
      <c r="AG525" s="25"/>
      <c r="AH525" s="25"/>
      <c r="AI525" s="25"/>
      <c r="AJ525" s="25"/>
      <c r="AK525" s="25"/>
      <c r="AL525" s="25"/>
      <c r="AM525" s="25"/>
      <c r="AN525" s="25"/>
      <c r="AO525" s="25"/>
      <c r="AP525" s="25"/>
      <c r="AQ525" s="25"/>
      <c r="AR525" s="25"/>
      <c r="AS525" s="25"/>
      <c r="AT525" s="25"/>
      <c r="AU525" s="25"/>
      <c r="AV525" s="25"/>
      <c r="AW525" s="25"/>
      <c r="AX525" s="25"/>
      <c r="AY525" s="25"/>
      <c r="AZ525" s="25"/>
      <c r="BA525" s="25"/>
      <c r="BB525" s="25"/>
      <c r="BC525" s="25"/>
      <c r="BD525" s="25"/>
      <c r="BE525" s="25"/>
      <c r="BF525" s="25"/>
      <c r="BG525" s="25"/>
      <c r="BH525" s="25"/>
      <c r="BI525" s="25"/>
      <c r="BJ525" s="25"/>
      <c r="BK525" s="25"/>
      <c r="BL525" s="25"/>
      <c r="BM525" s="25"/>
      <c r="BN525" s="25"/>
      <c r="BO525" s="25"/>
      <c r="BP525" s="25"/>
      <c r="BQ525" s="25"/>
    </row>
    <row r="526" spans="1:69" s="110" customFormat="1" x14ac:dyDescent="0.3">
      <c r="A526" s="25"/>
      <c r="B526" s="25"/>
      <c r="C526" s="25"/>
      <c r="D526" s="26"/>
      <c r="E526" s="26"/>
      <c r="F526" s="26"/>
      <c r="G526" s="26"/>
      <c r="H526" s="26"/>
      <c r="I526" s="26"/>
      <c r="J526" s="26"/>
      <c r="K526" s="26"/>
      <c r="L526" s="26"/>
      <c r="M526" s="26"/>
      <c r="N526" s="26"/>
      <c r="O526" s="25"/>
      <c r="P526" s="26"/>
      <c r="Q526" s="26"/>
      <c r="R526" s="25"/>
      <c r="S526" s="25"/>
      <c r="T526" s="26"/>
      <c r="U526" s="35"/>
      <c r="V526" s="26"/>
      <c r="W526" s="26"/>
      <c r="X526" s="26"/>
      <c r="Y526" s="25"/>
      <c r="Z526" s="25"/>
      <c r="AA526" s="25"/>
      <c r="AB526" s="25"/>
      <c r="AC526" s="25"/>
      <c r="AD526" s="25"/>
      <c r="AE526" s="25"/>
      <c r="AF526" s="25"/>
      <c r="AG526" s="25"/>
      <c r="AH526" s="25"/>
      <c r="AI526" s="25"/>
      <c r="AJ526" s="25"/>
      <c r="AK526" s="25"/>
      <c r="AL526" s="25"/>
      <c r="AM526" s="25"/>
      <c r="AN526" s="25"/>
      <c r="AO526" s="25"/>
      <c r="AP526" s="25"/>
      <c r="AQ526" s="25"/>
      <c r="AR526" s="25"/>
      <c r="AS526" s="25"/>
      <c r="AT526" s="25"/>
      <c r="AU526" s="25"/>
      <c r="AV526" s="25"/>
      <c r="AW526" s="25"/>
      <c r="AX526" s="25"/>
      <c r="AY526" s="25"/>
      <c r="AZ526" s="25"/>
      <c r="BA526" s="25"/>
      <c r="BB526" s="25"/>
      <c r="BC526" s="25"/>
      <c r="BD526" s="25"/>
      <c r="BE526" s="25"/>
      <c r="BF526" s="25"/>
      <c r="BG526" s="25"/>
      <c r="BH526" s="25"/>
      <c r="BI526" s="25"/>
      <c r="BJ526" s="25"/>
      <c r="BK526" s="25"/>
      <c r="BL526" s="25"/>
      <c r="BM526" s="25"/>
      <c r="BN526" s="25"/>
      <c r="BO526" s="25"/>
      <c r="BP526" s="25"/>
      <c r="BQ526" s="25"/>
    </row>
    <row r="527" spans="1:69" s="110" customFormat="1" x14ac:dyDescent="0.3">
      <c r="A527" s="25"/>
      <c r="B527" s="25"/>
      <c r="C527" s="25"/>
      <c r="D527" s="26"/>
      <c r="E527" s="26"/>
      <c r="F527" s="26"/>
      <c r="G527" s="26"/>
      <c r="H527" s="26"/>
      <c r="I527" s="26"/>
      <c r="J527" s="26"/>
      <c r="K527" s="26"/>
      <c r="L527" s="26"/>
      <c r="M527" s="26"/>
      <c r="N527" s="26"/>
      <c r="O527" s="25"/>
      <c r="P527" s="26"/>
      <c r="Q527" s="26"/>
      <c r="R527" s="25"/>
      <c r="S527" s="25"/>
      <c r="T527" s="26"/>
      <c r="U527" s="35"/>
      <c r="V527" s="26"/>
      <c r="W527" s="26"/>
      <c r="X527" s="26"/>
      <c r="Y527" s="25"/>
      <c r="Z527" s="25"/>
      <c r="AA527" s="25"/>
      <c r="AB527" s="25"/>
      <c r="AC527" s="25"/>
      <c r="AD527" s="25"/>
      <c r="AE527" s="25"/>
      <c r="AF527" s="25"/>
      <c r="AG527" s="25"/>
      <c r="AH527" s="25"/>
      <c r="AI527" s="25"/>
      <c r="AJ527" s="25"/>
      <c r="AK527" s="25"/>
      <c r="AL527" s="25"/>
      <c r="AM527" s="25"/>
      <c r="AN527" s="25"/>
      <c r="AO527" s="25"/>
      <c r="AP527" s="25"/>
      <c r="AQ527" s="25"/>
      <c r="AR527" s="25"/>
      <c r="AS527" s="25"/>
      <c r="AT527" s="25"/>
      <c r="AU527" s="25"/>
      <c r="AV527" s="25"/>
      <c r="AW527" s="25"/>
      <c r="AX527" s="25"/>
      <c r="AY527" s="25"/>
      <c r="AZ527" s="25"/>
      <c r="BA527" s="25"/>
      <c r="BB527" s="25"/>
      <c r="BC527" s="25"/>
      <c r="BD527" s="25"/>
      <c r="BE527" s="25"/>
      <c r="BF527" s="25"/>
      <c r="BG527" s="25"/>
      <c r="BH527" s="25"/>
      <c r="BI527" s="25"/>
      <c r="BJ527" s="25"/>
      <c r="BK527" s="25"/>
      <c r="BL527" s="25"/>
      <c r="BM527" s="25"/>
      <c r="BN527" s="25"/>
      <c r="BO527" s="25"/>
      <c r="BP527" s="25"/>
      <c r="BQ527" s="25"/>
    </row>
    <row r="528" spans="1:69" s="110" customFormat="1" x14ac:dyDescent="0.3">
      <c r="A528" s="25"/>
      <c r="B528" s="25"/>
      <c r="C528" s="25"/>
      <c r="D528" s="26"/>
      <c r="E528" s="26"/>
      <c r="F528" s="26"/>
      <c r="G528" s="26"/>
      <c r="H528" s="26"/>
      <c r="I528" s="26"/>
      <c r="J528" s="26"/>
      <c r="K528" s="26"/>
      <c r="L528" s="26"/>
      <c r="M528" s="26"/>
      <c r="N528" s="26"/>
      <c r="O528" s="25"/>
      <c r="P528" s="26"/>
      <c r="Q528" s="26"/>
      <c r="R528" s="25"/>
      <c r="S528" s="25"/>
      <c r="T528" s="26"/>
      <c r="U528" s="35"/>
      <c r="V528" s="26"/>
      <c r="W528" s="26"/>
      <c r="X528" s="26"/>
      <c r="Y528" s="25"/>
      <c r="Z528" s="25"/>
      <c r="AA528" s="25"/>
      <c r="AB528" s="25"/>
      <c r="AC528" s="25"/>
      <c r="AD528" s="25"/>
      <c r="AE528" s="25"/>
      <c r="AF528" s="25"/>
      <c r="AG528" s="25"/>
      <c r="AH528" s="25"/>
      <c r="AI528" s="25"/>
      <c r="AJ528" s="25"/>
      <c r="AK528" s="25"/>
      <c r="AL528" s="25"/>
      <c r="AM528" s="25"/>
      <c r="AN528" s="25"/>
      <c r="AO528" s="25"/>
      <c r="AP528" s="25"/>
      <c r="AQ528" s="25"/>
      <c r="AR528" s="25"/>
      <c r="AS528" s="25"/>
      <c r="AT528" s="25"/>
      <c r="AU528" s="25"/>
      <c r="AV528" s="25"/>
      <c r="AW528" s="25"/>
      <c r="AX528" s="25"/>
      <c r="AY528" s="25"/>
      <c r="AZ528" s="25"/>
      <c r="BA528" s="25"/>
      <c r="BB528" s="25"/>
      <c r="BC528" s="25"/>
      <c r="BD528" s="25"/>
      <c r="BE528" s="25"/>
      <c r="BF528" s="25"/>
      <c r="BG528" s="25"/>
      <c r="BH528" s="25"/>
      <c r="BI528" s="25"/>
      <c r="BJ528" s="25"/>
      <c r="BK528" s="25"/>
      <c r="BL528" s="25"/>
      <c r="BM528" s="25"/>
      <c r="BN528" s="25"/>
      <c r="BO528" s="25"/>
      <c r="BP528" s="25"/>
      <c r="BQ528" s="25"/>
    </row>
    <row r="529" spans="1:69" s="110" customFormat="1" x14ac:dyDescent="0.3">
      <c r="A529" s="25"/>
      <c r="B529" s="25"/>
      <c r="C529" s="25"/>
      <c r="D529" s="26"/>
      <c r="E529" s="26"/>
      <c r="F529" s="26"/>
      <c r="G529" s="26"/>
      <c r="H529" s="26"/>
      <c r="I529" s="26"/>
      <c r="J529" s="26"/>
      <c r="K529" s="26"/>
      <c r="L529" s="26"/>
      <c r="M529" s="26"/>
      <c r="N529" s="26"/>
      <c r="O529" s="25"/>
      <c r="P529" s="26"/>
      <c r="Q529" s="26"/>
      <c r="R529" s="25"/>
      <c r="S529" s="25"/>
      <c r="T529" s="26"/>
      <c r="U529" s="35"/>
      <c r="V529" s="26"/>
      <c r="W529" s="26"/>
      <c r="X529" s="26"/>
      <c r="Y529" s="25"/>
      <c r="Z529" s="25"/>
      <c r="AA529" s="25"/>
      <c r="AB529" s="25"/>
      <c r="AC529" s="25"/>
      <c r="AD529" s="25"/>
      <c r="AE529" s="25"/>
      <c r="AF529" s="25"/>
      <c r="AG529" s="25"/>
      <c r="AH529" s="25"/>
      <c r="AI529" s="25"/>
      <c r="AJ529" s="25"/>
      <c r="AK529" s="25"/>
      <c r="AL529" s="25"/>
      <c r="AM529" s="25"/>
      <c r="AN529" s="25"/>
      <c r="AO529" s="25"/>
      <c r="AP529" s="25"/>
      <c r="AQ529" s="25"/>
      <c r="AR529" s="25"/>
      <c r="AS529" s="25"/>
      <c r="AT529" s="25"/>
      <c r="AU529" s="25"/>
      <c r="AV529" s="25"/>
      <c r="AW529" s="25"/>
      <c r="AX529" s="25"/>
      <c r="AY529" s="25"/>
      <c r="AZ529" s="25"/>
      <c r="BA529" s="25"/>
      <c r="BB529" s="25"/>
      <c r="BC529" s="25"/>
      <c r="BD529" s="25"/>
      <c r="BE529" s="25"/>
      <c r="BF529" s="25"/>
      <c r="BG529" s="25"/>
      <c r="BH529" s="25"/>
      <c r="BI529" s="25"/>
      <c r="BJ529" s="25"/>
      <c r="BK529" s="25"/>
      <c r="BL529" s="25"/>
      <c r="BM529" s="25"/>
      <c r="BN529" s="25"/>
      <c r="BO529" s="25"/>
      <c r="BP529" s="25"/>
      <c r="BQ529" s="25"/>
    </row>
    <row r="530" spans="1:69" s="110" customFormat="1" x14ac:dyDescent="0.3">
      <c r="A530" s="25"/>
      <c r="B530" s="25"/>
      <c r="C530" s="25"/>
      <c r="D530" s="26"/>
      <c r="E530" s="26"/>
      <c r="F530" s="26"/>
      <c r="G530" s="26"/>
      <c r="H530" s="26"/>
      <c r="I530" s="26"/>
      <c r="J530" s="26"/>
      <c r="K530" s="26"/>
      <c r="L530" s="26"/>
      <c r="M530" s="26"/>
      <c r="N530" s="26"/>
      <c r="O530" s="25"/>
      <c r="P530" s="26"/>
      <c r="Q530" s="26"/>
      <c r="R530" s="25"/>
      <c r="S530" s="25"/>
      <c r="T530" s="26"/>
      <c r="U530" s="35"/>
      <c r="V530" s="26"/>
      <c r="W530" s="26"/>
      <c r="X530" s="26"/>
      <c r="Y530" s="25"/>
      <c r="Z530" s="25"/>
      <c r="AA530" s="25"/>
      <c r="AB530" s="25"/>
      <c r="AC530" s="25"/>
      <c r="AD530" s="25"/>
      <c r="AE530" s="25"/>
      <c r="AF530" s="25"/>
      <c r="AG530" s="25"/>
      <c r="AH530" s="25"/>
      <c r="AI530" s="25"/>
      <c r="AJ530" s="25"/>
      <c r="AK530" s="25"/>
      <c r="AL530" s="25"/>
      <c r="AM530" s="25"/>
      <c r="AN530" s="25"/>
      <c r="AO530" s="25"/>
      <c r="AP530" s="25"/>
      <c r="AQ530" s="25"/>
      <c r="AR530" s="25"/>
      <c r="AS530" s="25"/>
      <c r="AT530" s="25"/>
      <c r="AU530" s="25"/>
      <c r="AV530" s="25"/>
      <c r="AW530" s="25"/>
      <c r="AX530" s="25"/>
      <c r="AY530" s="25"/>
      <c r="AZ530" s="25"/>
      <c r="BA530" s="25"/>
      <c r="BB530" s="25"/>
      <c r="BC530" s="25"/>
      <c r="BD530" s="25"/>
      <c r="BE530" s="25"/>
      <c r="BF530" s="25"/>
      <c r="BG530" s="25"/>
      <c r="BH530" s="25"/>
      <c r="BI530" s="25"/>
      <c r="BJ530" s="25"/>
      <c r="BK530" s="25"/>
      <c r="BL530" s="25"/>
      <c r="BM530" s="25"/>
      <c r="BN530" s="25"/>
      <c r="BO530" s="25"/>
      <c r="BP530" s="25"/>
      <c r="BQ530" s="25"/>
    </row>
    <row r="531" spans="1:69" s="110" customFormat="1" x14ac:dyDescent="0.3">
      <c r="A531" s="25"/>
      <c r="B531" s="25"/>
      <c r="C531" s="25"/>
      <c r="D531" s="26"/>
      <c r="E531" s="26"/>
      <c r="F531" s="26"/>
      <c r="G531" s="26"/>
      <c r="H531" s="26"/>
      <c r="I531" s="26"/>
      <c r="J531" s="26"/>
      <c r="K531" s="26"/>
      <c r="L531" s="26"/>
      <c r="M531" s="26"/>
      <c r="N531" s="26"/>
      <c r="O531" s="25"/>
      <c r="P531" s="26"/>
      <c r="Q531" s="26"/>
      <c r="R531" s="25"/>
      <c r="S531" s="25"/>
      <c r="T531" s="26"/>
      <c r="U531" s="35"/>
      <c r="V531" s="26"/>
      <c r="W531" s="26"/>
      <c r="X531" s="26"/>
      <c r="Y531" s="25"/>
      <c r="Z531" s="25"/>
      <c r="AA531" s="25"/>
      <c r="AB531" s="25"/>
      <c r="AC531" s="25"/>
      <c r="AD531" s="25"/>
      <c r="AE531" s="25"/>
      <c r="AF531" s="25"/>
      <c r="AG531" s="25"/>
      <c r="AH531" s="25"/>
      <c r="AI531" s="25"/>
      <c r="AJ531" s="25"/>
      <c r="AK531" s="25"/>
      <c r="AL531" s="25"/>
      <c r="AM531" s="25"/>
      <c r="AN531" s="25"/>
      <c r="AO531" s="25"/>
      <c r="AP531" s="25"/>
      <c r="AQ531" s="25"/>
      <c r="AR531" s="25"/>
      <c r="AS531" s="25"/>
      <c r="AT531" s="25"/>
      <c r="AU531" s="25"/>
      <c r="AV531" s="25"/>
      <c r="AW531" s="25"/>
      <c r="AX531" s="25"/>
      <c r="AY531" s="25"/>
      <c r="AZ531" s="25"/>
      <c r="BA531" s="25"/>
      <c r="BB531" s="25"/>
      <c r="BC531" s="25"/>
      <c r="BD531" s="25"/>
      <c r="BE531" s="25"/>
      <c r="BF531" s="25"/>
      <c r="BG531" s="25"/>
      <c r="BH531" s="25"/>
      <c r="BI531" s="25"/>
      <c r="BJ531" s="25"/>
      <c r="BK531" s="25"/>
      <c r="BL531" s="25"/>
      <c r="BM531" s="25"/>
      <c r="BN531" s="25"/>
      <c r="BO531" s="25"/>
      <c r="BP531" s="25"/>
      <c r="BQ531" s="25"/>
    </row>
    <row r="532" spans="1:69" s="110" customFormat="1" x14ac:dyDescent="0.3">
      <c r="A532" s="25"/>
      <c r="B532" s="25"/>
      <c r="C532" s="25"/>
      <c r="D532" s="26"/>
      <c r="E532" s="26"/>
      <c r="F532" s="26"/>
      <c r="G532" s="26"/>
      <c r="H532" s="26"/>
      <c r="I532" s="26"/>
      <c r="J532" s="26"/>
      <c r="K532" s="26"/>
      <c r="L532" s="26"/>
      <c r="M532" s="26"/>
      <c r="N532" s="26"/>
      <c r="O532" s="25"/>
      <c r="P532" s="26"/>
      <c r="Q532" s="26"/>
      <c r="R532" s="25"/>
      <c r="S532" s="25"/>
      <c r="T532" s="26"/>
      <c r="U532" s="35"/>
      <c r="V532" s="26"/>
      <c r="W532" s="26"/>
      <c r="X532" s="26"/>
      <c r="Y532" s="25"/>
      <c r="Z532" s="25"/>
      <c r="AA532" s="25"/>
      <c r="AB532" s="25"/>
      <c r="AC532" s="25"/>
      <c r="AD532" s="25"/>
      <c r="AE532" s="25"/>
      <c r="AF532" s="25"/>
      <c r="AG532" s="25"/>
      <c r="AH532" s="25"/>
      <c r="AI532" s="25"/>
      <c r="AJ532" s="25"/>
      <c r="AK532" s="25"/>
      <c r="AL532" s="25"/>
      <c r="AM532" s="25"/>
      <c r="AN532" s="25"/>
      <c r="AO532" s="25"/>
      <c r="AP532" s="25"/>
      <c r="AQ532" s="25"/>
      <c r="AR532" s="25"/>
      <c r="AS532" s="25"/>
      <c r="AT532" s="25"/>
      <c r="AU532" s="25"/>
      <c r="AV532" s="25"/>
      <c r="AW532" s="25"/>
      <c r="AX532" s="25"/>
      <c r="AY532" s="25"/>
      <c r="AZ532" s="25"/>
      <c r="BA532" s="25"/>
      <c r="BB532" s="25"/>
      <c r="BC532" s="25"/>
      <c r="BD532" s="25"/>
      <c r="BE532" s="25"/>
      <c r="BF532" s="25"/>
      <c r="BG532" s="25"/>
      <c r="BH532" s="25"/>
      <c r="BI532" s="25"/>
      <c r="BJ532" s="25"/>
      <c r="BK532" s="25"/>
      <c r="BL532" s="25"/>
      <c r="BM532" s="25"/>
      <c r="BN532" s="25"/>
      <c r="BO532" s="25"/>
      <c r="BP532" s="25"/>
      <c r="BQ532" s="25"/>
    </row>
    <row r="533" spans="1:69" s="110" customFormat="1" x14ac:dyDescent="0.3">
      <c r="A533" s="25"/>
      <c r="B533" s="25"/>
      <c r="C533" s="25"/>
      <c r="D533" s="26"/>
      <c r="E533" s="26"/>
      <c r="F533" s="26"/>
      <c r="G533" s="26"/>
      <c r="H533" s="26"/>
      <c r="I533" s="26"/>
      <c r="J533" s="26"/>
      <c r="K533" s="26"/>
      <c r="L533" s="26"/>
      <c r="M533" s="26"/>
      <c r="N533" s="26"/>
      <c r="O533" s="25"/>
      <c r="P533" s="26"/>
      <c r="Q533" s="26"/>
      <c r="R533" s="25"/>
      <c r="S533" s="25"/>
      <c r="T533" s="26"/>
      <c r="U533" s="35"/>
      <c r="V533" s="26"/>
      <c r="W533" s="26"/>
      <c r="X533" s="26"/>
      <c r="Y533" s="25"/>
      <c r="Z533" s="25"/>
      <c r="AA533" s="25"/>
      <c r="AB533" s="25"/>
      <c r="AC533" s="25"/>
      <c r="AD533" s="25"/>
      <c r="AE533" s="25"/>
      <c r="AF533" s="25"/>
      <c r="AG533" s="25"/>
      <c r="AH533" s="25"/>
      <c r="AI533" s="25"/>
      <c r="AJ533" s="25"/>
      <c r="AK533" s="25"/>
      <c r="AL533" s="25"/>
      <c r="AM533" s="25"/>
      <c r="AN533" s="25"/>
      <c r="AO533" s="25"/>
      <c r="AP533" s="25"/>
      <c r="AQ533" s="25"/>
      <c r="AR533" s="25"/>
      <c r="AS533" s="25"/>
      <c r="AT533" s="25"/>
      <c r="AU533" s="25"/>
      <c r="AV533" s="25"/>
      <c r="AW533" s="25"/>
      <c r="AX533" s="25"/>
      <c r="AY533" s="25"/>
      <c r="AZ533" s="25"/>
      <c r="BA533" s="25"/>
      <c r="BB533" s="25"/>
      <c r="BC533" s="25"/>
      <c r="BD533" s="25"/>
      <c r="BE533" s="25"/>
      <c r="BF533" s="25"/>
      <c r="BG533" s="25"/>
      <c r="BH533" s="25"/>
      <c r="BI533" s="25"/>
      <c r="BJ533" s="25"/>
      <c r="BK533" s="25"/>
      <c r="BL533" s="25"/>
      <c r="BM533" s="25"/>
      <c r="BN533" s="25"/>
      <c r="BO533" s="25"/>
      <c r="BP533" s="25"/>
      <c r="BQ533" s="25"/>
    </row>
    <row r="534" spans="1:69" s="110" customFormat="1" x14ac:dyDescent="0.3">
      <c r="A534" s="25"/>
      <c r="B534" s="25"/>
      <c r="C534" s="25"/>
      <c r="D534" s="26"/>
      <c r="E534" s="26"/>
      <c r="F534" s="26"/>
      <c r="G534" s="26"/>
      <c r="H534" s="26"/>
      <c r="I534" s="26"/>
      <c r="J534" s="26"/>
      <c r="K534" s="26"/>
      <c r="L534" s="26"/>
      <c r="M534" s="26"/>
      <c r="N534" s="26"/>
      <c r="O534" s="25"/>
      <c r="P534" s="26"/>
      <c r="Q534" s="26"/>
      <c r="R534" s="25"/>
      <c r="S534" s="25"/>
      <c r="T534" s="26"/>
      <c r="U534" s="35"/>
      <c r="V534" s="26"/>
      <c r="W534" s="26"/>
      <c r="X534" s="26"/>
      <c r="Y534" s="25"/>
      <c r="Z534" s="25"/>
      <c r="AA534" s="25"/>
      <c r="AB534" s="25"/>
      <c r="AC534" s="25"/>
      <c r="AD534" s="25"/>
      <c r="AE534" s="25"/>
      <c r="AF534" s="25"/>
      <c r="AG534" s="25"/>
      <c r="AH534" s="25"/>
      <c r="AI534" s="25"/>
      <c r="AJ534" s="25"/>
      <c r="AK534" s="25"/>
      <c r="AL534" s="25"/>
      <c r="AM534" s="25"/>
      <c r="AN534" s="25"/>
      <c r="AO534" s="25"/>
      <c r="AP534" s="25"/>
      <c r="AQ534" s="25"/>
      <c r="AR534" s="25"/>
      <c r="AS534" s="25"/>
      <c r="AT534" s="25"/>
      <c r="AU534" s="25"/>
      <c r="AV534" s="25"/>
      <c r="AW534" s="25"/>
      <c r="AX534" s="25"/>
      <c r="AY534" s="25"/>
      <c r="AZ534" s="25"/>
      <c r="BA534" s="25"/>
      <c r="BB534" s="25"/>
      <c r="BC534" s="25"/>
      <c r="BD534" s="25"/>
      <c r="BE534" s="25"/>
      <c r="BF534" s="25"/>
      <c r="BG534" s="25"/>
      <c r="BH534" s="25"/>
      <c r="BI534" s="25"/>
      <c r="BJ534" s="25"/>
      <c r="BK534" s="25"/>
      <c r="BL534" s="25"/>
      <c r="BM534" s="25"/>
      <c r="BN534" s="25"/>
      <c r="BO534" s="25"/>
      <c r="BP534" s="25"/>
      <c r="BQ534" s="25"/>
    </row>
    <row r="535" spans="1:69" s="110" customFormat="1" x14ac:dyDescent="0.3">
      <c r="A535" s="25"/>
      <c r="B535" s="25"/>
      <c r="C535" s="25"/>
      <c r="D535" s="26"/>
      <c r="E535" s="26"/>
      <c r="F535" s="26"/>
      <c r="G535" s="26"/>
      <c r="H535" s="26"/>
      <c r="I535" s="26"/>
      <c r="J535" s="26"/>
      <c r="K535" s="26"/>
      <c r="L535" s="26"/>
      <c r="M535" s="26"/>
      <c r="N535" s="26"/>
      <c r="O535" s="25"/>
      <c r="P535" s="26"/>
      <c r="Q535" s="26"/>
      <c r="R535" s="25"/>
      <c r="S535" s="25"/>
      <c r="T535" s="26"/>
      <c r="U535" s="35"/>
      <c r="V535" s="26"/>
      <c r="W535" s="26"/>
      <c r="X535" s="26"/>
      <c r="Y535" s="25"/>
      <c r="Z535" s="25"/>
      <c r="AA535" s="25"/>
      <c r="AB535" s="25"/>
      <c r="AC535" s="25"/>
      <c r="AD535" s="25"/>
      <c r="AE535" s="25"/>
      <c r="AF535" s="25"/>
      <c r="AG535" s="25"/>
      <c r="AH535" s="25"/>
      <c r="AI535" s="25"/>
      <c r="AJ535" s="25"/>
      <c r="AK535" s="25"/>
      <c r="AL535" s="25"/>
      <c r="AM535" s="25"/>
      <c r="AN535" s="25"/>
      <c r="AO535" s="25"/>
      <c r="AP535" s="25"/>
      <c r="AQ535" s="25"/>
      <c r="AR535" s="25"/>
      <c r="AS535" s="25"/>
      <c r="AT535" s="25"/>
      <c r="AU535" s="25"/>
      <c r="AV535" s="25"/>
      <c r="AW535" s="25"/>
      <c r="AX535" s="25"/>
      <c r="AY535" s="25"/>
      <c r="AZ535" s="25"/>
      <c r="BA535" s="25"/>
      <c r="BB535" s="25"/>
      <c r="BC535" s="25"/>
      <c r="BD535" s="25"/>
      <c r="BE535" s="25"/>
      <c r="BF535" s="25"/>
      <c r="BG535" s="25"/>
      <c r="BH535" s="25"/>
      <c r="BI535" s="25"/>
      <c r="BJ535" s="25"/>
      <c r="BK535" s="25"/>
      <c r="BL535" s="25"/>
      <c r="BM535" s="25"/>
      <c r="BN535" s="25"/>
      <c r="BO535" s="25"/>
      <c r="BP535" s="25"/>
      <c r="BQ535" s="25"/>
    </row>
    <row r="536" spans="1:69" s="110" customFormat="1" x14ac:dyDescent="0.3">
      <c r="A536" s="25"/>
      <c r="B536" s="25"/>
      <c r="C536" s="25"/>
      <c r="D536" s="26"/>
      <c r="E536" s="26"/>
      <c r="F536" s="26"/>
      <c r="G536" s="26"/>
      <c r="H536" s="26"/>
      <c r="I536" s="26"/>
      <c r="J536" s="26"/>
      <c r="K536" s="26"/>
      <c r="L536" s="26"/>
      <c r="M536" s="26"/>
      <c r="N536" s="26"/>
      <c r="O536" s="25"/>
      <c r="P536" s="26"/>
      <c r="Q536" s="26"/>
      <c r="R536" s="25"/>
      <c r="S536" s="25"/>
      <c r="T536" s="26"/>
      <c r="U536" s="35"/>
      <c r="V536" s="26"/>
      <c r="W536" s="26"/>
      <c r="X536" s="26"/>
      <c r="Y536" s="25"/>
      <c r="Z536" s="25"/>
      <c r="AA536" s="25"/>
      <c r="AB536" s="25"/>
      <c r="AC536" s="25"/>
      <c r="AD536" s="25"/>
      <c r="AE536" s="25"/>
      <c r="AF536" s="25"/>
      <c r="AG536" s="25"/>
      <c r="AH536" s="25"/>
      <c r="AI536" s="25"/>
      <c r="AJ536" s="25"/>
      <c r="AK536" s="25"/>
      <c r="AL536" s="25"/>
      <c r="AM536" s="25"/>
      <c r="AN536" s="25"/>
      <c r="AO536" s="25"/>
      <c r="AP536" s="25"/>
      <c r="AQ536" s="25"/>
      <c r="AR536" s="25"/>
      <c r="AS536" s="25"/>
      <c r="AT536" s="25"/>
      <c r="AU536" s="25"/>
      <c r="AV536" s="25"/>
      <c r="AW536" s="25"/>
      <c r="AX536" s="25"/>
      <c r="AY536" s="25"/>
      <c r="AZ536" s="25"/>
      <c r="BA536" s="25"/>
      <c r="BB536" s="25"/>
      <c r="BC536" s="25"/>
      <c r="BD536" s="25"/>
      <c r="BE536" s="25"/>
      <c r="BF536" s="25"/>
      <c r="BG536" s="25"/>
      <c r="BH536" s="25"/>
      <c r="BI536" s="25"/>
      <c r="BJ536" s="25"/>
      <c r="BK536" s="25"/>
      <c r="BL536" s="25"/>
      <c r="BM536" s="25"/>
      <c r="BN536" s="25"/>
      <c r="BO536" s="25"/>
      <c r="BP536" s="25"/>
      <c r="BQ536" s="25"/>
    </row>
    <row r="537" spans="1:69" s="110" customFormat="1" x14ac:dyDescent="0.3">
      <c r="A537" s="25"/>
      <c r="B537" s="25"/>
      <c r="C537" s="25"/>
      <c r="D537" s="26"/>
      <c r="E537" s="26"/>
      <c r="F537" s="26"/>
      <c r="G537" s="26"/>
      <c r="H537" s="26"/>
      <c r="I537" s="26"/>
      <c r="J537" s="26"/>
      <c r="K537" s="26"/>
      <c r="L537" s="26"/>
      <c r="M537" s="26"/>
      <c r="N537" s="26"/>
      <c r="O537" s="25"/>
      <c r="P537" s="26"/>
      <c r="Q537" s="26"/>
      <c r="R537" s="25"/>
      <c r="S537" s="25"/>
      <c r="T537" s="26"/>
      <c r="U537" s="35"/>
      <c r="V537" s="26"/>
      <c r="W537" s="26"/>
      <c r="X537" s="26"/>
      <c r="Y537" s="25"/>
      <c r="Z537" s="25"/>
      <c r="AA537" s="25"/>
      <c r="AB537" s="25"/>
      <c r="AC537" s="25"/>
      <c r="AD537" s="25"/>
      <c r="AE537" s="25"/>
      <c r="AF537" s="25"/>
      <c r="AG537" s="25"/>
      <c r="AH537" s="25"/>
      <c r="AI537" s="25"/>
      <c r="AJ537" s="25"/>
      <c r="AK537" s="25"/>
      <c r="AL537" s="25"/>
      <c r="AM537" s="25"/>
      <c r="AN537" s="25"/>
      <c r="AO537" s="25"/>
      <c r="AP537" s="25"/>
      <c r="AQ537" s="25"/>
      <c r="AR537" s="25"/>
      <c r="AS537" s="25"/>
      <c r="AT537" s="25"/>
      <c r="AU537" s="25"/>
      <c r="AV537" s="25"/>
      <c r="AW537" s="25"/>
      <c r="AX537" s="25"/>
      <c r="AY537" s="25"/>
      <c r="AZ537" s="25"/>
      <c r="BA537" s="25"/>
      <c r="BB537" s="25"/>
      <c r="BC537" s="25"/>
      <c r="BD537" s="25"/>
      <c r="BE537" s="25"/>
      <c r="BF537" s="25"/>
      <c r="BG537" s="25"/>
      <c r="BH537" s="25"/>
      <c r="BI537" s="25"/>
      <c r="BJ537" s="25"/>
      <c r="BK537" s="25"/>
      <c r="BL537" s="25"/>
      <c r="BM537" s="25"/>
      <c r="BN537" s="25"/>
      <c r="BO537" s="25"/>
      <c r="BP537" s="25"/>
      <c r="BQ537" s="25"/>
    </row>
    <row r="538" spans="1:69" s="110" customFormat="1" x14ac:dyDescent="0.3">
      <c r="A538" s="25"/>
      <c r="B538" s="25"/>
      <c r="C538" s="25"/>
      <c r="D538" s="26"/>
      <c r="E538" s="26"/>
      <c r="F538" s="26"/>
      <c r="G538" s="26"/>
      <c r="H538" s="26"/>
      <c r="I538" s="26"/>
      <c r="J538" s="26"/>
      <c r="K538" s="26"/>
      <c r="L538" s="26"/>
      <c r="M538" s="26"/>
      <c r="N538" s="26"/>
      <c r="O538" s="25"/>
      <c r="P538" s="26"/>
      <c r="Q538" s="26"/>
      <c r="R538" s="25"/>
      <c r="S538" s="25"/>
      <c r="T538" s="26"/>
      <c r="U538" s="35"/>
      <c r="V538" s="26"/>
      <c r="W538" s="26"/>
      <c r="X538" s="26"/>
      <c r="Y538" s="25"/>
      <c r="Z538" s="25"/>
      <c r="AA538" s="25"/>
      <c r="AB538" s="25"/>
      <c r="AC538" s="25"/>
      <c r="AD538" s="25"/>
      <c r="AE538" s="25"/>
      <c r="AF538" s="25"/>
      <c r="AG538" s="25"/>
      <c r="AH538" s="25"/>
      <c r="AI538" s="25"/>
      <c r="AJ538" s="25"/>
      <c r="AK538" s="25"/>
      <c r="AL538" s="25"/>
      <c r="AM538" s="25"/>
      <c r="AN538" s="25"/>
      <c r="AO538" s="25"/>
      <c r="AP538" s="25"/>
      <c r="AQ538" s="25"/>
      <c r="AR538" s="25"/>
      <c r="AS538" s="25"/>
      <c r="AT538" s="25"/>
      <c r="AU538" s="25"/>
      <c r="AV538" s="25"/>
      <c r="AW538" s="25"/>
      <c r="AX538" s="25"/>
      <c r="AY538" s="25"/>
      <c r="AZ538" s="25"/>
      <c r="BA538" s="25"/>
      <c r="BB538" s="25"/>
      <c r="BC538" s="25"/>
      <c r="BD538" s="25"/>
      <c r="BE538" s="25"/>
      <c r="BF538" s="25"/>
      <c r="BG538" s="25"/>
      <c r="BH538" s="25"/>
      <c r="BI538" s="25"/>
      <c r="BJ538" s="25"/>
      <c r="BK538" s="25"/>
      <c r="BL538" s="25"/>
      <c r="BM538" s="25"/>
      <c r="BN538" s="25"/>
      <c r="BO538" s="25"/>
      <c r="BP538" s="25"/>
      <c r="BQ538" s="25"/>
    </row>
    <row r="539" spans="1:69" s="110" customFormat="1" x14ac:dyDescent="0.3">
      <c r="A539" s="25"/>
      <c r="B539" s="25"/>
      <c r="C539" s="25"/>
      <c r="D539" s="26"/>
      <c r="E539" s="26"/>
      <c r="F539" s="26"/>
      <c r="G539" s="26"/>
      <c r="H539" s="26"/>
      <c r="I539" s="26"/>
      <c r="J539" s="26"/>
      <c r="K539" s="26"/>
      <c r="L539" s="26"/>
      <c r="M539" s="26"/>
      <c r="N539" s="26"/>
      <c r="O539" s="25"/>
      <c r="P539" s="26"/>
      <c r="Q539" s="26"/>
      <c r="R539" s="25"/>
      <c r="S539" s="25"/>
      <c r="T539" s="26"/>
      <c r="U539" s="35"/>
      <c r="V539" s="26"/>
      <c r="W539" s="26"/>
      <c r="X539" s="26"/>
      <c r="Y539" s="25"/>
      <c r="Z539" s="25"/>
      <c r="AA539" s="25"/>
      <c r="AB539" s="25"/>
      <c r="AC539" s="25"/>
      <c r="AD539" s="25"/>
      <c r="AE539" s="25"/>
      <c r="AF539" s="25"/>
      <c r="AG539" s="25"/>
      <c r="AH539" s="25"/>
      <c r="AI539" s="25"/>
      <c r="AJ539" s="25"/>
      <c r="AK539" s="25"/>
      <c r="AL539" s="25"/>
      <c r="AM539" s="25"/>
      <c r="AN539" s="25"/>
      <c r="AO539" s="25"/>
      <c r="AP539" s="25"/>
      <c r="AQ539" s="25"/>
      <c r="AR539" s="25"/>
      <c r="AS539" s="25"/>
      <c r="AT539" s="25"/>
      <c r="AU539" s="25"/>
      <c r="AV539" s="25"/>
      <c r="AW539" s="25"/>
      <c r="AX539" s="25"/>
      <c r="AY539" s="25"/>
      <c r="AZ539" s="25"/>
      <c r="BA539" s="25"/>
      <c r="BB539" s="25"/>
      <c r="BC539" s="25"/>
      <c r="BD539" s="25"/>
      <c r="BE539" s="25"/>
      <c r="BF539" s="25"/>
      <c r="BG539" s="25"/>
      <c r="BH539" s="25"/>
      <c r="BI539" s="25"/>
      <c r="BJ539" s="25"/>
      <c r="BK539" s="25"/>
      <c r="BL539" s="25"/>
      <c r="BM539" s="25"/>
      <c r="BN539" s="25"/>
      <c r="BO539" s="25"/>
      <c r="BP539" s="25"/>
      <c r="BQ539" s="25"/>
    </row>
    <row r="540" spans="1:69" s="110" customFormat="1" x14ac:dyDescent="0.3">
      <c r="A540" s="25"/>
      <c r="B540" s="25"/>
      <c r="C540" s="25"/>
      <c r="D540" s="26"/>
      <c r="E540" s="26"/>
      <c r="F540" s="26"/>
      <c r="G540" s="26"/>
      <c r="H540" s="26"/>
      <c r="I540" s="26"/>
      <c r="J540" s="26"/>
      <c r="K540" s="26"/>
      <c r="L540" s="26"/>
      <c r="M540" s="26"/>
      <c r="N540" s="26"/>
      <c r="O540" s="25"/>
      <c r="P540" s="26"/>
      <c r="Q540" s="26"/>
      <c r="R540" s="25"/>
      <c r="S540" s="25"/>
      <c r="T540" s="26"/>
      <c r="U540" s="35"/>
      <c r="V540" s="26"/>
      <c r="W540" s="26"/>
      <c r="X540" s="26"/>
      <c r="Y540" s="25"/>
      <c r="Z540" s="25"/>
      <c r="AA540" s="25"/>
      <c r="AB540" s="25"/>
      <c r="AC540" s="25"/>
      <c r="AD540" s="25"/>
      <c r="AE540" s="25"/>
      <c r="AF540" s="25"/>
      <c r="AG540" s="25"/>
      <c r="AH540" s="25"/>
      <c r="AI540" s="25"/>
      <c r="AJ540" s="25"/>
      <c r="AK540" s="25"/>
      <c r="AL540" s="25"/>
      <c r="AM540" s="25"/>
      <c r="AN540" s="25"/>
      <c r="AO540" s="25"/>
      <c r="AP540" s="25"/>
      <c r="AQ540" s="25"/>
      <c r="AR540" s="25"/>
      <c r="AS540" s="25"/>
      <c r="AT540" s="25"/>
      <c r="AU540" s="25"/>
      <c r="AV540" s="25"/>
      <c r="AW540" s="25"/>
      <c r="AX540" s="25"/>
      <c r="AY540" s="25"/>
      <c r="AZ540" s="25"/>
      <c r="BA540" s="25"/>
      <c r="BB540" s="25"/>
      <c r="BC540" s="25"/>
      <c r="BD540" s="25"/>
      <c r="BE540" s="25"/>
      <c r="BF540" s="25"/>
      <c r="BG540" s="25"/>
      <c r="BH540" s="25"/>
      <c r="BI540" s="25"/>
      <c r="BJ540" s="25"/>
      <c r="BK540" s="25"/>
      <c r="BL540" s="25"/>
      <c r="BM540" s="25"/>
      <c r="BN540" s="25"/>
      <c r="BO540" s="25"/>
      <c r="BP540" s="25"/>
      <c r="BQ540" s="25"/>
    </row>
    <row r="541" spans="1:69" s="110" customFormat="1" x14ac:dyDescent="0.3">
      <c r="A541" s="25"/>
      <c r="B541" s="25"/>
      <c r="C541" s="25"/>
      <c r="D541" s="26"/>
      <c r="E541" s="26"/>
      <c r="F541" s="26"/>
      <c r="G541" s="26"/>
      <c r="H541" s="26"/>
      <c r="I541" s="26"/>
      <c r="J541" s="26"/>
      <c r="K541" s="26"/>
      <c r="L541" s="26"/>
      <c r="M541" s="26"/>
      <c r="N541" s="26"/>
      <c r="O541" s="25"/>
      <c r="P541" s="26"/>
      <c r="Q541" s="26"/>
      <c r="R541" s="25"/>
      <c r="S541" s="25"/>
      <c r="T541" s="26"/>
      <c r="U541" s="35"/>
      <c r="V541" s="26"/>
      <c r="W541" s="26"/>
      <c r="X541" s="26"/>
      <c r="Y541" s="25"/>
      <c r="Z541" s="25"/>
      <c r="AA541" s="25"/>
      <c r="AB541" s="25"/>
      <c r="AC541" s="25"/>
      <c r="AD541" s="25"/>
      <c r="AE541" s="25"/>
      <c r="AF541" s="25"/>
      <c r="AG541" s="25"/>
      <c r="AH541" s="25"/>
      <c r="AI541" s="25"/>
      <c r="AJ541" s="25"/>
      <c r="AK541" s="25"/>
      <c r="AL541" s="25"/>
      <c r="AM541" s="25"/>
      <c r="AN541" s="25"/>
      <c r="AO541" s="25"/>
      <c r="AP541" s="25"/>
      <c r="AQ541" s="25"/>
      <c r="AR541" s="25"/>
      <c r="AS541" s="25"/>
      <c r="AT541" s="25"/>
      <c r="AU541" s="25"/>
      <c r="AV541" s="25"/>
      <c r="AW541" s="25"/>
      <c r="AX541" s="25"/>
      <c r="AY541" s="25"/>
      <c r="AZ541" s="25"/>
      <c r="BA541" s="25"/>
      <c r="BB541" s="25"/>
      <c r="BC541" s="25"/>
      <c r="BD541" s="25"/>
      <c r="BE541" s="25"/>
      <c r="BF541" s="25"/>
      <c r="BG541" s="25"/>
      <c r="BH541" s="25"/>
      <c r="BI541" s="25"/>
      <c r="BJ541" s="25"/>
      <c r="BK541" s="25"/>
      <c r="BL541" s="25"/>
      <c r="BM541" s="25"/>
      <c r="BN541" s="25"/>
      <c r="BO541" s="25"/>
      <c r="BP541" s="25"/>
      <c r="BQ541" s="25"/>
    </row>
    <row r="542" spans="1:69" s="110" customFormat="1" x14ac:dyDescent="0.3">
      <c r="A542" s="25"/>
      <c r="B542" s="25"/>
      <c r="C542" s="25"/>
      <c r="D542" s="26"/>
      <c r="E542" s="26"/>
      <c r="F542" s="26"/>
      <c r="G542" s="26"/>
      <c r="H542" s="26"/>
      <c r="I542" s="26"/>
      <c r="J542" s="26"/>
      <c r="K542" s="26"/>
      <c r="L542" s="26"/>
      <c r="M542" s="26"/>
      <c r="N542" s="26"/>
      <c r="O542" s="25"/>
      <c r="P542" s="26"/>
      <c r="Q542" s="26"/>
      <c r="R542" s="25"/>
      <c r="S542" s="25"/>
      <c r="T542" s="26"/>
      <c r="U542" s="35"/>
      <c r="V542" s="26"/>
      <c r="W542" s="26"/>
      <c r="X542" s="26"/>
      <c r="Y542" s="25"/>
      <c r="Z542" s="25"/>
      <c r="AA542" s="25"/>
      <c r="AB542" s="25"/>
      <c r="AC542" s="25"/>
      <c r="AD542" s="25"/>
      <c r="AE542" s="25"/>
      <c r="AF542" s="25"/>
      <c r="AG542" s="25"/>
      <c r="AH542" s="25"/>
      <c r="AI542" s="25"/>
      <c r="AJ542" s="25"/>
      <c r="AK542" s="25"/>
      <c r="AL542" s="25"/>
      <c r="AM542" s="25"/>
      <c r="AN542" s="25"/>
      <c r="AO542" s="25"/>
      <c r="AP542" s="25"/>
      <c r="AQ542" s="25"/>
      <c r="AR542" s="25"/>
      <c r="AS542" s="25"/>
      <c r="AT542" s="25"/>
      <c r="AU542" s="25"/>
      <c r="AV542" s="25"/>
      <c r="AW542" s="25"/>
      <c r="AX542" s="25"/>
      <c r="AY542" s="25"/>
      <c r="AZ542" s="25"/>
      <c r="BA542" s="25"/>
      <c r="BB542" s="25"/>
      <c r="BC542" s="25"/>
      <c r="BD542" s="25"/>
      <c r="BE542" s="25"/>
      <c r="BF542" s="25"/>
      <c r="BG542" s="25"/>
      <c r="BH542" s="25"/>
      <c r="BI542" s="25"/>
      <c r="BJ542" s="25"/>
      <c r="BK542" s="25"/>
      <c r="BL542" s="25"/>
      <c r="BM542" s="25"/>
      <c r="BN542" s="25"/>
      <c r="BO542" s="25"/>
      <c r="BP542" s="25"/>
      <c r="BQ542" s="25"/>
    </row>
    <row r="543" spans="1:69" s="110" customFormat="1" x14ac:dyDescent="0.3">
      <c r="A543" s="25"/>
      <c r="B543" s="25"/>
      <c r="C543" s="25"/>
      <c r="D543" s="26"/>
      <c r="E543" s="26"/>
      <c r="F543" s="26"/>
      <c r="G543" s="26"/>
      <c r="H543" s="26"/>
      <c r="I543" s="26"/>
      <c r="J543" s="26"/>
      <c r="K543" s="26"/>
      <c r="L543" s="26"/>
      <c r="M543" s="26"/>
      <c r="N543" s="26"/>
      <c r="O543" s="25"/>
      <c r="P543" s="26"/>
      <c r="Q543" s="26"/>
      <c r="R543" s="25"/>
      <c r="S543" s="25"/>
      <c r="T543" s="26"/>
      <c r="U543" s="35"/>
      <c r="V543" s="26"/>
      <c r="W543" s="26"/>
      <c r="X543" s="26"/>
      <c r="Y543" s="25"/>
      <c r="Z543" s="25"/>
      <c r="AA543" s="25"/>
      <c r="AB543" s="25"/>
      <c r="AC543" s="25"/>
      <c r="AD543" s="25"/>
      <c r="AE543" s="25"/>
      <c r="AF543" s="25"/>
      <c r="AG543" s="25"/>
      <c r="AH543" s="25"/>
      <c r="AI543" s="25"/>
      <c r="AJ543" s="25"/>
      <c r="AK543" s="25"/>
      <c r="AL543" s="25"/>
      <c r="AM543" s="25"/>
      <c r="AN543" s="25"/>
      <c r="AO543" s="25"/>
      <c r="AP543" s="25"/>
      <c r="AQ543" s="25"/>
      <c r="AR543" s="25"/>
      <c r="AS543" s="25"/>
      <c r="AT543" s="25"/>
      <c r="AU543" s="25"/>
      <c r="AV543" s="25"/>
      <c r="AW543" s="25"/>
      <c r="AX543" s="25"/>
      <c r="AY543" s="25"/>
      <c r="AZ543" s="25"/>
      <c r="BA543" s="25"/>
      <c r="BB543" s="25"/>
      <c r="BC543" s="25"/>
      <c r="BD543" s="25"/>
      <c r="BE543" s="25"/>
      <c r="BF543" s="25"/>
      <c r="BG543" s="25"/>
      <c r="BH543" s="25"/>
      <c r="BI543" s="25"/>
      <c r="BJ543" s="25"/>
      <c r="BK543" s="25"/>
      <c r="BL543" s="25"/>
      <c r="BM543" s="25"/>
      <c r="BN543" s="25"/>
      <c r="BO543" s="25"/>
      <c r="BP543" s="25"/>
      <c r="BQ543" s="25"/>
    </row>
    <row r="544" spans="1:69" s="110" customFormat="1" x14ac:dyDescent="0.3">
      <c r="A544" s="25"/>
      <c r="B544" s="25"/>
      <c r="C544" s="25"/>
      <c r="D544" s="26"/>
      <c r="E544" s="26"/>
      <c r="F544" s="26"/>
      <c r="G544" s="26"/>
      <c r="H544" s="26"/>
      <c r="I544" s="26"/>
      <c r="J544" s="26"/>
      <c r="K544" s="26"/>
      <c r="L544" s="26"/>
      <c r="M544" s="26"/>
      <c r="N544" s="26"/>
      <c r="O544" s="25"/>
      <c r="P544" s="26"/>
      <c r="Q544" s="26"/>
      <c r="R544" s="25"/>
      <c r="S544" s="25"/>
      <c r="T544" s="26"/>
      <c r="U544" s="35"/>
      <c r="V544" s="26"/>
      <c r="W544" s="26"/>
      <c r="X544" s="26"/>
      <c r="Y544" s="25"/>
      <c r="Z544" s="25"/>
      <c r="AA544" s="25"/>
      <c r="AB544" s="25"/>
      <c r="AC544" s="25"/>
      <c r="AD544" s="25"/>
      <c r="AE544" s="25"/>
      <c r="AF544" s="25"/>
      <c r="AG544" s="25"/>
      <c r="AH544" s="25"/>
      <c r="AI544" s="25"/>
      <c r="AJ544" s="25"/>
      <c r="AK544" s="25"/>
      <c r="AL544" s="25"/>
      <c r="AM544" s="25"/>
      <c r="AN544" s="25"/>
      <c r="AO544" s="25"/>
      <c r="AP544" s="25"/>
      <c r="AQ544" s="25"/>
      <c r="AR544" s="25"/>
      <c r="AS544" s="25"/>
      <c r="AT544" s="25"/>
      <c r="AU544" s="25"/>
      <c r="AV544" s="25"/>
      <c r="AW544" s="25"/>
      <c r="AX544" s="25"/>
      <c r="AY544" s="25"/>
      <c r="AZ544" s="25"/>
      <c r="BA544" s="25"/>
      <c r="BB544" s="25"/>
      <c r="BC544" s="25"/>
      <c r="BD544" s="25"/>
      <c r="BE544" s="25"/>
      <c r="BF544" s="25"/>
      <c r="BG544" s="25"/>
      <c r="BH544" s="25"/>
      <c r="BI544" s="25"/>
      <c r="BJ544" s="25"/>
      <c r="BK544" s="25"/>
      <c r="BL544" s="25"/>
      <c r="BM544" s="25"/>
      <c r="BN544" s="25"/>
      <c r="BO544" s="25"/>
      <c r="BP544" s="25"/>
      <c r="BQ544" s="25"/>
    </row>
    <row r="545" spans="1:69" s="110" customFormat="1" x14ac:dyDescent="0.3">
      <c r="A545" s="25"/>
      <c r="B545" s="25"/>
      <c r="C545" s="25"/>
      <c r="D545" s="26"/>
      <c r="E545" s="26"/>
      <c r="F545" s="26"/>
      <c r="G545" s="26"/>
      <c r="H545" s="26"/>
      <c r="I545" s="26"/>
      <c r="J545" s="26"/>
      <c r="K545" s="26"/>
      <c r="L545" s="26"/>
      <c r="M545" s="26"/>
      <c r="N545" s="26"/>
      <c r="O545" s="25"/>
      <c r="P545" s="26"/>
      <c r="Q545" s="26"/>
      <c r="R545" s="25"/>
      <c r="S545" s="25"/>
      <c r="T545" s="26"/>
      <c r="U545" s="35"/>
      <c r="V545" s="26"/>
      <c r="W545" s="26"/>
      <c r="X545" s="26"/>
      <c r="Y545" s="25"/>
      <c r="Z545" s="25"/>
      <c r="AA545" s="25"/>
      <c r="AB545" s="25"/>
      <c r="AC545" s="25"/>
      <c r="AD545" s="25"/>
      <c r="AE545" s="25"/>
      <c r="AF545" s="25"/>
      <c r="AG545" s="25"/>
      <c r="AH545" s="25"/>
      <c r="AI545" s="25"/>
      <c r="AJ545" s="25"/>
      <c r="AK545" s="25"/>
      <c r="AL545" s="25"/>
      <c r="AM545" s="25"/>
      <c r="AN545" s="25"/>
      <c r="AO545" s="25"/>
      <c r="AP545" s="25"/>
      <c r="AQ545" s="25"/>
      <c r="AR545" s="25"/>
      <c r="AS545" s="25"/>
      <c r="AT545" s="25"/>
      <c r="AU545" s="25"/>
      <c r="AV545" s="25"/>
      <c r="AW545" s="25"/>
      <c r="AX545" s="25"/>
      <c r="AY545" s="25"/>
      <c r="AZ545" s="25"/>
      <c r="BA545" s="25"/>
      <c r="BB545" s="25"/>
      <c r="BC545" s="25"/>
      <c r="BD545" s="25"/>
      <c r="BE545" s="25"/>
      <c r="BF545" s="25"/>
      <c r="BG545" s="25"/>
      <c r="BH545" s="25"/>
      <c r="BI545" s="25"/>
      <c r="BJ545" s="25"/>
      <c r="BK545" s="25"/>
      <c r="BL545" s="25"/>
      <c r="BM545" s="25"/>
      <c r="BN545" s="25"/>
      <c r="BO545" s="25"/>
      <c r="BP545" s="25"/>
      <c r="BQ545" s="25"/>
    </row>
    <row r="546" spans="1:69" s="110" customFormat="1" x14ac:dyDescent="0.3">
      <c r="A546" s="25"/>
      <c r="B546" s="25"/>
      <c r="C546" s="25"/>
      <c r="D546" s="26"/>
      <c r="E546" s="26"/>
      <c r="F546" s="26"/>
      <c r="G546" s="26"/>
      <c r="H546" s="26"/>
      <c r="I546" s="26"/>
      <c r="J546" s="26"/>
      <c r="K546" s="26"/>
      <c r="L546" s="26"/>
      <c r="M546" s="26"/>
      <c r="N546" s="26"/>
      <c r="O546" s="25"/>
      <c r="P546" s="26"/>
      <c r="Q546" s="26"/>
      <c r="R546" s="25"/>
      <c r="S546" s="25"/>
      <c r="T546" s="26"/>
      <c r="U546" s="35"/>
      <c r="V546" s="26"/>
      <c r="W546" s="26"/>
      <c r="X546" s="26"/>
      <c r="Y546" s="25"/>
      <c r="Z546" s="25"/>
      <c r="AA546" s="25"/>
      <c r="AB546" s="25"/>
      <c r="AC546" s="25"/>
      <c r="AD546" s="25"/>
      <c r="AE546" s="25"/>
      <c r="AF546" s="25"/>
      <c r="AG546" s="25"/>
      <c r="AH546" s="25"/>
      <c r="AI546" s="25"/>
      <c r="AJ546" s="25"/>
      <c r="AK546" s="25"/>
      <c r="AL546" s="25"/>
      <c r="AM546" s="25"/>
      <c r="AN546" s="25"/>
      <c r="AO546" s="25"/>
      <c r="AP546" s="25"/>
      <c r="AQ546" s="25"/>
      <c r="AR546" s="25"/>
      <c r="AS546" s="25"/>
      <c r="AT546" s="25"/>
      <c r="AU546" s="25"/>
      <c r="AV546" s="25"/>
      <c r="AW546" s="25"/>
      <c r="AX546" s="25"/>
      <c r="AY546" s="25"/>
      <c r="AZ546" s="25"/>
      <c r="BA546" s="25"/>
      <c r="BB546" s="25"/>
      <c r="BC546" s="25"/>
      <c r="BD546" s="25"/>
      <c r="BE546" s="25"/>
      <c r="BF546" s="25"/>
      <c r="BG546" s="25"/>
      <c r="BH546" s="25"/>
      <c r="BI546" s="25"/>
      <c r="BJ546" s="25"/>
      <c r="BK546" s="25"/>
      <c r="BL546" s="25"/>
      <c r="BM546" s="25"/>
      <c r="BN546" s="25"/>
      <c r="BO546" s="25"/>
      <c r="BP546" s="25"/>
      <c r="BQ546" s="25"/>
    </row>
    <row r="547" spans="1:69" s="110" customFormat="1" x14ac:dyDescent="0.3">
      <c r="A547" s="25"/>
      <c r="B547" s="25"/>
      <c r="C547" s="25"/>
      <c r="D547" s="26"/>
      <c r="E547" s="26"/>
      <c r="F547" s="26"/>
      <c r="G547" s="26"/>
      <c r="H547" s="26"/>
      <c r="I547" s="26"/>
      <c r="J547" s="26"/>
      <c r="K547" s="26"/>
      <c r="L547" s="26"/>
      <c r="M547" s="26"/>
      <c r="N547" s="26"/>
      <c r="O547" s="25"/>
      <c r="P547" s="26"/>
      <c r="Q547" s="26"/>
      <c r="R547" s="25"/>
      <c r="S547" s="25"/>
      <c r="T547" s="26"/>
      <c r="U547" s="35"/>
      <c r="V547" s="26"/>
      <c r="W547" s="26"/>
      <c r="X547" s="26"/>
      <c r="Y547" s="25"/>
      <c r="Z547" s="25"/>
      <c r="AA547" s="25"/>
      <c r="AB547" s="25"/>
      <c r="AC547" s="25"/>
      <c r="AD547" s="25"/>
      <c r="AE547" s="25"/>
      <c r="AF547" s="25"/>
      <c r="AG547" s="25"/>
      <c r="AH547" s="25"/>
      <c r="AI547" s="25"/>
      <c r="AJ547" s="25"/>
      <c r="AK547" s="25"/>
      <c r="AL547" s="25"/>
      <c r="AM547" s="25"/>
      <c r="AN547" s="25"/>
      <c r="AO547" s="25"/>
      <c r="AP547" s="25"/>
      <c r="AQ547" s="25"/>
      <c r="AR547" s="25"/>
      <c r="AS547" s="25"/>
      <c r="AT547" s="25"/>
      <c r="AU547" s="25"/>
      <c r="AV547" s="25"/>
      <c r="AW547" s="25"/>
      <c r="AX547" s="25"/>
      <c r="AY547" s="25"/>
      <c r="AZ547" s="25"/>
      <c r="BA547" s="25"/>
      <c r="BB547" s="25"/>
      <c r="BC547" s="25"/>
      <c r="BD547" s="25"/>
      <c r="BE547" s="25"/>
      <c r="BF547" s="25"/>
      <c r="BG547" s="25"/>
      <c r="BH547" s="25"/>
      <c r="BI547" s="25"/>
      <c r="BJ547" s="25"/>
      <c r="BK547" s="25"/>
      <c r="BL547" s="25"/>
      <c r="BM547" s="25"/>
      <c r="BN547" s="25"/>
      <c r="BO547" s="25"/>
      <c r="BP547" s="25"/>
      <c r="BQ547" s="25"/>
    </row>
    <row r="548" spans="1:69" s="110" customFormat="1" x14ac:dyDescent="0.3">
      <c r="A548" s="25"/>
      <c r="B548" s="25"/>
      <c r="C548" s="25"/>
      <c r="D548" s="26"/>
      <c r="E548" s="26"/>
      <c r="F548" s="26"/>
      <c r="G548" s="26"/>
      <c r="H548" s="26"/>
      <c r="I548" s="26"/>
      <c r="J548" s="26"/>
      <c r="K548" s="26"/>
      <c r="L548" s="26"/>
      <c r="M548" s="26"/>
      <c r="N548" s="26"/>
      <c r="O548" s="25"/>
      <c r="P548" s="26"/>
      <c r="Q548" s="26"/>
      <c r="R548" s="25"/>
      <c r="S548" s="25"/>
      <c r="T548" s="26"/>
      <c r="U548" s="35"/>
      <c r="V548" s="26"/>
      <c r="W548" s="26"/>
      <c r="X548" s="26"/>
      <c r="Y548" s="25"/>
      <c r="Z548" s="25"/>
      <c r="AA548" s="25"/>
      <c r="AB548" s="25"/>
      <c r="AC548" s="25"/>
      <c r="AD548" s="25"/>
      <c r="AE548" s="25"/>
      <c r="AF548" s="25"/>
      <c r="AG548" s="25"/>
      <c r="AH548" s="25"/>
      <c r="AI548" s="25"/>
      <c r="AJ548" s="25"/>
      <c r="AK548" s="25"/>
      <c r="AL548" s="25"/>
      <c r="AM548" s="25"/>
      <c r="AN548" s="25"/>
      <c r="AO548" s="25"/>
      <c r="AP548" s="25"/>
      <c r="AQ548" s="25"/>
      <c r="AR548" s="25"/>
      <c r="AS548" s="25"/>
      <c r="AT548" s="25"/>
      <c r="AU548" s="25"/>
      <c r="AV548" s="25"/>
      <c r="AW548" s="25"/>
      <c r="AX548" s="25"/>
      <c r="AY548" s="25"/>
      <c r="AZ548" s="25"/>
      <c r="BA548" s="25"/>
      <c r="BB548" s="25"/>
      <c r="BC548" s="25"/>
      <c r="BD548" s="25"/>
      <c r="BE548" s="25"/>
      <c r="BF548" s="25"/>
      <c r="BG548" s="25"/>
      <c r="BH548" s="25"/>
      <c r="BI548" s="25"/>
      <c r="BJ548" s="25"/>
      <c r="BK548" s="25"/>
      <c r="BL548" s="25"/>
      <c r="BM548" s="25"/>
      <c r="BN548" s="25"/>
      <c r="BO548" s="25"/>
      <c r="BP548" s="25"/>
      <c r="BQ548" s="25"/>
    </row>
    <row r="549" spans="1:69" s="110" customFormat="1" x14ac:dyDescent="0.3">
      <c r="A549" s="25"/>
      <c r="B549" s="25"/>
      <c r="C549" s="25"/>
      <c r="D549" s="26"/>
      <c r="E549" s="26"/>
      <c r="F549" s="26"/>
      <c r="G549" s="26"/>
      <c r="H549" s="26"/>
      <c r="I549" s="26"/>
      <c r="J549" s="26"/>
      <c r="K549" s="26"/>
      <c r="L549" s="26"/>
      <c r="M549" s="26"/>
      <c r="N549" s="26"/>
      <c r="O549" s="25"/>
      <c r="P549" s="26"/>
      <c r="Q549" s="26"/>
      <c r="R549" s="25"/>
      <c r="S549" s="25"/>
      <c r="T549" s="26"/>
      <c r="U549" s="35"/>
      <c r="V549" s="26"/>
      <c r="W549" s="26"/>
      <c r="X549" s="26"/>
      <c r="Y549" s="25"/>
      <c r="Z549" s="25"/>
      <c r="AA549" s="25"/>
      <c r="AB549" s="25"/>
      <c r="AC549" s="25"/>
      <c r="AD549" s="25"/>
      <c r="AE549" s="25"/>
      <c r="AF549" s="25"/>
      <c r="AG549" s="25"/>
      <c r="AH549" s="25"/>
      <c r="AI549" s="25"/>
      <c r="AJ549" s="25"/>
      <c r="AK549" s="25"/>
      <c r="AL549" s="25"/>
      <c r="AM549" s="25"/>
      <c r="AN549" s="25"/>
      <c r="AO549" s="25"/>
      <c r="AP549" s="25"/>
      <c r="AQ549" s="25"/>
      <c r="AR549" s="25"/>
      <c r="AS549" s="25"/>
      <c r="AT549" s="25"/>
      <c r="AU549" s="25"/>
      <c r="AV549" s="25"/>
      <c r="AW549" s="25"/>
      <c r="AX549" s="25"/>
      <c r="AY549" s="25"/>
      <c r="AZ549" s="25"/>
      <c r="BA549" s="25"/>
      <c r="BB549" s="25"/>
      <c r="BC549" s="25"/>
      <c r="BD549" s="25"/>
      <c r="BE549" s="25"/>
      <c r="BF549" s="25"/>
      <c r="BG549" s="25"/>
      <c r="BH549" s="25"/>
      <c r="BI549" s="25"/>
      <c r="BJ549" s="25"/>
      <c r="BK549" s="25"/>
      <c r="BL549" s="25"/>
      <c r="BM549" s="25"/>
      <c r="BN549" s="25"/>
      <c r="BO549" s="25"/>
      <c r="BP549" s="25"/>
      <c r="BQ549" s="25"/>
    </row>
    <row r="550" spans="1:69" s="110" customFormat="1" x14ac:dyDescent="0.3">
      <c r="A550" s="25"/>
      <c r="B550" s="25"/>
      <c r="C550" s="25"/>
      <c r="D550" s="26"/>
      <c r="E550" s="26"/>
      <c r="F550" s="26"/>
      <c r="G550" s="26"/>
      <c r="H550" s="26"/>
      <c r="I550" s="26"/>
      <c r="J550" s="26"/>
      <c r="K550" s="26"/>
      <c r="L550" s="26"/>
      <c r="M550" s="26"/>
      <c r="N550" s="26"/>
      <c r="O550" s="25"/>
      <c r="P550" s="26"/>
      <c r="Q550" s="26"/>
      <c r="R550" s="25"/>
      <c r="S550" s="25"/>
      <c r="T550" s="26"/>
      <c r="U550" s="35"/>
      <c r="V550" s="26"/>
      <c r="W550" s="26"/>
      <c r="X550" s="26"/>
      <c r="Y550" s="25"/>
      <c r="Z550" s="25"/>
      <c r="AA550" s="25"/>
      <c r="AB550" s="25"/>
      <c r="AC550" s="25"/>
      <c r="AD550" s="25"/>
      <c r="AE550" s="25"/>
      <c r="AF550" s="25"/>
      <c r="AG550" s="25"/>
      <c r="AH550" s="25"/>
      <c r="AI550" s="25"/>
      <c r="AJ550" s="25"/>
      <c r="AK550" s="25"/>
      <c r="AL550" s="25"/>
      <c r="AM550" s="25"/>
      <c r="AN550" s="25"/>
      <c r="AO550" s="25"/>
      <c r="AP550" s="25"/>
      <c r="AQ550" s="25"/>
      <c r="AR550" s="25"/>
      <c r="AS550" s="25"/>
      <c r="AT550" s="25"/>
      <c r="AU550" s="25"/>
      <c r="AV550" s="25"/>
      <c r="AW550" s="25"/>
      <c r="AX550" s="25"/>
      <c r="AY550" s="25"/>
      <c r="AZ550" s="25"/>
      <c r="BA550" s="25"/>
      <c r="BB550" s="25"/>
      <c r="BC550" s="25"/>
      <c r="BD550" s="25"/>
      <c r="BE550" s="25"/>
      <c r="BF550" s="25"/>
      <c r="BG550" s="25"/>
      <c r="BH550" s="25"/>
      <c r="BI550" s="25"/>
      <c r="BJ550" s="25"/>
      <c r="BK550" s="25"/>
      <c r="BL550" s="25"/>
      <c r="BM550" s="25"/>
      <c r="BN550" s="25"/>
      <c r="BO550" s="25"/>
      <c r="BP550" s="25"/>
      <c r="BQ550" s="25"/>
    </row>
    <row r="551" spans="1:69" s="110" customFormat="1" x14ac:dyDescent="0.3">
      <c r="A551" s="25"/>
      <c r="B551" s="25"/>
      <c r="C551" s="25"/>
      <c r="D551" s="26"/>
      <c r="E551" s="26"/>
      <c r="F551" s="26"/>
      <c r="G551" s="26"/>
      <c r="H551" s="26"/>
      <c r="I551" s="26"/>
      <c r="J551" s="26"/>
      <c r="K551" s="26"/>
      <c r="L551" s="26"/>
      <c r="M551" s="26"/>
      <c r="N551" s="26"/>
      <c r="O551" s="25"/>
      <c r="P551" s="26"/>
      <c r="Q551" s="26"/>
      <c r="R551" s="25"/>
      <c r="S551" s="25"/>
      <c r="T551" s="26"/>
      <c r="U551" s="35"/>
      <c r="V551" s="26"/>
      <c r="W551" s="26"/>
      <c r="X551" s="26"/>
      <c r="Y551" s="25"/>
      <c r="Z551" s="25"/>
      <c r="AA551" s="25"/>
      <c r="AB551" s="25"/>
      <c r="AC551" s="25"/>
      <c r="AD551" s="25"/>
      <c r="AE551" s="25"/>
      <c r="AF551" s="25"/>
      <c r="AG551" s="25"/>
      <c r="AH551" s="25"/>
      <c r="AI551" s="25"/>
      <c r="AJ551" s="25"/>
      <c r="AK551" s="25"/>
      <c r="AL551" s="25"/>
      <c r="AM551" s="25"/>
      <c r="AN551" s="25"/>
      <c r="AO551" s="25"/>
      <c r="AP551" s="25"/>
      <c r="AQ551" s="25"/>
      <c r="AR551" s="25"/>
      <c r="AS551" s="25"/>
      <c r="AT551" s="25"/>
      <c r="AU551" s="25"/>
      <c r="AV551" s="25"/>
      <c r="AW551" s="25"/>
      <c r="AX551" s="25"/>
      <c r="AY551" s="25"/>
      <c r="AZ551" s="25"/>
      <c r="BA551" s="25"/>
      <c r="BB551" s="25"/>
      <c r="BC551" s="25"/>
      <c r="BD551" s="25"/>
      <c r="BE551" s="25"/>
      <c r="BF551" s="25"/>
      <c r="BG551" s="25"/>
      <c r="BH551" s="25"/>
      <c r="BI551" s="25"/>
      <c r="BJ551" s="25"/>
      <c r="BK551" s="25"/>
      <c r="BL551" s="25"/>
      <c r="BM551" s="25"/>
      <c r="BN551" s="25"/>
      <c r="BO551" s="25"/>
      <c r="BP551" s="25"/>
      <c r="BQ551" s="25"/>
    </row>
    <row r="552" spans="1:69" s="110" customFormat="1" x14ac:dyDescent="0.3">
      <c r="A552" s="25"/>
      <c r="B552" s="25"/>
      <c r="C552" s="25"/>
      <c r="D552" s="26"/>
      <c r="E552" s="26"/>
      <c r="F552" s="26"/>
      <c r="G552" s="26"/>
      <c r="H552" s="26"/>
      <c r="I552" s="26"/>
      <c r="J552" s="26"/>
      <c r="K552" s="26"/>
      <c r="L552" s="26"/>
      <c r="M552" s="26"/>
      <c r="N552" s="26"/>
      <c r="O552" s="25"/>
      <c r="P552" s="26"/>
      <c r="Q552" s="26"/>
      <c r="R552" s="25"/>
      <c r="S552" s="25"/>
      <c r="T552" s="26"/>
      <c r="U552" s="35"/>
      <c r="V552" s="26"/>
      <c r="W552" s="26"/>
      <c r="X552" s="26"/>
      <c r="Y552" s="25"/>
      <c r="Z552" s="25"/>
      <c r="AA552" s="25"/>
      <c r="AB552" s="25"/>
      <c r="AC552" s="25"/>
      <c r="AD552" s="25"/>
      <c r="AE552" s="25"/>
      <c r="AF552" s="25"/>
      <c r="AG552" s="25"/>
      <c r="AH552" s="25"/>
      <c r="AI552" s="25"/>
      <c r="AJ552" s="25"/>
      <c r="AK552" s="25"/>
      <c r="AL552" s="25"/>
      <c r="AM552" s="25"/>
      <c r="AN552" s="25"/>
      <c r="AO552" s="25"/>
      <c r="AP552" s="25"/>
      <c r="AQ552" s="25"/>
      <c r="AR552" s="25"/>
      <c r="AS552" s="25"/>
      <c r="AT552" s="25"/>
      <c r="AU552" s="25"/>
      <c r="AV552" s="25"/>
      <c r="AW552" s="25"/>
      <c r="AX552" s="25"/>
      <c r="AY552" s="25"/>
      <c r="AZ552" s="25"/>
      <c r="BA552" s="25"/>
      <c r="BB552" s="25"/>
      <c r="BC552" s="25"/>
      <c r="BD552" s="25"/>
      <c r="BE552" s="25"/>
      <c r="BF552" s="25"/>
      <c r="BG552" s="25"/>
      <c r="BH552" s="25"/>
      <c r="BI552" s="25"/>
      <c r="BJ552" s="25"/>
      <c r="BK552" s="25"/>
      <c r="BL552" s="25"/>
      <c r="BM552" s="25"/>
      <c r="BN552" s="25"/>
      <c r="BO552" s="25"/>
      <c r="BP552" s="25"/>
      <c r="BQ552" s="25"/>
    </row>
    <row r="553" spans="1:69" s="110" customFormat="1" x14ac:dyDescent="0.3">
      <c r="A553" s="25"/>
      <c r="B553" s="25"/>
      <c r="C553" s="25"/>
      <c r="D553" s="26"/>
      <c r="E553" s="26"/>
      <c r="F553" s="26"/>
      <c r="G553" s="26"/>
      <c r="H553" s="26"/>
      <c r="I553" s="26"/>
      <c r="J553" s="26"/>
      <c r="K553" s="26"/>
      <c r="L553" s="26"/>
      <c r="M553" s="26"/>
      <c r="N553" s="26"/>
      <c r="O553" s="25"/>
      <c r="P553" s="26"/>
      <c r="Q553" s="26"/>
      <c r="R553" s="25"/>
      <c r="S553" s="25"/>
      <c r="T553" s="26"/>
      <c r="U553" s="35"/>
      <c r="V553" s="26"/>
      <c r="W553" s="26"/>
      <c r="X553" s="26"/>
      <c r="Y553" s="25"/>
      <c r="Z553" s="25"/>
      <c r="AA553" s="25"/>
      <c r="AB553" s="25"/>
      <c r="AC553" s="25"/>
      <c r="AD553" s="25"/>
      <c r="AE553" s="25"/>
      <c r="AF553" s="25"/>
      <c r="AG553" s="25"/>
      <c r="AH553" s="25"/>
      <c r="AI553" s="25"/>
      <c r="AJ553" s="25"/>
      <c r="AK553" s="25"/>
      <c r="AL553" s="25"/>
      <c r="AM553" s="25"/>
      <c r="AN553" s="25"/>
      <c r="AO553" s="25"/>
      <c r="AP553" s="25"/>
      <c r="AQ553" s="25"/>
      <c r="AR553" s="25"/>
      <c r="AS553" s="25"/>
      <c r="AT553" s="25"/>
      <c r="AU553" s="25"/>
      <c r="AV553" s="25"/>
      <c r="AW553" s="25"/>
      <c r="AX553" s="25"/>
      <c r="AY553" s="25"/>
      <c r="AZ553" s="25"/>
      <c r="BA553" s="25"/>
      <c r="BB553" s="25"/>
      <c r="BC553" s="25"/>
      <c r="BD553" s="25"/>
      <c r="BE553" s="25"/>
      <c r="BF553" s="25"/>
      <c r="BG553" s="25"/>
      <c r="BH553" s="25"/>
      <c r="BI553" s="25"/>
      <c r="BJ553" s="25"/>
      <c r="BK553" s="25"/>
      <c r="BL553" s="25"/>
      <c r="BM553" s="25"/>
      <c r="BN553" s="25"/>
      <c r="BO553" s="25"/>
      <c r="BP553" s="25"/>
      <c r="BQ553" s="25"/>
    </row>
    <row r="554" spans="1:69" s="110" customFormat="1" x14ac:dyDescent="0.3">
      <c r="A554" s="25"/>
      <c r="B554" s="25"/>
      <c r="C554" s="25"/>
      <c r="D554" s="26"/>
      <c r="E554" s="26"/>
      <c r="F554" s="26"/>
      <c r="G554" s="26"/>
      <c r="H554" s="26"/>
      <c r="I554" s="26"/>
      <c r="J554" s="26"/>
      <c r="K554" s="26"/>
      <c r="L554" s="26"/>
      <c r="M554" s="26"/>
      <c r="N554" s="26"/>
      <c r="O554" s="25"/>
      <c r="P554" s="26"/>
      <c r="Q554" s="26"/>
      <c r="R554" s="25"/>
      <c r="S554" s="25"/>
      <c r="T554" s="26"/>
      <c r="U554" s="35"/>
      <c r="V554" s="26"/>
      <c r="W554" s="26"/>
      <c r="X554" s="26"/>
      <c r="Y554" s="25"/>
      <c r="Z554" s="25"/>
      <c r="AA554" s="25"/>
      <c r="AB554" s="25"/>
      <c r="AC554" s="25"/>
      <c r="AD554" s="25"/>
      <c r="AE554" s="25"/>
      <c r="AF554" s="25"/>
      <c r="AG554" s="25"/>
      <c r="AH554" s="25"/>
      <c r="AI554" s="25"/>
      <c r="AJ554" s="25"/>
      <c r="AK554" s="25"/>
      <c r="AL554" s="25"/>
      <c r="AM554" s="25"/>
      <c r="AN554" s="25"/>
      <c r="AO554" s="25"/>
      <c r="AP554" s="25"/>
      <c r="AQ554" s="25"/>
      <c r="AR554" s="25"/>
      <c r="AS554" s="25"/>
      <c r="AT554" s="25"/>
      <c r="AU554" s="25"/>
      <c r="AV554" s="25"/>
      <c r="AW554" s="25"/>
      <c r="AX554" s="25"/>
      <c r="AY554" s="25"/>
      <c r="AZ554" s="25"/>
      <c r="BA554" s="25"/>
      <c r="BB554" s="25"/>
      <c r="BC554" s="25"/>
      <c r="BD554" s="25"/>
      <c r="BE554" s="25"/>
      <c r="BF554" s="25"/>
      <c r="BG554" s="25"/>
      <c r="BH554" s="25"/>
      <c r="BI554" s="25"/>
      <c r="BJ554" s="25"/>
      <c r="BK554" s="25"/>
      <c r="BL554" s="25"/>
      <c r="BM554" s="25"/>
      <c r="BN554" s="25"/>
      <c r="BO554" s="25"/>
      <c r="BP554" s="25"/>
      <c r="BQ554" s="25"/>
    </row>
    <row r="555" spans="1:69" s="110" customFormat="1" x14ac:dyDescent="0.3">
      <c r="A555" s="25"/>
      <c r="B555" s="25"/>
      <c r="C555" s="25"/>
      <c r="D555" s="26"/>
      <c r="E555" s="26"/>
      <c r="F555" s="26"/>
      <c r="G555" s="26"/>
      <c r="H555" s="26"/>
      <c r="I555" s="26"/>
      <c r="J555" s="26"/>
      <c r="K555" s="26"/>
      <c r="L555" s="26"/>
      <c r="M555" s="26"/>
      <c r="N555" s="26"/>
      <c r="O555" s="25"/>
      <c r="P555" s="26"/>
      <c r="Q555" s="26"/>
      <c r="R555" s="25"/>
      <c r="S555" s="25"/>
      <c r="T555" s="26"/>
      <c r="U555" s="35"/>
      <c r="V555" s="26"/>
      <c r="W555" s="26"/>
      <c r="X555" s="26"/>
      <c r="Y555" s="25"/>
      <c r="Z555" s="25"/>
      <c r="AA555" s="25"/>
      <c r="AB555" s="25"/>
      <c r="AC555" s="25"/>
      <c r="AD555" s="25"/>
      <c r="AE555" s="25"/>
      <c r="AF555" s="25"/>
      <c r="AG555" s="25"/>
      <c r="AH555" s="25"/>
      <c r="AI555" s="25"/>
      <c r="AJ555" s="25"/>
      <c r="AK555" s="25"/>
      <c r="AL555" s="25"/>
      <c r="AM555" s="25"/>
      <c r="AN555" s="25"/>
      <c r="AO555" s="25"/>
      <c r="AP555" s="25"/>
      <c r="AQ555" s="25"/>
      <c r="AR555" s="25"/>
      <c r="AS555" s="25"/>
      <c r="AT555" s="25"/>
      <c r="AU555" s="25"/>
      <c r="AV555" s="25"/>
      <c r="AW555" s="25"/>
      <c r="AX555" s="25"/>
      <c r="AY555" s="25"/>
      <c r="AZ555" s="25"/>
      <c r="BA555" s="25"/>
      <c r="BB555" s="25"/>
      <c r="BC555" s="25"/>
      <c r="BD555" s="25"/>
      <c r="BE555" s="25"/>
      <c r="BF555" s="25"/>
      <c r="BG555" s="25"/>
      <c r="BH555" s="25"/>
      <c r="BI555" s="25"/>
      <c r="BJ555" s="25"/>
      <c r="BK555" s="25"/>
      <c r="BL555" s="25"/>
      <c r="BM555" s="25"/>
      <c r="BN555" s="25"/>
      <c r="BO555" s="25"/>
      <c r="BP555" s="25"/>
      <c r="BQ555" s="25"/>
    </row>
    <row r="556" spans="1:69" s="110" customFormat="1" x14ac:dyDescent="0.3">
      <c r="A556" s="25"/>
      <c r="B556" s="25"/>
      <c r="C556" s="25"/>
      <c r="D556" s="26"/>
      <c r="E556" s="26"/>
      <c r="F556" s="26"/>
      <c r="G556" s="26"/>
      <c r="H556" s="26"/>
      <c r="I556" s="26"/>
      <c r="J556" s="26"/>
      <c r="K556" s="26"/>
      <c r="L556" s="26"/>
      <c r="M556" s="26"/>
      <c r="N556" s="26"/>
      <c r="O556" s="25"/>
      <c r="P556" s="26"/>
      <c r="Q556" s="26"/>
      <c r="R556" s="25"/>
      <c r="S556" s="25"/>
      <c r="T556" s="26"/>
      <c r="U556" s="35"/>
      <c r="V556" s="26"/>
      <c r="W556" s="26"/>
      <c r="X556" s="26"/>
      <c r="Y556" s="25"/>
      <c r="Z556" s="25"/>
      <c r="AA556" s="25"/>
      <c r="AB556" s="25"/>
      <c r="AC556" s="25"/>
      <c r="AD556" s="25"/>
      <c r="AE556" s="25"/>
      <c r="AF556" s="25"/>
      <c r="AG556" s="25"/>
      <c r="AH556" s="25"/>
      <c r="AI556" s="25"/>
      <c r="AJ556" s="25"/>
      <c r="AK556" s="25"/>
      <c r="AL556" s="25"/>
      <c r="AM556" s="25"/>
      <c r="AN556" s="25"/>
      <c r="AO556" s="25"/>
      <c r="AP556" s="25"/>
      <c r="AQ556" s="25"/>
      <c r="AR556" s="25"/>
      <c r="AS556" s="25"/>
      <c r="AT556" s="25"/>
      <c r="AU556" s="25"/>
      <c r="AV556" s="25"/>
      <c r="AW556" s="25"/>
      <c r="AX556" s="25"/>
      <c r="AY556" s="25"/>
      <c r="AZ556" s="25"/>
      <c r="BA556" s="25"/>
      <c r="BB556" s="25"/>
      <c r="BC556" s="25"/>
      <c r="BD556" s="25"/>
      <c r="BE556" s="25"/>
      <c r="BF556" s="25"/>
      <c r="BG556" s="25"/>
      <c r="BH556" s="25"/>
      <c r="BI556" s="25"/>
      <c r="BJ556" s="25"/>
      <c r="BK556" s="25"/>
      <c r="BL556" s="25"/>
      <c r="BM556" s="25"/>
      <c r="BN556" s="25"/>
      <c r="BO556" s="25"/>
      <c r="BP556" s="25"/>
      <c r="BQ556" s="25"/>
    </row>
    <row r="557" spans="1:69" s="110" customFormat="1" x14ac:dyDescent="0.3">
      <c r="A557" s="25"/>
      <c r="B557" s="25"/>
      <c r="C557" s="25"/>
      <c r="D557" s="26"/>
      <c r="E557" s="26"/>
      <c r="F557" s="26"/>
      <c r="G557" s="26"/>
      <c r="H557" s="26"/>
      <c r="I557" s="26"/>
      <c r="J557" s="26"/>
      <c r="K557" s="26"/>
      <c r="L557" s="26"/>
      <c r="M557" s="26"/>
      <c r="N557" s="26"/>
      <c r="O557" s="25"/>
      <c r="P557" s="26"/>
      <c r="Q557" s="26"/>
      <c r="R557" s="25"/>
      <c r="S557" s="25"/>
      <c r="T557" s="26"/>
      <c r="U557" s="35"/>
      <c r="V557" s="26"/>
      <c r="W557" s="26"/>
      <c r="X557" s="26"/>
      <c r="Y557" s="25"/>
      <c r="Z557" s="25"/>
      <c r="AA557" s="25"/>
      <c r="AB557" s="25"/>
      <c r="AC557" s="25"/>
      <c r="AD557" s="25"/>
      <c r="AE557" s="25"/>
      <c r="AF557" s="25"/>
      <c r="AG557" s="25"/>
      <c r="AH557" s="25"/>
      <c r="AI557" s="25"/>
      <c r="AJ557" s="25"/>
      <c r="AK557" s="25"/>
      <c r="AL557" s="25"/>
      <c r="AM557" s="25"/>
      <c r="AN557" s="25"/>
      <c r="AO557" s="25"/>
      <c r="AP557" s="25"/>
      <c r="AQ557" s="25"/>
      <c r="AR557" s="25"/>
      <c r="AS557" s="25"/>
      <c r="AT557" s="25"/>
      <c r="AU557" s="25"/>
      <c r="AV557" s="25"/>
      <c r="AW557" s="25"/>
      <c r="AX557" s="25"/>
      <c r="AY557" s="25"/>
      <c r="AZ557" s="25"/>
      <c r="BA557" s="25"/>
      <c r="BB557" s="25"/>
      <c r="BC557" s="25"/>
      <c r="BD557" s="25"/>
      <c r="BE557" s="25"/>
      <c r="BF557" s="25"/>
      <c r="BG557" s="25"/>
      <c r="BH557" s="25"/>
      <c r="BI557" s="25"/>
      <c r="BJ557" s="25"/>
      <c r="BK557" s="25"/>
      <c r="BL557" s="25"/>
      <c r="BM557" s="25"/>
      <c r="BN557" s="25"/>
      <c r="BO557" s="25"/>
      <c r="BP557" s="25"/>
      <c r="BQ557" s="25"/>
    </row>
    <row r="558" spans="1:69" s="110" customFormat="1" x14ac:dyDescent="0.3">
      <c r="A558" s="25"/>
      <c r="B558" s="25"/>
      <c r="C558" s="25"/>
      <c r="D558" s="26"/>
      <c r="E558" s="26"/>
      <c r="F558" s="26"/>
      <c r="G558" s="26"/>
      <c r="H558" s="26"/>
      <c r="I558" s="26"/>
      <c r="J558" s="26"/>
      <c r="K558" s="26"/>
      <c r="L558" s="26"/>
      <c r="M558" s="26"/>
      <c r="N558" s="26"/>
      <c r="O558" s="25"/>
      <c r="P558" s="26"/>
      <c r="Q558" s="26"/>
      <c r="R558" s="25"/>
      <c r="S558" s="25"/>
      <c r="T558" s="26"/>
      <c r="U558" s="35"/>
      <c r="V558" s="26"/>
      <c r="W558" s="26"/>
      <c r="X558" s="26"/>
      <c r="Y558" s="25"/>
      <c r="Z558" s="25"/>
      <c r="AA558" s="25"/>
      <c r="AB558" s="25"/>
      <c r="AC558" s="25"/>
      <c r="AD558" s="25"/>
      <c r="AE558" s="25"/>
      <c r="AF558" s="25"/>
      <c r="AG558" s="25"/>
      <c r="AH558" s="25"/>
      <c r="AI558" s="25"/>
      <c r="AJ558" s="25"/>
      <c r="AK558" s="25"/>
      <c r="AL558" s="25"/>
      <c r="AM558" s="25"/>
      <c r="AN558" s="25"/>
      <c r="AO558" s="25"/>
      <c r="AP558" s="25"/>
      <c r="AQ558" s="25"/>
      <c r="AR558" s="25"/>
      <c r="AS558" s="25"/>
      <c r="AT558" s="25"/>
      <c r="AU558" s="25"/>
      <c r="AV558" s="25"/>
      <c r="AW558" s="25"/>
      <c r="AX558" s="25"/>
      <c r="AY558" s="25"/>
      <c r="AZ558" s="25"/>
      <c r="BA558" s="25"/>
      <c r="BB558" s="25"/>
      <c r="BC558" s="25"/>
      <c r="BD558" s="25"/>
      <c r="BE558" s="25"/>
      <c r="BF558" s="25"/>
      <c r="BG558" s="25"/>
      <c r="BH558" s="25"/>
      <c r="BI558" s="25"/>
      <c r="BJ558" s="25"/>
      <c r="BK558" s="25"/>
      <c r="BL558" s="25"/>
      <c r="BM558" s="25"/>
      <c r="BN558" s="25"/>
      <c r="BO558" s="25"/>
      <c r="BP558" s="25"/>
      <c r="BQ558" s="25"/>
    </row>
    <row r="559" spans="1:69" s="110" customFormat="1" x14ac:dyDescent="0.3">
      <c r="A559" s="25"/>
      <c r="B559" s="25"/>
      <c r="C559" s="25"/>
      <c r="D559" s="26"/>
      <c r="E559" s="26"/>
      <c r="F559" s="26"/>
      <c r="G559" s="26"/>
      <c r="H559" s="26"/>
      <c r="I559" s="26"/>
      <c r="J559" s="26"/>
      <c r="K559" s="26"/>
      <c r="L559" s="26"/>
      <c r="M559" s="26"/>
      <c r="N559" s="26"/>
      <c r="O559" s="25"/>
      <c r="P559" s="26"/>
      <c r="Q559" s="26"/>
      <c r="R559" s="25"/>
      <c r="S559" s="25"/>
      <c r="T559" s="26"/>
      <c r="U559" s="35"/>
      <c r="V559" s="26"/>
      <c r="W559" s="26"/>
      <c r="X559" s="26"/>
      <c r="Y559" s="25"/>
      <c r="Z559" s="25"/>
      <c r="AA559" s="25"/>
      <c r="AB559" s="25"/>
      <c r="AC559" s="25"/>
      <c r="AD559" s="25"/>
      <c r="AE559" s="25"/>
      <c r="AF559" s="25"/>
      <c r="AG559" s="25"/>
      <c r="AH559" s="25"/>
      <c r="AI559" s="25"/>
      <c r="AJ559" s="25"/>
      <c r="AK559" s="25"/>
      <c r="AL559" s="25"/>
      <c r="AM559" s="25"/>
      <c r="AN559" s="25"/>
      <c r="AO559" s="25"/>
      <c r="AP559" s="25"/>
      <c r="AQ559" s="25"/>
      <c r="AR559" s="25"/>
      <c r="AS559" s="25"/>
      <c r="AT559" s="25"/>
      <c r="AU559" s="25"/>
      <c r="AV559" s="25"/>
      <c r="AW559" s="25"/>
      <c r="AX559" s="25"/>
      <c r="AY559" s="25"/>
      <c r="AZ559" s="25"/>
      <c r="BA559" s="25"/>
      <c r="BB559" s="25"/>
      <c r="BC559" s="25"/>
      <c r="BD559" s="25"/>
      <c r="BE559" s="25"/>
      <c r="BF559" s="25"/>
      <c r="BG559" s="25"/>
      <c r="BH559" s="25"/>
      <c r="BI559" s="25"/>
      <c r="BJ559" s="25"/>
      <c r="BK559" s="25"/>
      <c r="BL559" s="25"/>
      <c r="BM559" s="25"/>
      <c r="BN559" s="25"/>
      <c r="BO559" s="25"/>
      <c r="BP559" s="25"/>
      <c r="BQ559" s="25"/>
    </row>
    <row r="560" spans="1:69" s="110" customFormat="1" x14ac:dyDescent="0.3">
      <c r="A560" s="25"/>
      <c r="B560" s="25"/>
      <c r="C560" s="25"/>
      <c r="D560" s="26"/>
      <c r="E560" s="26"/>
      <c r="F560" s="26"/>
      <c r="G560" s="26"/>
      <c r="H560" s="26"/>
      <c r="I560" s="26"/>
      <c r="J560" s="26"/>
      <c r="K560" s="26"/>
      <c r="L560" s="26"/>
      <c r="M560" s="26"/>
      <c r="N560" s="26"/>
      <c r="O560" s="25"/>
      <c r="P560" s="26"/>
      <c r="Q560" s="26"/>
      <c r="R560" s="25"/>
      <c r="S560" s="25"/>
      <c r="T560" s="26"/>
      <c r="U560" s="35"/>
      <c r="V560" s="26"/>
      <c r="W560" s="26"/>
      <c r="X560" s="26"/>
      <c r="Y560" s="25"/>
      <c r="Z560" s="25"/>
      <c r="AA560" s="25"/>
      <c r="AB560" s="25"/>
      <c r="AC560" s="25"/>
      <c r="AD560" s="25"/>
      <c r="AE560" s="25"/>
      <c r="AF560" s="25"/>
      <c r="AG560" s="25"/>
      <c r="AH560" s="25"/>
      <c r="AI560" s="25"/>
      <c r="AJ560" s="25"/>
      <c r="AK560" s="25"/>
      <c r="AL560" s="25"/>
      <c r="AM560" s="25"/>
      <c r="AN560" s="25"/>
      <c r="AO560" s="25"/>
      <c r="AP560" s="25"/>
      <c r="AQ560" s="25"/>
      <c r="AR560" s="25"/>
      <c r="AS560" s="25"/>
      <c r="AT560" s="25"/>
      <c r="AU560" s="25"/>
      <c r="AV560" s="25"/>
      <c r="AW560" s="25"/>
      <c r="AX560" s="25"/>
      <c r="AY560" s="25"/>
      <c r="AZ560" s="25"/>
      <c r="BA560" s="25"/>
      <c r="BB560" s="25"/>
      <c r="BC560" s="25"/>
      <c r="BD560" s="25"/>
      <c r="BE560" s="25"/>
      <c r="BF560" s="25"/>
      <c r="BG560" s="25"/>
      <c r="BH560" s="25"/>
      <c r="BI560" s="25"/>
      <c r="BJ560" s="25"/>
      <c r="BK560" s="25"/>
      <c r="BL560" s="25"/>
      <c r="BM560" s="25"/>
      <c r="BN560" s="25"/>
      <c r="BO560" s="25"/>
      <c r="BP560" s="25"/>
      <c r="BQ560" s="25"/>
    </row>
    <row r="561" spans="1:69" s="110" customFormat="1" x14ac:dyDescent="0.3">
      <c r="A561" s="25"/>
      <c r="B561" s="25"/>
      <c r="C561" s="25"/>
      <c r="D561" s="26"/>
      <c r="E561" s="26"/>
      <c r="F561" s="26"/>
      <c r="G561" s="26"/>
      <c r="H561" s="26"/>
      <c r="I561" s="26"/>
      <c r="J561" s="26"/>
      <c r="K561" s="26"/>
      <c r="L561" s="26"/>
      <c r="M561" s="26"/>
      <c r="N561" s="26"/>
      <c r="O561" s="25"/>
      <c r="P561" s="26"/>
      <c r="Q561" s="26"/>
      <c r="R561" s="25"/>
      <c r="S561" s="25"/>
      <c r="T561" s="26"/>
      <c r="U561" s="35"/>
      <c r="V561" s="26"/>
      <c r="W561" s="26"/>
      <c r="X561" s="26"/>
      <c r="Y561" s="25"/>
      <c r="Z561" s="25"/>
      <c r="AA561" s="25"/>
      <c r="AB561" s="25"/>
      <c r="AC561" s="25"/>
      <c r="AD561" s="25"/>
      <c r="AE561" s="25"/>
      <c r="AF561" s="25"/>
      <c r="AG561" s="25"/>
      <c r="AH561" s="25"/>
      <c r="AI561" s="25"/>
      <c r="AJ561" s="25"/>
      <c r="AK561" s="25"/>
      <c r="AL561" s="25"/>
      <c r="AM561" s="25"/>
      <c r="AN561" s="25"/>
      <c r="AO561" s="25"/>
      <c r="AP561" s="25"/>
      <c r="AQ561" s="25"/>
      <c r="AR561" s="25"/>
      <c r="AS561" s="25"/>
      <c r="AT561" s="25"/>
      <c r="AU561" s="25"/>
      <c r="AV561" s="25"/>
      <c r="AW561" s="25"/>
      <c r="AX561" s="25"/>
      <c r="AY561" s="25"/>
      <c r="AZ561" s="25"/>
      <c r="BA561" s="25"/>
      <c r="BB561" s="25"/>
      <c r="BC561" s="25"/>
      <c r="BD561" s="25"/>
      <c r="BE561" s="25"/>
      <c r="BF561" s="25"/>
      <c r="BG561" s="25"/>
      <c r="BH561" s="25"/>
      <c r="BI561" s="25"/>
      <c r="BJ561" s="25"/>
      <c r="BK561" s="25"/>
      <c r="BL561" s="25"/>
      <c r="BM561" s="25"/>
      <c r="BN561" s="25"/>
      <c r="BO561" s="25"/>
      <c r="BP561" s="25"/>
      <c r="BQ561" s="25"/>
    </row>
    <row r="562" spans="1:69" s="110" customFormat="1" x14ac:dyDescent="0.3">
      <c r="A562" s="25"/>
      <c r="B562" s="25"/>
      <c r="C562" s="25"/>
      <c r="D562" s="26"/>
      <c r="E562" s="26"/>
      <c r="F562" s="26"/>
      <c r="G562" s="26"/>
      <c r="H562" s="26"/>
      <c r="I562" s="26"/>
      <c r="J562" s="26"/>
      <c r="K562" s="26"/>
      <c r="L562" s="26"/>
      <c r="M562" s="26"/>
      <c r="N562" s="26"/>
      <c r="O562" s="25"/>
      <c r="P562" s="26"/>
      <c r="Q562" s="26"/>
      <c r="R562" s="25"/>
      <c r="S562" s="25"/>
      <c r="T562" s="26"/>
      <c r="U562" s="35"/>
      <c r="V562" s="26"/>
      <c r="W562" s="26"/>
      <c r="X562" s="26"/>
      <c r="Y562" s="25"/>
      <c r="Z562" s="25"/>
      <c r="AA562" s="25"/>
      <c r="AB562" s="25"/>
      <c r="AC562" s="25"/>
      <c r="AD562" s="25"/>
      <c r="AE562" s="25"/>
      <c r="AF562" s="25"/>
      <c r="AG562" s="25"/>
      <c r="AH562" s="25"/>
      <c r="AI562" s="25"/>
      <c r="AJ562" s="25"/>
      <c r="AK562" s="25"/>
      <c r="AL562" s="25"/>
      <c r="AM562" s="25"/>
      <c r="AN562" s="25"/>
      <c r="AO562" s="25"/>
      <c r="AP562" s="25"/>
      <c r="AQ562" s="25"/>
      <c r="AR562" s="25"/>
      <c r="AS562" s="25"/>
      <c r="AT562" s="25"/>
      <c r="AU562" s="25"/>
      <c r="AV562" s="25"/>
      <c r="AW562" s="25"/>
      <c r="AX562" s="25"/>
      <c r="AY562" s="25"/>
      <c r="AZ562" s="25"/>
      <c r="BA562" s="25"/>
      <c r="BB562" s="25"/>
      <c r="BC562" s="25"/>
      <c r="BD562" s="25"/>
      <c r="BE562" s="25"/>
      <c r="BF562" s="25"/>
      <c r="BG562" s="25"/>
      <c r="BH562" s="25"/>
      <c r="BI562" s="25"/>
      <c r="BJ562" s="25"/>
      <c r="BK562" s="25"/>
      <c r="BL562" s="25"/>
      <c r="BM562" s="25"/>
      <c r="BN562" s="25"/>
      <c r="BO562" s="25"/>
      <c r="BP562" s="25"/>
      <c r="BQ562" s="25"/>
    </row>
    <row r="563" spans="1:69" s="110" customFormat="1" x14ac:dyDescent="0.3">
      <c r="A563" s="25"/>
      <c r="B563" s="25"/>
      <c r="C563" s="25"/>
      <c r="D563" s="26"/>
      <c r="E563" s="26"/>
      <c r="F563" s="26"/>
      <c r="G563" s="26"/>
      <c r="H563" s="26"/>
      <c r="I563" s="26"/>
      <c r="J563" s="26"/>
      <c r="K563" s="26"/>
      <c r="L563" s="26"/>
      <c r="M563" s="26"/>
      <c r="N563" s="26"/>
      <c r="O563" s="25"/>
      <c r="P563" s="26"/>
      <c r="Q563" s="26"/>
      <c r="R563" s="25"/>
      <c r="S563" s="25"/>
      <c r="T563" s="26"/>
      <c r="U563" s="35"/>
      <c r="V563" s="26"/>
      <c r="W563" s="26"/>
      <c r="X563" s="26"/>
      <c r="Y563" s="25"/>
      <c r="Z563" s="25"/>
      <c r="AA563" s="25"/>
      <c r="AB563" s="25"/>
      <c r="AC563" s="25"/>
      <c r="AD563" s="25"/>
      <c r="AE563" s="25"/>
      <c r="AF563" s="25"/>
      <c r="AG563" s="25"/>
      <c r="AH563" s="25"/>
      <c r="AI563" s="25"/>
      <c r="AJ563" s="25"/>
      <c r="AK563" s="25"/>
      <c r="AL563" s="25"/>
      <c r="AM563" s="25"/>
      <c r="AN563" s="25"/>
      <c r="AO563" s="25"/>
      <c r="AP563" s="25"/>
      <c r="AQ563" s="25"/>
      <c r="AR563" s="25"/>
      <c r="AS563" s="25"/>
      <c r="AT563" s="25"/>
      <c r="AU563" s="25"/>
      <c r="AV563" s="25"/>
      <c r="AW563" s="25"/>
      <c r="AX563" s="25"/>
      <c r="AY563" s="25"/>
      <c r="AZ563" s="25"/>
      <c r="BA563" s="25"/>
      <c r="BB563" s="25"/>
      <c r="BC563" s="25"/>
      <c r="BD563" s="25"/>
      <c r="BE563" s="25"/>
      <c r="BF563" s="25"/>
      <c r="BG563" s="25"/>
      <c r="BH563" s="25"/>
      <c r="BI563" s="25"/>
      <c r="BJ563" s="25"/>
      <c r="BK563" s="25"/>
      <c r="BL563" s="25"/>
      <c r="BM563" s="25"/>
      <c r="BN563" s="25"/>
      <c r="BO563" s="25"/>
      <c r="BP563" s="25"/>
      <c r="BQ563" s="25"/>
    </row>
    <row r="564" spans="1:69" s="110" customFormat="1" x14ac:dyDescent="0.3">
      <c r="A564" s="25"/>
      <c r="B564" s="25"/>
      <c r="C564" s="25"/>
      <c r="D564" s="26"/>
      <c r="E564" s="26"/>
      <c r="F564" s="26"/>
      <c r="G564" s="26"/>
      <c r="H564" s="26"/>
      <c r="I564" s="26"/>
      <c r="J564" s="26"/>
      <c r="K564" s="26"/>
      <c r="L564" s="26"/>
      <c r="M564" s="26"/>
      <c r="N564" s="26"/>
      <c r="O564" s="25"/>
      <c r="P564" s="26"/>
      <c r="Q564" s="26"/>
      <c r="R564" s="25"/>
      <c r="S564" s="25"/>
      <c r="T564" s="26"/>
      <c r="U564" s="35"/>
      <c r="V564" s="26"/>
      <c r="W564" s="26"/>
      <c r="X564" s="26"/>
      <c r="Y564" s="25"/>
      <c r="Z564" s="25"/>
      <c r="AA564" s="25"/>
      <c r="AB564" s="25"/>
      <c r="AC564" s="25"/>
      <c r="AD564" s="25"/>
      <c r="AE564" s="25"/>
      <c r="AF564" s="25"/>
      <c r="AG564" s="25"/>
      <c r="AH564" s="25"/>
      <c r="AI564" s="25"/>
      <c r="AJ564" s="25"/>
      <c r="AK564" s="25"/>
      <c r="AL564" s="25"/>
      <c r="AM564" s="25"/>
      <c r="AN564" s="25"/>
      <c r="AO564" s="25"/>
      <c r="AP564" s="25"/>
      <c r="AQ564" s="25"/>
      <c r="AR564" s="25"/>
      <c r="AS564" s="25"/>
      <c r="AT564" s="25"/>
      <c r="AU564" s="25"/>
      <c r="AV564" s="25"/>
      <c r="AW564" s="25"/>
      <c r="AX564" s="25"/>
      <c r="AY564" s="25"/>
      <c r="AZ564" s="25"/>
      <c r="BA564" s="25"/>
      <c r="BB564" s="25"/>
      <c r="BC564" s="25"/>
      <c r="BD564" s="25"/>
      <c r="BE564" s="25"/>
      <c r="BF564" s="25"/>
      <c r="BG564" s="25"/>
      <c r="BH564" s="25"/>
      <c r="BI564" s="25"/>
      <c r="BJ564" s="25"/>
      <c r="BK564" s="25"/>
      <c r="BL564" s="25"/>
      <c r="BM564" s="25"/>
      <c r="BN564" s="25"/>
      <c r="BO564" s="25"/>
      <c r="BP564" s="25"/>
      <c r="BQ564" s="25"/>
    </row>
    <row r="565" spans="1:69" s="110" customFormat="1" x14ac:dyDescent="0.3">
      <c r="A565" s="25"/>
      <c r="B565" s="25"/>
      <c r="C565" s="25"/>
      <c r="D565" s="26"/>
      <c r="E565" s="26"/>
      <c r="F565" s="26"/>
      <c r="G565" s="26"/>
      <c r="H565" s="26"/>
      <c r="I565" s="26"/>
      <c r="J565" s="26"/>
      <c r="K565" s="26"/>
      <c r="L565" s="26"/>
      <c r="M565" s="26"/>
      <c r="N565" s="26"/>
      <c r="O565" s="25"/>
      <c r="P565" s="26"/>
      <c r="Q565" s="26"/>
      <c r="R565" s="25"/>
      <c r="S565" s="25"/>
      <c r="T565" s="26"/>
      <c r="U565" s="35"/>
      <c r="V565" s="26"/>
      <c r="W565" s="26"/>
      <c r="X565" s="26"/>
      <c r="Y565" s="25"/>
      <c r="Z565" s="25"/>
      <c r="AA565" s="25"/>
      <c r="AB565" s="25"/>
      <c r="AC565" s="25"/>
      <c r="AD565" s="25"/>
      <c r="AE565" s="25"/>
      <c r="AF565" s="25"/>
      <c r="AG565" s="25"/>
      <c r="AH565" s="25"/>
      <c r="AI565" s="25"/>
      <c r="AJ565" s="25"/>
      <c r="AK565" s="25"/>
      <c r="AL565" s="25"/>
      <c r="AM565" s="25"/>
      <c r="AN565" s="25"/>
      <c r="AO565" s="25"/>
      <c r="AP565" s="25"/>
      <c r="AQ565" s="25"/>
      <c r="AR565" s="25"/>
      <c r="AS565" s="25"/>
      <c r="AT565" s="25"/>
      <c r="AU565" s="25"/>
      <c r="AV565" s="25"/>
      <c r="AW565" s="25"/>
      <c r="AX565" s="25"/>
      <c r="AY565" s="25"/>
      <c r="AZ565" s="25"/>
      <c r="BA565" s="25"/>
      <c r="BB565" s="25"/>
      <c r="BC565" s="25"/>
      <c r="BD565" s="25"/>
      <c r="BE565" s="25"/>
      <c r="BF565" s="25"/>
      <c r="BG565" s="25"/>
      <c r="BH565" s="25"/>
      <c r="BI565" s="25"/>
      <c r="BJ565" s="25"/>
      <c r="BK565" s="25"/>
      <c r="BL565" s="25"/>
      <c r="BM565" s="25"/>
      <c r="BN565" s="25"/>
      <c r="BO565" s="25"/>
      <c r="BP565" s="25"/>
      <c r="BQ565" s="25"/>
    </row>
    <row r="566" spans="1:69" s="110" customFormat="1" x14ac:dyDescent="0.3">
      <c r="A566" s="25"/>
      <c r="B566" s="25"/>
      <c r="C566" s="25"/>
      <c r="D566" s="26"/>
      <c r="E566" s="26"/>
      <c r="F566" s="26"/>
      <c r="G566" s="26"/>
      <c r="H566" s="26"/>
      <c r="I566" s="26"/>
      <c r="J566" s="26"/>
      <c r="K566" s="26"/>
      <c r="L566" s="26"/>
      <c r="M566" s="26"/>
      <c r="N566" s="26"/>
      <c r="O566" s="25"/>
      <c r="P566" s="26"/>
      <c r="Q566" s="26"/>
      <c r="R566" s="25"/>
      <c r="S566" s="25"/>
      <c r="T566" s="26"/>
      <c r="U566" s="35"/>
      <c r="V566" s="26"/>
      <c r="W566" s="26"/>
      <c r="X566" s="26"/>
      <c r="Y566" s="25"/>
      <c r="Z566" s="25"/>
      <c r="AA566" s="25"/>
      <c r="AB566" s="25"/>
      <c r="AC566" s="25"/>
      <c r="AD566" s="25"/>
      <c r="AE566" s="25"/>
      <c r="AF566" s="25"/>
      <c r="AG566" s="25"/>
      <c r="AH566" s="25"/>
      <c r="AI566" s="25"/>
      <c r="AJ566" s="25"/>
      <c r="AK566" s="25"/>
      <c r="AL566" s="25"/>
      <c r="AM566" s="25"/>
      <c r="AN566" s="25"/>
      <c r="AO566" s="25"/>
      <c r="AP566" s="25"/>
      <c r="AQ566" s="25"/>
      <c r="AR566" s="25"/>
      <c r="AS566" s="25"/>
      <c r="AT566" s="25"/>
      <c r="AU566" s="25"/>
      <c r="AV566" s="25"/>
      <c r="AW566" s="25"/>
      <c r="AX566" s="25"/>
      <c r="AY566" s="25"/>
      <c r="AZ566" s="25"/>
      <c r="BA566" s="25"/>
      <c r="BB566" s="25"/>
      <c r="BC566" s="25"/>
      <c r="BD566" s="25"/>
      <c r="BE566" s="25"/>
      <c r="BF566" s="25"/>
      <c r="BG566" s="25"/>
      <c r="BH566" s="25"/>
      <c r="BI566" s="25"/>
      <c r="BJ566" s="25"/>
      <c r="BK566" s="25"/>
      <c r="BL566" s="25"/>
      <c r="BM566" s="25"/>
      <c r="BN566" s="25"/>
      <c r="BO566" s="25"/>
      <c r="BP566" s="25"/>
      <c r="BQ566" s="25"/>
    </row>
    <row r="567" spans="1:69" s="110" customFormat="1" x14ac:dyDescent="0.3">
      <c r="A567" s="25"/>
      <c r="B567" s="25"/>
      <c r="C567" s="25"/>
      <c r="D567" s="26"/>
      <c r="E567" s="26"/>
      <c r="F567" s="26"/>
      <c r="G567" s="26"/>
      <c r="H567" s="26"/>
      <c r="I567" s="26"/>
      <c r="J567" s="26"/>
      <c r="K567" s="26"/>
      <c r="L567" s="26"/>
      <c r="M567" s="26"/>
      <c r="N567" s="26"/>
      <c r="O567" s="25"/>
      <c r="P567" s="26"/>
      <c r="Q567" s="26"/>
      <c r="R567" s="25"/>
      <c r="S567" s="25"/>
      <c r="T567" s="26"/>
      <c r="U567" s="35"/>
      <c r="V567" s="26"/>
      <c r="W567" s="26"/>
      <c r="X567" s="26"/>
      <c r="Y567" s="25"/>
      <c r="Z567" s="25"/>
      <c r="AA567" s="25"/>
      <c r="AB567" s="25"/>
      <c r="AC567" s="25"/>
      <c r="AD567" s="25"/>
      <c r="AE567" s="25"/>
      <c r="AF567" s="25"/>
      <c r="AG567" s="25"/>
      <c r="AH567" s="25"/>
      <c r="AI567" s="25"/>
      <c r="AJ567" s="25"/>
      <c r="AK567" s="25"/>
      <c r="AL567" s="25"/>
      <c r="AM567" s="25"/>
      <c r="AN567" s="25"/>
      <c r="AO567" s="25"/>
      <c r="AP567" s="25"/>
      <c r="AQ567" s="25"/>
      <c r="AR567" s="25"/>
      <c r="AS567" s="25"/>
      <c r="AT567" s="25"/>
      <c r="AU567" s="25"/>
      <c r="AV567" s="25"/>
      <c r="AW567" s="25"/>
      <c r="AX567" s="25"/>
      <c r="AY567" s="25"/>
      <c r="AZ567" s="25"/>
      <c r="BA567" s="25"/>
      <c r="BB567" s="25"/>
      <c r="BC567" s="25"/>
      <c r="BD567" s="25"/>
      <c r="BE567" s="25"/>
      <c r="BF567" s="25"/>
      <c r="BG567" s="25"/>
      <c r="BH567" s="25"/>
      <c r="BI567" s="25"/>
      <c r="BJ567" s="25"/>
      <c r="BK567" s="25"/>
      <c r="BL567" s="25"/>
      <c r="BM567" s="25"/>
      <c r="BN567" s="25"/>
      <c r="BO567" s="25"/>
      <c r="BP567" s="25"/>
      <c r="BQ567" s="25"/>
    </row>
    <row r="568" spans="1:69" s="110" customFormat="1" x14ac:dyDescent="0.3">
      <c r="A568" s="25"/>
      <c r="B568" s="25"/>
      <c r="C568" s="25"/>
      <c r="D568" s="26"/>
      <c r="E568" s="26"/>
      <c r="F568" s="26"/>
      <c r="G568" s="26"/>
      <c r="H568" s="26"/>
      <c r="I568" s="26"/>
      <c r="J568" s="26"/>
      <c r="K568" s="26"/>
      <c r="L568" s="26"/>
      <c r="M568" s="26"/>
      <c r="N568" s="26"/>
      <c r="O568" s="25"/>
      <c r="P568" s="26"/>
      <c r="Q568" s="26"/>
      <c r="R568" s="25"/>
      <c r="S568" s="25"/>
      <c r="T568" s="26"/>
      <c r="U568" s="35"/>
      <c r="V568" s="26"/>
      <c r="W568" s="26"/>
      <c r="X568" s="26"/>
      <c r="Y568" s="25"/>
      <c r="Z568" s="25"/>
      <c r="AA568" s="25"/>
      <c r="AB568" s="25"/>
      <c r="AC568" s="25"/>
      <c r="AD568" s="25"/>
      <c r="AE568" s="25"/>
      <c r="AF568" s="25"/>
      <c r="AG568" s="25"/>
      <c r="AH568" s="25"/>
      <c r="AI568" s="25"/>
      <c r="AJ568" s="25"/>
      <c r="AK568" s="25"/>
      <c r="AL568" s="25"/>
      <c r="AM568" s="25"/>
      <c r="AN568" s="25"/>
      <c r="AO568" s="25"/>
      <c r="AP568" s="25"/>
      <c r="AQ568" s="25"/>
      <c r="AR568" s="25"/>
      <c r="AS568" s="25"/>
      <c r="AT568" s="25"/>
      <c r="AU568" s="25"/>
      <c r="AV568" s="25"/>
      <c r="AW568" s="25"/>
      <c r="AX568" s="25"/>
      <c r="AY568" s="25"/>
      <c r="AZ568" s="25"/>
      <c r="BA568" s="25"/>
      <c r="BB568" s="25"/>
      <c r="BC568" s="25"/>
      <c r="BD568" s="25"/>
      <c r="BE568" s="25"/>
      <c r="BF568" s="25"/>
      <c r="BG568" s="25"/>
      <c r="BH568" s="25"/>
      <c r="BI568" s="25"/>
      <c r="BJ568" s="25"/>
      <c r="BK568" s="25"/>
      <c r="BL568" s="25"/>
      <c r="BM568" s="25"/>
      <c r="BN568" s="25"/>
      <c r="BO568" s="25"/>
      <c r="BP568" s="25"/>
      <c r="BQ568" s="25"/>
    </row>
    <row r="569" spans="1:69" s="110" customFormat="1" x14ac:dyDescent="0.3">
      <c r="A569" s="25"/>
      <c r="B569" s="25"/>
      <c r="C569" s="25"/>
      <c r="D569" s="26"/>
      <c r="E569" s="26"/>
      <c r="F569" s="26"/>
      <c r="G569" s="26"/>
      <c r="H569" s="26"/>
      <c r="I569" s="26"/>
      <c r="J569" s="26"/>
      <c r="K569" s="26"/>
      <c r="L569" s="26"/>
      <c r="M569" s="26"/>
      <c r="N569" s="26"/>
      <c r="O569" s="25"/>
      <c r="P569" s="26"/>
      <c r="Q569" s="26"/>
      <c r="R569" s="25"/>
      <c r="S569" s="25"/>
      <c r="T569" s="26"/>
      <c r="U569" s="35"/>
      <c r="V569" s="26"/>
      <c r="W569" s="26"/>
      <c r="X569" s="26"/>
      <c r="Y569" s="25"/>
      <c r="Z569" s="25"/>
      <c r="AA569" s="25"/>
      <c r="AB569" s="25"/>
      <c r="AC569" s="25"/>
      <c r="AD569" s="25"/>
      <c r="AE569" s="25"/>
      <c r="AF569" s="25"/>
      <c r="AG569" s="25"/>
      <c r="AH569" s="25"/>
      <c r="AI569" s="25"/>
      <c r="AJ569" s="25"/>
      <c r="AK569" s="25"/>
      <c r="AL569" s="25"/>
      <c r="AM569" s="25"/>
      <c r="AN569" s="25"/>
      <c r="AO569" s="25"/>
      <c r="AP569" s="25"/>
      <c r="AQ569" s="25"/>
      <c r="AR569" s="25"/>
      <c r="AS569" s="25"/>
      <c r="AT569" s="25"/>
      <c r="AU569" s="25"/>
      <c r="AV569" s="25"/>
      <c r="AW569" s="25"/>
      <c r="AX569" s="25"/>
      <c r="AY569" s="25"/>
      <c r="AZ569" s="25"/>
      <c r="BA569" s="25"/>
      <c r="BB569" s="25"/>
      <c r="BC569" s="25"/>
      <c r="BD569" s="25"/>
      <c r="BE569" s="25"/>
      <c r="BF569" s="25"/>
      <c r="BG569" s="25"/>
      <c r="BH569" s="25"/>
      <c r="BI569" s="25"/>
      <c r="BJ569" s="25"/>
      <c r="BK569" s="25"/>
      <c r="BL569" s="25"/>
      <c r="BM569" s="25"/>
      <c r="BN569" s="25"/>
      <c r="BO569" s="25"/>
      <c r="BP569" s="25"/>
      <c r="BQ569" s="25"/>
    </row>
    <row r="570" spans="1:69" s="110" customFormat="1" x14ac:dyDescent="0.3">
      <c r="A570" s="25"/>
      <c r="B570" s="25"/>
      <c r="C570" s="25"/>
      <c r="D570" s="26"/>
      <c r="E570" s="26"/>
      <c r="F570" s="26"/>
      <c r="G570" s="26"/>
      <c r="H570" s="26"/>
      <c r="I570" s="26"/>
      <c r="J570" s="26"/>
      <c r="K570" s="26"/>
      <c r="L570" s="26"/>
      <c r="M570" s="26"/>
      <c r="N570" s="26"/>
      <c r="O570" s="25"/>
      <c r="P570" s="26"/>
      <c r="Q570" s="26"/>
      <c r="R570" s="25"/>
      <c r="S570" s="25"/>
      <c r="T570" s="26"/>
      <c r="U570" s="35"/>
      <c r="V570" s="26"/>
      <c r="W570" s="26"/>
      <c r="X570" s="26"/>
      <c r="Y570" s="25"/>
      <c r="Z570" s="25"/>
      <c r="AA570" s="25"/>
      <c r="AB570" s="25"/>
      <c r="AC570" s="25"/>
      <c r="AD570" s="25"/>
      <c r="AE570" s="25"/>
      <c r="AF570" s="25"/>
      <c r="AG570" s="25"/>
      <c r="AH570" s="25"/>
      <c r="AI570" s="25"/>
      <c r="AJ570" s="25"/>
      <c r="AK570" s="25"/>
      <c r="AL570" s="25"/>
      <c r="AM570" s="25"/>
      <c r="AN570" s="25"/>
      <c r="AO570" s="25"/>
      <c r="AP570" s="25"/>
      <c r="AQ570" s="25"/>
      <c r="AR570" s="25"/>
      <c r="AS570" s="25"/>
      <c r="AT570" s="25"/>
      <c r="AU570" s="25"/>
      <c r="AV570" s="25"/>
      <c r="AW570" s="25"/>
      <c r="AX570" s="25"/>
      <c r="AY570" s="25"/>
      <c r="AZ570" s="25"/>
      <c r="BA570" s="25"/>
      <c r="BB570" s="25"/>
      <c r="BC570" s="25"/>
      <c r="BD570" s="25"/>
      <c r="BE570" s="25"/>
      <c r="BF570" s="25"/>
      <c r="BG570" s="25"/>
      <c r="BH570" s="25"/>
      <c r="BI570" s="25"/>
      <c r="BJ570" s="25"/>
      <c r="BK570" s="25"/>
      <c r="BL570" s="25"/>
      <c r="BM570" s="25"/>
      <c r="BN570" s="25"/>
      <c r="BO570" s="25"/>
      <c r="BP570" s="25"/>
      <c r="BQ570" s="25"/>
    </row>
    <row r="571" spans="1:69" s="110" customFormat="1" x14ac:dyDescent="0.3">
      <c r="A571" s="25"/>
      <c r="B571" s="25"/>
      <c r="C571" s="25"/>
      <c r="D571" s="26"/>
      <c r="E571" s="26"/>
      <c r="F571" s="26"/>
      <c r="G571" s="26"/>
      <c r="H571" s="26"/>
      <c r="I571" s="26"/>
      <c r="J571" s="26"/>
      <c r="K571" s="26"/>
      <c r="L571" s="26"/>
      <c r="M571" s="26"/>
      <c r="N571" s="26"/>
      <c r="O571" s="25"/>
      <c r="P571" s="26"/>
      <c r="Q571" s="26"/>
      <c r="R571" s="25"/>
      <c r="S571" s="25"/>
      <c r="T571" s="26"/>
      <c r="U571" s="35"/>
      <c r="V571" s="26"/>
      <c r="W571" s="26"/>
      <c r="X571" s="26"/>
      <c r="Y571" s="25"/>
      <c r="Z571" s="25"/>
      <c r="AA571" s="25"/>
      <c r="AB571" s="25"/>
      <c r="AC571" s="25"/>
      <c r="AD571" s="25"/>
      <c r="AE571" s="25"/>
      <c r="AF571" s="25"/>
      <c r="AG571" s="25"/>
      <c r="AH571" s="25"/>
      <c r="AI571" s="25"/>
      <c r="AJ571" s="25"/>
      <c r="AK571" s="25"/>
      <c r="AL571" s="25"/>
      <c r="AM571" s="25"/>
      <c r="AN571" s="25"/>
      <c r="AO571" s="25"/>
      <c r="AP571" s="25"/>
      <c r="AQ571" s="25"/>
      <c r="AR571" s="25"/>
      <c r="AS571" s="25"/>
      <c r="AT571" s="25"/>
      <c r="AU571" s="25"/>
      <c r="AV571" s="25"/>
      <c r="AW571" s="25"/>
      <c r="AX571" s="25"/>
      <c r="AY571" s="25"/>
      <c r="AZ571" s="25"/>
      <c r="BA571" s="25"/>
      <c r="BB571" s="25"/>
      <c r="BC571" s="25"/>
      <c r="BD571" s="25"/>
      <c r="BE571" s="25"/>
      <c r="BF571" s="25"/>
      <c r="BG571" s="25"/>
      <c r="BH571" s="25"/>
      <c r="BI571" s="25"/>
      <c r="BJ571" s="25"/>
      <c r="BK571" s="25"/>
      <c r="BL571" s="25"/>
      <c r="BM571" s="25"/>
      <c r="BN571" s="25"/>
      <c r="BO571" s="25"/>
      <c r="BP571" s="25"/>
      <c r="BQ571" s="25"/>
    </row>
    <row r="572" spans="1:69" s="110" customFormat="1" x14ac:dyDescent="0.3">
      <c r="A572" s="25"/>
      <c r="B572" s="25"/>
      <c r="C572" s="25"/>
      <c r="D572" s="26"/>
      <c r="E572" s="26"/>
      <c r="F572" s="26"/>
      <c r="G572" s="26"/>
      <c r="H572" s="26"/>
      <c r="I572" s="26"/>
      <c r="J572" s="26"/>
      <c r="K572" s="26"/>
      <c r="L572" s="26"/>
      <c r="M572" s="26"/>
      <c r="N572" s="26"/>
      <c r="O572" s="25"/>
      <c r="P572" s="26"/>
      <c r="Q572" s="26"/>
      <c r="R572" s="25"/>
      <c r="S572" s="25"/>
      <c r="T572" s="26"/>
      <c r="U572" s="35"/>
      <c r="V572" s="26"/>
      <c r="W572" s="26"/>
      <c r="X572" s="26"/>
      <c r="Y572" s="25"/>
      <c r="Z572" s="25"/>
      <c r="AA572" s="25"/>
      <c r="AB572" s="25"/>
      <c r="AC572" s="25"/>
      <c r="AD572" s="25"/>
      <c r="AE572" s="25"/>
      <c r="AF572" s="25"/>
      <c r="AG572" s="25"/>
      <c r="AH572" s="25"/>
      <c r="AI572" s="25"/>
      <c r="AJ572" s="25"/>
      <c r="AK572" s="25"/>
      <c r="AL572" s="25"/>
      <c r="AM572" s="25"/>
      <c r="AN572" s="25"/>
      <c r="AO572" s="25"/>
      <c r="AP572" s="25"/>
      <c r="AQ572" s="25"/>
      <c r="AR572" s="25"/>
      <c r="AS572" s="25"/>
      <c r="AT572" s="25"/>
      <c r="AU572" s="25"/>
      <c r="AV572" s="25"/>
      <c r="AW572" s="25"/>
      <c r="AX572" s="25"/>
      <c r="AY572" s="25"/>
      <c r="AZ572" s="25"/>
      <c r="BA572" s="25"/>
      <c r="BB572" s="25"/>
      <c r="BC572" s="25"/>
      <c r="BD572" s="25"/>
      <c r="BE572" s="25"/>
      <c r="BF572" s="25"/>
      <c r="BG572" s="25"/>
      <c r="BH572" s="25"/>
      <c r="BI572" s="25"/>
      <c r="BJ572" s="25"/>
      <c r="BK572" s="25"/>
      <c r="BL572" s="25"/>
      <c r="BM572" s="25"/>
      <c r="BN572" s="25"/>
      <c r="BO572" s="25"/>
      <c r="BP572" s="25"/>
      <c r="BQ572" s="25"/>
    </row>
    <row r="573" spans="1:69" s="110" customFormat="1" x14ac:dyDescent="0.3">
      <c r="A573" s="25"/>
      <c r="B573" s="25"/>
      <c r="C573" s="25"/>
      <c r="D573" s="26"/>
      <c r="E573" s="26"/>
      <c r="F573" s="26"/>
      <c r="G573" s="26"/>
      <c r="H573" s="26"/>
      <c r="I573" s="26"/>
      <c r="J573" s="26"/>
      <c r="K573" s="26"/>
      <c r="L573" s="26"/>
      <c r="M573" s="26"/>
      <c r="N573" s="26"/>
      <c r="O573" s="25"/>
      <c r="P573" s="26"/>
      <c r="Q573" s="26"/>
      <c r="R573" s="25"/>
      <c r="S573" s="25"/>
      <c r="T573" s="26"/>
      <c r="U573" s="35"/>
      <c r="V573" s="26"/>
      <c r="W573" s="26"/>
      <c r="X573" s="26"/>
      <c r="Y573" s="25"/>
      <c r="Z573" s="25"/>
      <c r="AA573" s="25"/>
      <c r="AB573" s="25"/>
      <c r="AC573" s="25"/>
      <c r="AD573" s="25"/>
      <c r="AE573" s="25"/>
      <c r="AF573" s="25"/>
      <c r="AG573" s="25"/>
      <c r="AH573" s="25"/>
      <c r="AI573" s="25"/>
      <c r="AJ573" s="25"/>
      <c r="AK573" s="25"/>
      <c r="AL573" s="25"/>
      <c r="AM573" s="25"/>
      <c r="AN573" s="25"/>
      <c r="AO573" s="25"/>
      <c r="AP573" s="25"/>
      <c r="AQ573" s="25"/>
      <c r="AR573" s="25"/>
      <c r="AS573" s="25"/>
      <c r="AT573" s="25"/>
      <c r="AU573" s="25"/>
      <c r="AV573" s="25"/>
      <c r="AW573" s="25"/>
      <c r="AX573" s="25"/>
      <c r="AY573" s="25"/>
      <c r="AZ573" s="25"/>
      <c r="BA573" s="25"/>
      <c r="BB573" s="25"/>
      <c r="BC573" s="25"/>
      <c r="BD573" s="25"/>
      <c r="BE573" s="25"/>
      <c r="BF573" s="25"/>
      <c r="BG573" s="25"/>
      <c r="BH573" s="25"/>
      <c r="BI573" s="25"/>
      <c r="BJ573" s="25"/>
      <c r="BK573" s="25"/>
      <c r="BL573" s="25"/>
      <c r="BM573" s="25"/>
      <c r="BN573" s="25"/>
      <c r="BO573" s="25"/>
      <c r="BP573" s="25"/>
      <c r="BQ573" s="25"/>
    </row>
    <row r="574" spans="1:69" s="110" customFormat="1" x14ac:dyDescent="0.3">
      <c r="A574" s="25"/>
      <c r="B574" s="25"/>
      <c r="C574" s="25"/>
      <c r="D574" s="26"/>
      <c r="E574" s="26"/>
      <c r="F574" s="26"/>
      <c r="G574" s="26"/>
      <c r="H574" s="26"/>
      <c r="I574" s="26"/>
      <c r="J574" s="26"/>
      <c r="K574" s="26"/>
      <c r="L574" s="26"/>
      <c r="M574" s="26"/>
      <c r="N574" s="26"/>
      <c r="O574" s="25"/>
      <c r="P574" s="26"/>
      <c r="Q574" s="26"/>
      <c r="R574" s="25"/>
      <c r="S574" s="25"/>
      <c r="T574" s="26"/>
      <c r="U574" s="35"/>
      <c r="V574" s="26"/>
      <c r="W574" s="26"/>
      <c r="X574" s="26"/>
      <c r="Y574" s="25"/>
      <c r="Z574" s="25"/>
      <c r="AA574" s="25"/>
      <c r="AB574" s="25"/>
      <c r="AC574" s="25"/>
      <c r="AD574" s="25"/>
      <c r="AE574" s="25"/>
      <c r="AF574" s="25"/>
      <c r="AG574" s="25"/>
      <c r="AH574" s="25"/>
      <c r="AI574" s="25"/>
      <c r="AJ574" s="25"/>
      <c r="AK574" s="25"/>
      <c r="AL574" s="25"/>
      <c r="AM574" s="25"/>
      <c r="AN574" s="25"/>
      <c r="AO574" s="25"/>
      <c r="AP574" s="25"/>
      <c r="AQ574" s="25"/>
      <c r="AR574" s="25"/>
      <c r="AS574" s="25"/>
      <c r="AT574" s="25"/>
      <c r="AU574" s="25"/>
      <c r="AV574" s="25"/>
      <c r="AW574" s="25"/>
      <c r="AX574" s="25"/>
      <c r="AY574" s="25"/>
      <c r="AZ574" s="25"/>
      <c r="BA574" s="25"/>
      <c r="BB574" s="25"/>
      <c r="BC574" s="25"/>
      <c r="BD574" s="25"/>
      <c r="BE574" s="25"/>
      <c r="BF574" s="25"/>
      <c r="BG574" s="25"/>
      <c r="BH574" s="25"/>
      <c r="BI574" s="25"/>
      <c r="BJ574" s="25"/>
      <c r="BK574" s="25"/>
      <c r="BL574" s="25"/>
      <c r="BM574" s="25"/>
      <c r="BN574" s="25"/>
      <c r="BO574" s="25"/>
      <c r="BP574" s="25"/>
      <c r="BQ574" s="25"/>
    </row>
    <row r="575" spans="1:69" s="110" customFormat="1" x14ac:dyDescent="0.3">
      <c r="A575" s="25"/>
      <c r="B575" s="25"/>
      <c r="C575" s="25"/>
      <c r="D575" s="26"/>
      <c r="E575" s="26"/>
      <c r="F575" s="26"/>
      <c r="G575" s="26"/>
      <c r="H575" s="26"/>
      <c r="I575" s="26"/>
      <c r="J575" s="26"/>
      <c r="K575" s="26"/>
      <c r="L575" s="26"/>
      <c r="M575" s="26"/>
      <c r="N575" s="26"/>
      <c r="O575" s="25"/>
      <c r="P575" s="26"/>
      <c r="Q575" s="26"/>
      <c r="R575" s="25"/>
      <c r="S575" s="25"/>
      <c r="T575" s="26"/>
      <c r="U575" s="35"/>
      <c r="V575" s="26"/>
      <c r="W575" s="26"/>
      <c r="X575" s="26"/>
      <c r="Y575" s="25"/>
      <c r="Z575" s="25"/>
      <c r="AA575" s="25"/>
      <c r="AB575" s="25"/>
      <c r="AC575" s="25"/>
      <c r="AD575" s="25"/>
      <c r="AE575" s="25"/>
      <c r="AF575" s="25"/>
      <c r="AG575" s="25"/>
      <c r="AH575" s="25"/>
      <c r="AI575" s="25"/>
      <c r="AJ575" s="25"/>
      <c r="AK575" s="25"/>
      <c r="AL575" s="25"/>
      <c r="AM575" s="25"/>
      <c r="AN575" s="25"/>
      <c r="AO575" s="25"/>
      <c r="AP575" s="25"/>
      <c r="AQ575" s="25"/>
      <c r="AR575" s="25"/>
      <c r="AS575" s="25"/>
      <c r="AT575" s="25"/>
      <c r="AU575" s="25"/>
      <c r="AV575" s="25"/>
      <c r="AW575" s="25"/>
      <c r="AX575" s="25"/>
      <c r="AY575" s="25"/>
      <c r="AZ575" s="25"/>
      <c r="BA575" s="25"/>
      <c r="BB575" s="25"/>
      <c r="BC575" s="25"/>
      <c r="BD575" s="25"/>
      <c r="BE575" s="25"/>
      <c r="BF575" s="25"/>
      <c r="BG575" s="25"/>
      <c r="BH575" s="25"/>
      <c r="BI575" s="25"/>
      <c r="BJ575" s="25"/>
      <c r="BK575" s="25"/>
      <c r="BL575" s="25"/>
      <c r="BM575" s="25"/>
      <c r="BN575" s="25"/>
      <c r="BO575" s="25"/>
      <c r="BP575" s="25"/>
      <c r="BQ575" s="25"/>
    </row>
    <row r="576" spans="1:69" s="110" customFormat="1" x14ac:dyDescent="0.3">
      <c r="A576" s="25"/>
      <c r="B576" s="25"/>
      <c r="C576" s="25"/>
      <c r="D576" s="26"/>
      <c r="E576" s="26"/>
      <c r="F576" s="26"/>
      <c r="G576" s="26"/>
      <c r="H576" s="26"/>
      <c r="I576" s="26"/>
      <c r="J576" s="26"/>
      <c r="K576" s="26"/>
      <c r="L576" s="26"/>
      <c r="M576" s="26"/>
      <c r="N576" s="26"/>
      <c r="O576" s="25"/>
      <c r="P576" s="26"/>
      <c r="Q576" s="26"/>
      <c r="R576" s="25"/>
      <c r="S576" s="25"/>
      <c r="T576" s="26"/>
      <c r="U576" s="35"/>
      <c r="V576" s="26"/>
      <c r="W576" s="26"/>
      <c r="X576" s="26"/>
      <c r="Y576" s="25"/>
      <c r="Z576" s="25"/>
      <c r="AA576" s="25"/>
      <c r="AB576" s="25"/>
      <c r="AC576" s="25"/>
      <c r="AD576" s="25"/>
      <c r="AE576" s="25"/>
      <c r="AF576" s="25"/>
      <c r="AG576" s="25"/>
      <c r="AH576" s="25"/>
      <c r="AI576" s="25"/>
      <c r="AJ576" s="25"/>
      <c r="AK576" s="25"/>
      <c r="AL576" s="25"/>
      <c r="AM576" s="25"/>
      <c r="AN576" s="25"/>
      <c r="AO576" s="25"/>
      <c r="AP576" s="25"/>
      <c r="AQ576" s="25"/>
      <c r="AR576" s="25"/>
      <c r="AS576" s="25"/>
      <c r="AT576" s="25"/>
      <c r="AU576" s="25"/>
      <c r="AV576" s="25"/>
      <c r="AW576" s="25"/>
      <c r="AX576" s="25"/>
      <c r="AY576" s="25"/>
      <c r="AZ576" s="25"/>
      <c r="BA576" s="25"/>
      <c r="BB576" s="25"/>
      <c r="BC576" s="25"/>
      <c r="BD576" s="25"/>
      <c r="BE576" s="25"/>
      <c r="BF576" s="25"/>
      <c r="BG576" s="25"/>
      <c r="BH576" s="25"/>
      <c r="BI576" s="25"/>
      <c r="BJ576" s="25"/>
      <c r="BK576" s="25"/>
      <c r="BL576" s="25"/>
      <c r="BM576" s="25"/>
      <c r="BN576" s="25"/>
      <c r="BO576" s="25"/>
      <c r="BP576" s="25"/>
      <c r="BQ576" s="25"/>
    </row>
    <row r="577" spans="1:69" s="110" customFormat="1" x14ac:dyDescent="0.3">
      <c r="A577" s="25"/>
      <c r="B577" s="25"/>
      <c r="C577" s="25"/>
      <c r="D577" s="26"/>
      <c r="E577" s="26"/>
      <c r="F577" s="26"/>
      <c r="G577" s="26"/>
      <c r="H577" s="26"/>
      <c r="I577" s="26"/>
      <c r="J577" s="26"/>
      <c r="K577" s="26"/>
      <c r="L577" s="26"/>
      <c r="M577" s="26"/>
      <c r="N577" s="26"/>
      <c r="O577" s="25"/>
      <c r="P577" s="26"/>
      <c r="Q577" s="26"/>
      <c r="R577" s="25"/>
      <c r="S577" s="25"/>
      <c r="T577" s="26"/>
      <c r="U577" s="35"/>
      <c r="V577" s="26"/>
      <c r="W577" s="26"/>
      <c r="X577" s="26"/>
      <c r="Y577" s="25"/>
      <c r="Z577" s="25"/>
      <c r="AA577" s="25"/>
      <c r="AB577" s="25"/>
      <c r="AC577" s="25"/>
      <c r="AD577" s="25"/>
      <c r="AE577" s="25"/>
      <c r="AF577" s="25"/>
      <c r="AG577" s="25"/>
      <c r="AH577" s="25"/>
      <c r="AI577" s="25"/>
      <c r="AJ577" s="25"/>
      <c r="AK577" s="25"/>
      <c r="AL577" s="25"/>
      <c r="AM577" s="25"/>
      <c r="AN577" s="25"/>
      <c r="AO577" s="25"/>
      <c r="AP577" s="25"/>
      <c r="AQ577" s="25"/>
      <c r="AR577" s="25"/>
      <c r="AS577" s="25"/>
      <c r="AT577" s="25"/>
      <c r="AU577" s="25"/>
      <c r="AV577" s="25"/>
      <c r="AW577" s="25"/>
      <c r="AX577" s="25"/>
      <c r="AY577" s="25"/>
      <c r="AZ577" s="25"/>
      <c r="BA577" s="25"/>
      <c r="BB577" s="25"/>
      <c r="BC577" s="25"/>
      <c r="BD577" s="25"/>
      <c r="BE577" s="25"/>
      <c r="BF577" s="25"/>
      <c r="BG577" s="25"/>
      <c r="BH577" s="25"/>
      <c r="BI577" s="25"/>
      <c r="BJ577" s="25"/>
      <c r="BK577" s="25"/>
      <c r="BL577" s="25"/>
      <c r="BM577" s="25"/>
      <c r="BN577" s="25"/>
      <c r="BO577" s="25"/>
      <c r="BP577" s="25"/>
      <c r="BQ577" s="25"/>
    </row>
    <row r="578" spans="1:69" s="110" customFormat="1" x14ac:dyDescent="0.3">
      <c r="A578" s="25"/>
      <c r="B578" s="25"/>
      <c r="C578" s="25"/>
      <c r="D578" s="26"/>
      <c r="E578" s="26"/>
      <c r="F578" s="26"/>
      <c r="G578" s="26"/>
      <c r="H578" s="26"/>
      <c r="I578" s="26"/>
      <c r="J578" s="26"/>
      <c r="K578" s="26"/>
      <c r="L578" s="26"/>
      <c r="M578" s="26"/>
      <c r="N578" s="26"/>
      <c r="O578" s="25"/>
      <c r="P578" s="26"/>
      <c r="Q578" s="26"/>
      <c r="R578" s="25"/>
      <c r="S578" s="25"/>
      <c r="T578" s="26"/>
      <c r="U578" s="35"/>
      <c r="V578" s="26"/>
      <c r="W578" s="26"/>
      <c r="X578" s="26"/>
      <c r="Y578" s="25"/>
      <c r="Z578" s="25"/>
      <c r="AA578" s="25"/>
      <c r="AB578" s="25"/>
      <c r="AC578" s="25"/>
      <c r="AD578" s="25"/>
      <c r="AE578" s="25"/>
      <c r="AF578" s="25"/>
      <c r="AG578" s="25"/>
      <c r="AH578" s="25"/>
      <c r="AI578" s="25"/>
      <c r="AJ578" s="25"/>
      <c r="AK578" s="25"/>
      <c r="AL578" s="25"/>
      <c r="AM578" s="25"/>
      <c r="AN578" s="25"/>
      <c r="AO578" s="25"/>
      <c r="AP578" s="25"/>
      <c r="AQ578" s="25"/>
      <c r="AR578" s="25"/>
      <c r="AS578" s="25"/>
      <c r="AT578" s="25"/>
      <c r="AU578" s="25"/>
      <c r="AV578" s="25"/>
      <c r="AW578" s="25"/>
      <c r="AX578" s="25"/>
      <c r="AY578" s="25"/>
      <c r="AZ578" s="25"/>
      <c r="BA578" s="25"/>
      <c r="BB578" s="25"/>
      <c r="BC578" s="25"/>
      <c r="BD578" s="25"/>
      <c r="BE578" s="25"/>
      <c r="BF578" s="25"/>
      <c r="BG578" s="25"/>
      <c r="BH578" s="25"/>
      <c r="BI578" s="25"/>
      <c r="BJ578" s="25"/>
      <c r="BK578" s="25"/>
      <c r="BL578" s="25"/>
      <c r="BM578" s="25"/>
      <c r="BN578" s="25"/>
      <c r="BO578" s="25"/>
      <c r="BP578" s="25"/>
      <c r="BQ578" s="25"/>
    </row>
    <row r="579" spans="1:69" s="110" customFormat="1" x14ac:dyDescent="0.3">
      <c r="A579" s="25"/>
      <c r="B579" s="25"/>
      <c r="C579" s="25"/>
      <c r="D579" s="26"/>
      <c r="E579" s="26"/>
      <c r="F579" s="26"/>
      <c r="G579" s="26"/>
      <c r="H579" s="26"/>
      <c r="I579" s="26"/>
      <c r="J579" s="26"/>
      <c r="K579" s="26"/>
      <c r="L579" s="26"/>
      <c r="M579" s="26"/>
      <c r="N579" s="26"/>
      <c r="O579" s="25"/>
      <c r="P579" s="26"/>
      <c r="Q579" s="26"/>
      <c r="R579" s="25"/>
      <c r="S579" s="25"/>
      <c r="T579" s="26"/>
      <c r="U579" s="35"/>
      <c r="V579" s="26"/>
      <c r="W579" s="26"/>
      <c r="X579" s="26"/>
      <c r="Y579" s="25"/>
      <c r="Z579" s="25"/>
      <c r="AA579" s="25"/>
      <c r="AB579" s="25"/>
      <c r="AC579" s="25"/>
      <c r="AD579" s="25"/>
      <c r="AE579" s="25"/>
      <c r="AF579" s="25"/>
      <c r="AG579" s="25"/>
      <c r="AH579" s="25"/>
      <c r="AI579" s="25"/>
      <c r="AJ579" s="25"/>
      <c r="AK579" s="25"/>
      <c r="AL579" s="25"/>
      <c r="AM579" s="25"/>
      <c r="AN579" s="25"/>
      <c r="AO579" s="25"/>
      <c r="AP579" s="25"/>
      <c r="AQ579" s="25"/>
      <c r="AR579" s="25"/>
      <c r="AS579" s="25"/>
      <c r="AT579" s="25"/>
      <c r="AU579" s="25"/>
      <c r="AV579" s="25"/>
      <c r="AW579" s="25"/>
      <c r="AX579" s="25"/>
      <c r="AY579" s="25"/>
      <c r="AZ579" s="25"/>
      <c r="BA579" s="25"/>
      <c r="BB579" s="25"/>
      <c r="BC579" s="25"/>
      <c r="BD579" s="25"/>
      <c r="BE579" s="25"/>
      <c r="BF579" s="25"/>
      <c r="BG579" s="25"/>
      <c r="BH579" s="25"/>
      <c r="BI579" s="25"/>
      <c r="BJ579" s="25"/>
      <c r="BK579" s="25"/>
      <c r="BL579" s="25"/>
      <c r="BM579" s="25"/>
      <c r="BN579" s="25"/>
      <c r="BO579" s="25"/>
      <c r="BP579" s="25"/>
      <c r="BQ579" s="25"/>
    </row>
    <row r="580" spans="1:69" s="110" customFormat="1" x14ac:dyDescent="0.3">
      <c r="A580" s="25"/>
      <c r="B580" s="25"/>
      <c r="C580" s="25"/>
      <c r="D580" s="26"/>
      <c r="E580" s="26"/>
      <c r="F580" s="26"/>
      <c r="G580" s="26"/>
      <c r="H580" s="26"/>
      <c r="I580" s="26"/>
      <c r="J580" s="26"/>
      <c r="K580" s="26"/>
      <c r="L580" s="26"/>
      <c r="M580" s="26"/>
      <c r="N580" s="26"/>
      <c r="O580" s="25"/>
      <c r="P580" s="26"/>
      <c r="Q580" s="26"/>
      <c r="R580" s="25"/>
      <c r="S580" s="25"/>
      <c r="T580" s="26"/>
      <c r="U580" s="35"/>
      <c r="V580" s="26"/>
      <c r="W580" s="26"/>
      <c r="X580" s="26"/>
      <c r="Y580" s="25"/>
      <c r="Z580" s="25"/>
      <c r="AA580" s="25"/>
      <c r="AB580" s="25"/>
      <c r="AC580" s="25"/>
      <c r="AD580" s="25"/>
      <c r="AE580" s="25"/>
      <c r="AF580" s="25"/>
      <c r="AG580" s="25"/>
      <c r="AH580" s="25"/>
      <c r="AI580" s="25"/>
      <c r="AJ580" s="25"/>
      <c r="AK580" s="25"/>
      <c r="AL580" s="25"/>
      <c r="AM580" s="25"/>
      <c r="AN580" s="25"/>
      <c r="AO580" s="25"/>
      <c r="AP580" s="25"/>
      <c r="AQ580" s="25"/>
      <c r="AR580" s="25"/>
      <c r="AS580" s="25"/>
      <c r="AT580" s="25"/>
      <c r="AU580" s="25"/>
      <c r="AV580" s="25"/>
      <c r="AW580" s="25"/>
      <c r="AX580" s="25"/>
      <c r="AY580" s="25"/>
      <c r="AZ580" s="25"/>
      <c r="BA580" s="25"/>
      <c r="BB580" s="25"/>
      <c r="BC580" s="25"/>
      <c r="BD580" s="25"/>
      <c r="BE580" s="25"/>
      <c r="BF580" s="25"/>
      <c r="BG580" s="25"/>
      <c r="BH580" s="25"/>
      <c r="BI580" s="25"/>
      <c r="BJ580" s="25"/>
      <c r="BK580" s="25"/>
      <c r="BL580" s="25"/>
      <c r="BM580" s="25"/>
      <c r="BN580" s="25"/>
      <c r="BO580" s="25"/>
      <c r="BP580" s="25"/>
      <c r="BQ580" s="25"/>
    </row>
    <row r="581" spans="1:69" s="110" customFormat="1" x14ac:dyDescent="0.3">
      <c r="A581" s="25"/>
      <c r="B581" s="25"/>
      <c r="C581" s="25"/>
      <c r="D581" s="26"/>
      <c r="E581" s="26"/>
      <c r="F581" s="26"/>
      <c r="G581" s="26"/>
      <c r="H581" s="26"/>
      <c r="I581" s="26"/>
      <c r="J581" s="26"/>
      <c r="K581" s="26"/>
      <c r="L581" s="26"/>
      <c r="M581" s="26"/>
      <c r="N581" s="26"/>
      <c r="O581" s="25"/>
      <c r="P581" s="26"/>
      <c r="Q581" s="26"/>
      <c r="R581" s="25"/>
      <c r="S581" s="25"/>
      <c r="T581" s="26"/>
      <c r="U581" s="35"/>
      <c r="V581" s="26"/>
      <c r="W581" s="26"/>
      <c r="X581" s="26"/>
      <c r="Y581" s="25"/>
      <c r="Z581" s="25"/>
      <c r="AA581" s="25"/>
      <c r="AB581" s="25"/>
      <c r="AC581" s="25"/>
      <c r="AD581" s="25"/>
      <c r="AE581" s="25"/>
      <c r="AF581" s="25"/>
      <c r="AG581" s="25"/>
      <c r="AH581" s="25"/>
      <c r="AI581" s="25"/>
      <c r="AJ581" s="25"/>
      <c r="AK581" s="25"/>
      <c r="AL581" s="25"/>
      <c r="AM581" s="25"/>
      <c r="AN581" s="25"/>
      <c r="AO581" s="25"/>
      <c r="AP581" s="25"/>
      <c r="AQ581" s="25"/>
      <c r="AR581" s="25"/>
      <c r="AS581" s="25"/>
      <c r="AT581" s="25"/>
      <c r="AU581" s="25"/>
      <c r="AV581" s="25"/>
      <c r="AW581" s="25"/>
      <c r="AX581" s="25"/>
      <c r="AY581" s="25"/>
      <c r="AZ581" s="25"/>
      <c r="BA581" s="25"/>
      <c r="BB581" s="25"/>
      <c r="BC581" s="25"/>
      <c r="BD581" s="25"/>
      <c r="BE581" s="25"/>
      <c r="BF581" s="25"/>
      <c r="BG581" s="25"/>
      <c r="BH581" s="25"/>
      <c r="BI581" s="25"/>
      <c r="BJ581" s="25"/>
      <c r="BK581" s="25"/>
      <c r="BL581" s="25"/>
      <c r="BM581" s="25"/>
      <c r="BN581" s="25"/>
      <c r="BO581" s="25"/>
      <c r="BP581" s="25"/>
      <c r="BQ581" s="25"/>
    </row>
    <row r="582" spans="1:69" s="110" customFormat="1" x14ac:dyDescent="0.3">
      <c r="A582" s="25"/>
      <c r="B582" s="25"/>
      <c r="C582" s="25"/>
      <c r="D582" s="26"/>
      <c r="E582" s="26"/>
      <c r="F582" s="26"/>
      <c r="G582" s="26"/>
      <c r="H582" s="26"/>
      <c r="I582" s="26"/>
      <c r="J582" s="26"/>
      <c r="K582" s="26"/>
      <c r="L582" s="26"/>
      <c r="M582" s="26"/>
      <c r="N582" s="26"/>
      <c r="O582" s="25"/>
      <c r="P582" s="26"/>
      <c r="Q582" s="26"/>
      <c r="R582" s="25"/>
      <c r="S582" s="25"/>
      <c r="T582" s="26"/>
      <c r="U582" s="35"/>
      <c r="V582" s="26"/>
      <c r="W582" s="26"/>
      <c r="X582" s="26"/>
      <c r="Y582" s="25"/>
      <c r="Z582" s="25"/>
      <c r="AA582" s="25"/>
      <c r="AB582" s="25"/>
      <c r="AC582" s="25"/>
      <c r="AD582" s="25"/>
      <c r="AE582" s="25"/>
      <c r="AF582" s="25"/>
      <c r="AG582" s="25"/>
      <c r="AH582" s="25"/>
      <c r="AI582" s="25"/>
      <c r="AJ582" s="25"/>
      <c r="AK582" s="25"/>
      <c r="AL582" s="25"/>
      <c r="AM582" s="25"/>
      <c r="AN582" s="25"/>
      <c r="AO582" s="25"/>
      <c r="AP582" s="25"/>
      <c r="AQ582" s="25"/>
      <c r="AR582" s="25"/>
      <c r="AS582" s="25"/>
      <c r="AT582" s="25"/>
      <c r="AU582" s="25"/>
      <c r="AV582" s="25"/>
      <c r="AW582" s="25"/>
      <c r="AX582" s="25"/>
      <c r="AY582" s="25"/>
      <c r="AZ582" s="25"/>
      <c r="BA582" s="25"/>
      <c r="BB582" s="25"/>
      <c r="BC582" s="25"/>
      <c r="BD582" s="25"/>
      <c r="BE582" s="25"/>
      <c r="BF582" s="25"/>
      <c r="BG582" s="25"/>
      <c r="BH582" s="25"/>
      <c r="BI582" s="25"/>
      <c r="BJ582" s="25"/>
      <c r="BK582" s="25"/>
      <c r="BL582" s="25"/>
      <c r="BM582" s="25"/>
      <c r="BN582" s="25"/>
      <c r="BO582" s="25"/>
      <c r="BP582" s="25"/>
      <c r="BQ582" s="25"/>
    </row>
    <row r="583" spans="1:69" s="110" customFormat="1" x14ac:dyDescent="0.3">
      <c r="A583" s="25"/>
      <c r="B583" s="25"/>
      <c r="C583" s="25"/>
      <c r="D583" s="26"/>
      <c r="E583" s="26"/>
      <c r="F583" s="26"/>
      <c r="G583" s="26"/>
      <c r="H583" s="26"/>
      <c r="I583" s="26"/>
      <c r="J583" s="26"/>
      <c r="K583" s="26"/>
      <c r="L583" s="26"/>
      <c r="M583" s="26"/>
      <c r="N583" s="26"/>
      <c r="O583" s="25"/>
      <c r="P583" s="26"/>
      <c r="Q583" s="26"/>
      <c r="R583" s="25"/>
      <c r="S583" s="25"/>
      <c r="T583" s="26"/>
      <c r="U583" s="35"/>
      <c r="V583" s="26"/>
      <c r="W583" s="26"/>
      <c r="X583" s="26"/>
      <c r="Y583" s="25"/>
      <c r="Z583" s="25"/>
      <c r="AA583" s="25"/>
      <c r="AB583" s="25"/>
      <c r="AC583" s="25"/>
      <c r="AD583" s="25"/>
      <c r="AE583" s="25"/>
      <c r="AF583" s="25"/>
      <c r="AG583" s="25"/>
      <c r="AH583" s="25"/>
      <c r="AI583" s="25"/>
      <c r="AJ583" s="25"/>
      <c r="AK583" s="25"/>
      <c r="AL583" s="25"/>
      <c r="AM583" s="25"/>
      <c r="AN583" s="25"/>
      <c r="AO583" s="25"/>
      <c r="AP583" s="25"/>
      <c r="AQ583" s="25"/>
      <c r="AR583" s="25"/>
      <c r="AS583" s="25"/>
      <c r="AT583" s="25"/>
      <c r="AU583" s="25"/>
      <c r="AV583" s="25"/>
      <c r="AW583" s="25"/>
      <c r="AX583" s="25"/>
      <c r="AY583" s="25"/>
      <c r="AZ583" s="25"/>
      <c r="BA583" s="25"/>
      <c r="BB583" s="25"/>
      <c r="BC583" s="25"/>
      <c r="BD583" s="25"/>
      <c r="BE583" s="25"/>
      <c r="BF583" s="25"/>
      <c r="BG583" s="25"/>
      <c r="BH583" s="25"/>
      <c r="BI583" s="25"/>
      <c r="BJ583" s="25"/>
      <c r="BK583" s="25"/>
      <c r="BL583" s="25"/>
      <c r="BM583" s="25"/>
      <c r="BN583" s="25"/>
      <c r="BO583" s="25"/>
      <c r="BP583" s="25"/>
      <c r="BQ583" s="25"/>
    </row>
    <row r="584" spans="1:69" s="110" customFormat="1" x14ac:dyDescent="0.3">
      <c r="A584" s="25"/>
      <c r="B584" s="25"/>
      <c r="C584" s="25"/>
      <c r="D584" s="26"/>
      <c r="E584" s="26"/>
      <c r="F584" s="26"/>
      <c r="G584" s="26"/>
      <c r="H584" s="26"/>
      <c r="I584" s="26"/>
      <c r="J584" s="26"/>
      <c r="K584" s="26"/>
      <c r="L584" s="26"/>
      <c r="M584" s="26"/>
      <c r="N584" s="26"/>
      <c r="O584" s="25"/>
      <c r="P584" s="26"/>
      <c r="Q584" s="26"/>
      <c r="R584" s="25"/>
      <c r="S584" s="25"/>
      <c r="T584" s="26"/>
      <c r="U584" s="35"/>
      <c r="V584" s="26"/>
      <c r="W584" s="26"/>
      <c r="X584" s="26"/>
      <c r="Y584" s="25"/>
      <c r="Z584" s="25"/>
      <c r="AA584" s="25"/>
      <c r="AB584" s="25"/>
      <c r="AC584" s="25"/>
      <c r="AD584" s="25"/>
      <c r="AE584" s="25"/>
      <c r="AF584" s="25"/>
      <c r="AG584" s="25"/>
      <c r="AH584" s="25"/>
      <c r="AI584" s="25"/>
      <c r="AJ584" s="25"/>
      <c r="AK584" s="25"/>
      <c r="AL584" s="25"/>
      <c r="AM584" s="25"/>
      <c r="AN584" s="25"/>
      <c r="AO584" s="25"/>
      <c r="AP584" s="25"/>
      <c r="AQ584" s="25"/>
      <c r="AR584" s="25"/>
      <c r="AS584" s="25"/>
      <c r="AT584" s="25"/>
      <c r="AU584" s="25"/>
      <c r="AV584" s="25"/>
      <c r="AW584" s="25"/>
      <c r="AX584" s="25"/>
      <c r="AY584" s="25"/>
      <c r="AZ584" s="25"/>
      <c r="BA584" s="25"/>
      <c r="BB584" s="25"/>
      <c r="BC584" s="25"/>
      <c r="BD584" s="25"/>
      <c r="BE584" s="25"/>
      <c r="BF584" s="25"/>
      <c r="BG584" s="25"/>
      <c r="BH584" s="25"/>
      <c r="BI584" s="25"/>
      <c r="BJ584" s="25"/>
      <c r="BK584" s="25"/>
      <c r="BL584" s="25"/>
      <c r="BM584" s="25"/>
      <c r="BN584" s="25"/>
      <c r="BO584" s="25"/>
      <c r="BP584" s="25"/>
      <c r="BQ584" s="25"/>
    </row>
    <row r="585" spans="1:69" s="110" customFormat="1" x14ac:dyDescent="0.3">
      <c r="A585" s="25"/>
      <c r="B585" s="25"/>
      <c r="C585" s="25"/>
      <c r="D585" s="26"/>
      <c r="E585" s="26"/>
      <c r="F585" s="26"/>
      <c r="G585" s="26"/>
      <c r="H585" s="26"/>
      <c r="I585" s="26"/>
      <c r="J585" s="26"/>
      <c r="K585" s="26"/>
      <c r="L585" s="26"/>
      <c r="M585" s="26"/>
      <c r="N585" s="26"/>
      <c r="O585" s="25"/>
      <c r="P585" s="26"/>
      <c r="Q585" s="26"/>
      <c r="R585" s="25"/>
      <c r="S585" s="25"/>
      <c r="T585" s="26"/>
      <c r="U585" s="35"/>
      <c r="V585" s="26"/>
      <c r="W585" s="26"/>
      <c r="X585" s="26"/>
      <c r="Y585" s="25"/>
      <c r="Z585" s="25"/>
      <c r="AA585" s="25"/>
      <c r="AB585" s="25"/>
      <c r="AC585" s="25"/>
      <c r="AD585" s="25"/>
      <c r="AE585" s="25"/>
      <c r="AF585" s="25"/>
      <c r="AG585" s="25"/>
      <c r="AH585" s="25"/>
      <c r="AI585" s="25"/>
      <c r="AJ585" s="25"/>
      <c r="AK585" s="25"/>
      <c r="AL585" s="25"/>
      <c r="AM585" s="25"/>
      <c r="AN585" s="25"/>
      <c r="AO585" s="25"/>
      <c r="AP585" s="25"/>
      <c r="AQ585" s="25"/>
      <c r="AR585" s="25"/>
      <c r="AS585" s="25"/>
      <c r="AT585" s="25"/>
      <c r="AU585" s="25"/>
      <c r="AV585" s="25"/>
      <c r="AW585" s="25"/>
      <c r="AX585" s="25"/>
      <c r="AY585" s="25"/>
      <c r="AZ585" s="25"/>
      <c r="BA585" s="25"/>
      <c r="BB585" s="25"/>
      <c r="BC585" s="25"/>
      <c r="BD585" s="25"/>
      <c r="BE585" s="25"/>
      <c r="BF585" s="25"/>
      <c r="BG585" s="25"/>
      <c r="BH585" s="25"/>
      <c r="BI585" s="25"/>
      <c r="BJ585" s="25"/>
      <c r="BK585" s="25"/>
      <c r="BL585" s="25"/>
      <c r="BM585" s="25"/>
      <c r="BN585" s="25"/>
      <c r="BO585" s="25"/>
      <c r="BP585" s="25"/>
      <c r="BQ585" s="25"/>
    </row>
    <row r="586" spans="1:69" s="110" customFormat="1" x14ac:dyDescent="0.3">
      <c r="A586" s="25"/>
      <c r="B586" s="25"/>
      <c r="C586" s="25"/>
      <c r="D586" s="26"/>
      <c r="E586" s="26"/>
      <c r="F586" s="26"/>
      <c r="G586" s="26"/>
      <c r="H586" s="26"/>
      <c r="I586" s="26"/>
      <c r="J586" s="26"/>
      <c r="K586" s="26"/>
      <c r="L586" s="26"/>
      <c r="M586" s="26"/>
      <c r="N586" s="26"/>
      <c r="O586" s="25"/>
      <c r="P586" s="26"/>
      <c r="Q586" s="26"/>
      <c r="R586" s="25"/>
      <c r="S586" s="25"/>
      <c r="T586" s="26"/>
      <c r="U586" s="35"/>
      <c r="V586" s="26"/>
      <c r="W586" s="26"/>
      <c r="X586" s="26"/>
      <c r="Y586" s="25"/>
      <c r="Z586" s="25"/>
      <c r="AA586" s="25"/>
      <c r="AB586" s="25"/>
      <c r="AC586" s="25"/>
      <c r="AD586" s="25"/>
      <c r="AE586" s="25"/>
      <c r="AF586" s="25"/>
      <c r="AG586" s="25"/>
      <c r="AH586" s="25"/>
      <c r="AI586" s="25"/>
      <c r="AJ586" s="25"/>
      <c r="AK586" s="25"/>
      <c r="AL586" s="25"/>
      <c r="AM586" s="25"/>
      <c r="AN586" s="25"/>
      <c r="AO586" s="25"/>
      <c r="AP586" s="25"/>
      <c r="AQ586" s="25"/>
      <c r="AR586" s="25"/>
      <c r="AS586" s="25"/>
      <c r="AT586" s="25"/>
      <c r="AU586" s="25"/>
      <c r="AV586" s="25"/>
      <c r="AW586" s="25"/>
      <c r="AX586" s="25"/>
      <c r="AY586" s="25"/>
      <c r="AZ586" s="25"/>
      <c r="BA586" s="25"/>
      <c r="BB586" s="25"/>
      <c r="BC586" s="25"/>
      <c r="BD586" s="25"/>
      <c r="BE586" s="25"/>
      <c r="BF586" s="25"/>
      <c r="BG586" s="25"/>
      <c r="BH586" s="25"/>
      <c r="BI586" s="25"/>
      <c r="BJ586" s="25"/>
      <c r="BK586" s="25"/>
      <c r="BL586" s="25"/>
      <c r="BM586" s="25"/>
      <c r="BN586" s="25"/>
      <c r="BO586" s="25"/>
      <c r="BP586" s="25"/>
      <c r="BQ586" s="25"/>
    </row>
    <row r="587" spans="1:69" s="110" customFormat="1" x14ac:dyDescent="0.3">
      <c r="A587" s="25"/>
      <c r="B587" s="25"/>
      <c r="C587" s="25"/>
      <c r="D587" s="26"/>
      <c r="E587" s="26"/>
      <c r="F587" s="26"/>
      <c r="G587" s="26"/>
      <c r="H587" s="26"/>
      <c r="I587" s="26"/>
      <c r="J587" s="26"/>
      <c r="K587" s="26"/>
      <c r="L587" s="26"/>
      <c r="M587" s="26"/>
      <c r="N587" s="26"/>
      <c r="O587" s="25"/>
      <c r="P587" s="26"/>
      <c r="Q587" s="26"/>
      <c r="R587" s="25"/>
      <c r="S587" s="25"/>
      <c r="T587" s="26"/>
      <c r="U587" s="35"/>
      <c r="V587" s="26"/>
      <c r="W587" s="26"/>
      <c r="X587" s="26"/>
      <c r="Y587" s="25"/>
      <c r="Z587" s="25"/>
      <c r="AA587" s="25"/>
      <c r="AB587" s="25"/>
      <c r="AC587" s="25"/>
      <c r="AD587" s="25"/>
      <c r="AE587" s="25"/>
      <c r="AF587" s="25"/>
      <c r="AG587" s="25"/>
      <c r="AH587" s="25"/>
      <c r="AI587" s="25"/>
      <c r="AJ587" s="25"/>
      <c r="AK587" s="25"/>
      <c r="AL587" s="25"/>
      <c r="AM587" s="25"/>
      <c r="AN587" s="25"/>
      <c r="AO587" s="25"/>
      <c r="AP587" s="25"/>
      <c r="AQ587" s="25"/>
      <c r="AR587" s="25"/>
      <c r="AS587" s="25"/>
      <c r="AT587" s="25"/>
      <c r="AU587" s="25"/>
      <c r="AV587" s="25"/>
      <c r="AW587" s="25"/>
      <c r="AX587" s="25"/>
      <c r="AY587" s="25"/>
      <c r="AZ587" s="25"/>
      <c r="BA587" s="25"/>
      <c r="BB587" s="25"/>
      <c r="BC587" s="25"/>
      <c r="BD587" s="25"/>
      <c r="BE587" s="25"/>
      <c r="BF587" s="25"/>
      <c r="BG587" s="25"/>
      <c r="BH587" s="25"/>
      <c r="BI587" s="25"/>
      <c r="BJ587" s="25"/>
      <c r="BK587" s="25"/>
      <c r="BL587" s="25"/>
      <c r="BM587" s="25"/>
      <c r="BN587" s="25"/>
      <c r="BO587" s="25"/>
      <c r="BP587" s="25"/>
      <c r="BQ587" s="25"/>
    </row>
    <row r="588" spans="1:69" s="110" customFormat="1" x14ac:dyDescent="0.3">
      <c r="A588" s="25"/>
      <c r="B588" s="25"/>
      <c r="C588" s="25"/>
      <c r="D588" s="26"/>
      <c r="E588" s="26"/>
      <c r="F588" s="26"/>
      <c r="G588" s="26"/>
      <c r="H588" s="26"/>
      <c r="I588" s="26"/>
      <c r="J588" s="26"/>
      <c r="K588" s="26"/>
      <c r="L588" s="26"/>
      <c r="M588" s="26"/>
      <c r="N588" s="26"/>
      <c r="O588" s="25"/>
      <c r="P588" s="26"/>
      <c r="Q588" s="26"/>
      <c r="R588" s="25"/>
      <c r="S588" s="25"/>
      <c r="T588" s="26"/>
      <c r="U588" s="35"/>
      <c r="V588" s="26"/>
      <c r="W588" s="26"/>
      <c r="X588" s="26"/>
      <c r="Y588" s="25"/>
      <c r="Z588" s="25"/>
      <c r="AA588" s="25"/>
      <c r="AB588" s="25"/>
      <c r="AC588" s="25"/>
      <c r="AD588" s="25"/>
      <c r="AE588" s="25"/>
      <c r="AF588" s="25"/>
      <c r="AG588" s="25"/>
      <c r="AH588" s="25"/>
      <c r="AI588" s="25"/>
      <c r="AJ588" s="25"/>
      <c r="AK588" s="25"/>
      <c r="AL588" s="25"/>
      <c r="AM588" s="25"/>
      <c r="AN588" s="25"/>
      <c r="AO588" s="25"/>
      <c r="AP588" s="25"/>
      <c r="AQ588" s="25"/>
      <c r="AR588" s="25"/>
      <c r="AS588" s="25"/>
      <c r="AT588" s="25"/>
      <c r="AU588" s="25"/>
      <c r="AV588" s="25"/>
      <c r="AW588" s="25"/>
      <c r="AX588" s="25"/>
      <c r="AY588" s="25"/>
      <c r="AZ588" s="25"/>
      <c r="BA588" s="25"/>
      <c r="BB588" s="25"/>
      <c r="BC588" s="25"/>
      <c r="BD588" s="25"/>
      <c r="BE588" s="25"/>
      <c r="BF588" s="25"/>
      <c r="BG588" s="25"/>
      <c r="BH588" s="25"/>
      <c r="BI588" s="25"/>
      <c r="BJ588" s="25"/>
      <c r="BK588" s="25"/>
      <c r="BL588" s="25"/>
      <c r="BM588" s="25"/>
      <c r="BN588" s="25"/>
      <c r="BO588" s="25"/>
      <c r="BP588" s="25"/>
      <c r="BQ588" s="25"/>
    </row>
    <row r="589" spans="1:69" s="110" customFormat="1" x14ac:dyDescent="0.3">
      <c r="A589" s="25"/>
      <c r="B589" s="25"/>
      <c r="C589" s="25"/>
      <c r="D589" s="26"/>
      <c r="E589" s="26"/>
      <c r="F589" s="26"/>
      <c r="G589" s="26"/>
      <c r="H589" s="26"/>
      <c r="I589" s="26"/>
      <c r="J589" s="26"/>
      <c r="K589" s="26"/>
      <c r="L589" s="26"/>
      <c r="M589" s="26"/>
      <c r="N589" s="26"/>
      <c r="O589" s="25"/>
      <c r="P589" s="26"/>
      <c r="Q589" s="26"/>
      <c r="R589" s="25"/>
      <c r="S589" s="25"/>
      <c r="T589" s="26"/>
      <c r="U589" s="35"/>
      <c r="V589" s="26"/>
      <c r="W589" s="26"/>
      <c r="X589" s="26"/>
      <c r="Y589" s="25"/>
      <c r="Z589" s="25"/>
      <c r="AA589" s="25"/>
      <c r="AB589" s="25"/>
      <c r="AC589" s="25"/>
      <c r="AD589" s="25"/>
      <c r="AE589" s="25"/>
      <c r="AF589" s="25"/>
      <c r="AG589" s="25"/>
      <c r="AH589" s="25"/>
      <c r="AI589" s="25"/>
      <c r="AJ589" s="25"/>
      <c r="AK589" s="25"/>
      <c r="AL589" s="25"/>
      <c r="AM589" s="25"/>
      <c r="AN589" s="25"/>
      <c r="AO589" s="25"/>
      <c r="AP589" s="25"/>
      <c r="AQ589" s="25"/>
      <c r="AR589" s="25"/>
      <c r="AS589" s="25"/>
      <c r="AT589" s="25"/>
      <c r="AU589" s="25"/>
      <c r="AV589" s="25"/>
      <c r="AW589" s="25"/>
      <c r="AX589" s="25"/>
      <c r="AY589" s="25"/>
      <c r="AZ589" s="25"/>
      <c r="BA589" s="25"/>
      <c r="BB589" s="25"/>
      <c r="BC589" s="25"/>
      <c r="BD589" s="25"/>
      <c r="BE589" s="25"/>
      <c r="BF589" s="25"/>
      <c r="BG589" s="25"/>
      <c r="BH589" s="25"/>
      <c r="BI589" s="25"/>
      <c r="BJ589" s="25"/>
      <c r="BK589" s="25"/>
      <c r="BL589" s="25"/>
      <c r="BM589" s="25"/>
      <c r="BN589" s="25"/>
      <c r="BO589" s="25"/>
      <c r="BP589" s="25"/>
      <c r="BQ589" s="25"/>
    </row>
    <row r="590" spans="1:69" s="110" customFormat="1" x14ac:dyDescent="0.3">
      <c r="A590" s="25"/>
      <c r="B590" s="25"/>
      <c r="C590" s="25"/>
      <c r="D590" s="26"/>
      <c r="E590" s="26"/>
      <c r="F590" s="26"/>
      <c r="G590" s="26"/>
      <c r="H590" s="26"/>
      <c r="I590" s="26"/>
      <c r="J590" s="26"/>
      <c r="K590" s="26"/>
      <c r="L590" s="26"/>
      <c r="M590" s="26"/>
      <c r="N590" s="26"/>
      <c r="O590" s="25"/>
      <c r="P590" s="26"/>
      <c r="Q590" s="26"/>
      <c r="R590" s="25"/>
      <c r="S590" s="25"/>
      <c r="T590" s="26"/>
      <c r="U590" s="35"/>
      <c r="V590" s="26"/>
      <c r="W590" s="26"/>
      <c r="X590" s="26"/>
      <c r="Y590" s="25"/>
      <c r="Z590" s="25"/>
      <c r="AA590" s="25"/>
      <c r="AB590" s="25"/>
      <c r="AC590" s="25"/>
      <c r="AD590" s="25"/>
      <c r="AE590" s="25"/>
      <c r="AF590" s="25"/>
      <c r="AG590" s="25"/>
      <c r="AH590" s="25"/>
      <c r="AI590" s="25"/>
      <c r="AJ590" s="25"/>
      <c r="AK590" s="25"/>
      <c r="AL590" s="25"/>
      <c r="AM590" s="25"/>
      <c r="AN590" s="25"/>
      <c r="AO590" s="25"/>
      <c r="AP590" s="25"/>
      <c r="AQ590" s="25"/>
      <c r="AR590" s="25"/>
      <c r="AS590" s="25"/>
      <c r="AT590" s="25"/>
      <c r="AU590" s="25"/>
      <c r="AV590" s="25"/>
      <c r="AW590" s="25"/>
      <c r="AX590" s="25"/>
      <c r="AY590" s="25"/>
      <c r="AZ590" s="25"/>
      <c r="BA590" s="25"/>
      <c r="BB590" s="25"/>
      <c r="BC590" s="25"/>
      <c r="BD590" s="25"/>
      <c r="BE590" s="25"/>
      <c r="BF590" s="25"/>
      <c r="BG590" s="25"/>
      <c r="BH590" s="25"/>
      <c r="BI590" s="25"/>
      <c r="BJ590" s="25"/>
      <c r="BK590" s="25"/>
      <c r="BL590" s="25"/>
      <c r="BM590" s="25"/>
      <c r="BN590" s="25"/>
      <c r="BO590" s="25"/>
      <c r="BP590" s="25"/>
      <c r="BQ590" s="25"/>
    </row>
    <row r="591" spans="1:69" s="110" customFormat="1" x14ac:dyDescent="0.3">
      <c r="A591" s="25"/>
      <c r="B591" s="25"/>
      <c r="C591" s="25"/>
      <c r="D591" s="26"/>
      <c r="E591" s="26"/>
      <c r="F591" s="26"/>
      <c r="G591" s="26"/>
      <c r="H591" s="26"/>
      <c r="I591" s="26"/>
      <c r="J591" s="26"/>
      <c r="K591" s="26"/>
      <c r="L591" s="26"/>
      <c r="M591" s="26"/>
      <c r="N591" s="26"/>
      <c r="O591" s="25"/>
      <c r="P591" s="26"/>
      <c r="Q591" s="26"/>
      <c r="R591" s="25"/>
      <c r="S591" s="25"/>
      <c r="T591" s="26"/>
      <c r="U591" s="35"/>
      <c r="V591" s="26"/>
      <c r="W591" s="26"/>
      <c r="X591" s="26"/>
      <c r="Y591" s="25"/>
      <c r="Z591" s="25"/>
      <c r="AA591" s="25"/>
      <c r="AB591" s="25"/>
      <c r="AC591" s="25"/>
      <c r="AD591" s="25"/>
      <c r="AE591" s="25"/>
      <c r="AF591" s="25"/>
      <c r="AG591" s="25"/>
      <c r="AH591" s="25"/>
      <c r="AI591" s="25"/>
      <c r="AJ591" s="25"/>
      <c r="AK591" s="25"/>
      <c r="AL591" s="25"/>
      <c r="AM591" s="25"/>
      <c r="AN591" s="25"/>
      <c r="AO591" s="25"/>
      <c r="AP591" s="25"/>
      <c r="AQ591" s="25"/>
      <c r="AR591" s="25"/>
      <c r="AS591" s="25"/>
      <c r="AT591" s="25"/>
      <c r="AU591" s="25"/>
      <c r="AV591" s="25"/>
      <c r="AW591" s="25"/>
      <c r="AX591" s="25"/>
      <c r="AY591" s="25"/>
      <c r="AZ591" s="25"/>
      <c r="BA591" s="25"/>
      <c r="BB591" s="25"/>
      <c r="BC591" s="25"/>
      <c r="BD591" s="25"/>
      <c r="BE591" s="25"/>
      <c r="BF591" s="25"/>
      <c r="BG591" s="25"/>
      <c r="BH591" s="25"/>
      <c r="BI591" s="25"/>
      <c r="BJ591" s="25"/>
      <c r="BK591" s="25"/>
      <c r="BL591" s="25"/>
      <c r="BM591" s="25"/>
      <c r="BN591" s="25"/>
      <c r="BO591" s="25"/>
      <c r="BP591" s="25"/>
      <c r="BQ591" s="25"/>
    </row>
    <row r="592" spans="1:69" s="110" customFormat="1" x14ac:dyDescent="0.3">
      <c r="A592" s="25"/>
      <c r="B592" s="25"/>
      <c r="C592" s="25"/>
      <c r="D592" s="26"/>
      <c r="E592" s="26"/>
      <c r="F592" s="26"/>
      <c r="G592" s="26"/>
      <c r="H592" s="26"/>
      <c r="I592" s="26"/>
      <c r="J592" s="26"/>
      <c r="K592" s="26"/>
      <c r="L592" s="26"/>
      <c r="M592" s="26"/>
      <c r="N592" s="26"/>
      <c r="O592" s="25"/>
      <c r="P592" s="26"/>
      <c r="Q592" s="26"/>
      <c r="R592" s="25"/>
      <c r="S592" s="25"/>
      <c r="T592" s="26"/>
      <c r="U592" s="35"/>
      <c r="V592" s="26"/>
      <c r="W592" s="26"/>
      <c r="X592" s="26"/>
      <c r="Y592" s="25"/>
      <c r="Z592" s="25"/>
      <c r="AA592" s="25"/>
      <c r="AB592" s="25"/>
      <c r="AC592" s="25"/>
      <c r="AD592" s="25"/>
      <c r="AE592" s="25"/>
      <c r="AF592" s="25"/>
      <c r="AG592" s="25"/>
      <c r="AH592" s="25"/>
      <c r="AI592" s="25"/>
      <c r="AJ592" s="25"/>
      <c r="AK592" s="25"/>
      <c r="AL592" s="25"/>
      <c r="AM592" s="25"/>
      <c r="AN592" s="25"/>
      <c r="AO592" s="25"/>
      <c r="AP592" s="25"/>
      <c r="AQ592" s="25"/>
      <c r="AR592" s="25"/>
      <c r="AS592" s="25"/>
      <c r="AT592" s="25"/>
      <c r="AU592" s="25"/>
      <c r="AV592" s="25"/>
      <c r="AW592" s="25"/>
      <c r="AX592" s="25"/>
      <c r="AY592" s="25"/>
      <c r="AZ592" s="25"/>
      <c r="BA592" s="25"/>
      <c r="BB592" s="25"/>
      <c r="BC592" s="25"/>
      <c r="BD592" s="25"/>
      <c r="BE592" s="25"/>
      <c r="BF592" s="25"/>
      <c r="BG592" s="25"/>
      <c r="BH592" s="25"/>
      <c r="BI592" s="25"/>
      <c r="BJ592" s="25"/>
      <c r="BK592" s="25"/>
      <c r="BL592" s="25"/>
      <c r="BM592" s="25"/>
      <c r="BN592" s="25"/>
      <c r="BO592" s="25"/>
      <c r="BP592" s="25"/>
      <c r="BQ592" s="25"/>
    </row>
    <row r="593" spans="1:69" s="110" customFormat="1" x14ac:dyDescent="0.3">
      <c r="A593" s="25"/>
      <c r="B593" s="25"/>
      <c r="C593" s="25"/>
      <c r="D593" s="26"/>
      <c r="E593" s="26"/>
      <c r="F593" s="26"/>
      <c r="G593" s="26"/>
      <c r="H593" s="26"/>
      <c r="I593" s="26"/>
      <c r="J593" s="26"/>
      <c r="K593" s="26"/>
      <c r="L593" s="26"/>
      <c r="M593" s="26"/>
      <c r="N593" s="26"/>
      <c r="O593" s="25"/>
      <c r="P593" s="26"/>
      <c r="Q593" s="26"/>
      <c r="R593" s="25"/>
      <c r="S593" s="25"/>
      <c r="T593" s="26"/>
      <c r="U593" s="35"/>
      <c r="V593" s="26"/>
      <c r="W593" s="26"/>
      <c r="X593" s="26"/>
      <c r="Y593" s="25"/>
      <c r="Z593" s="25"/>
      <c r="AA593" s="25"/>
      <c r="AB593" s="25"/>
      <c r="AC593" s="25"/>
      <c r="AD593" s="25"/>
      <c r="AE593" s="25"/>
      <c r="AF593" s="25"/>
      <c r="AG593" s="25"/>
      <c r="AH593" s="25"/>
      <c r="AI593" s="25"/>
      <c r="AJ593" s="25"/>
      <c r="AK593" s="25"/>
      <c r="AL593" s="25"/>
      <c r="AM593" s="25"/>
      <c r="AN593" s="25"/>
      <c r="AO593" s="25"/>
      <c r="AP593" s="25"/>
      <c r="AQ593" s="25"/>
      <c r="AR593" s="25"/>
      <c r="AS593" s="25"/>
      <c r="AT593" s="25"/>
      <c r="AU593" s="25"/>
      <c r="AV593" s="25"/>
      <c r="AW593" s="25"/>
      <c r="AX593" s="25"/>
      <c r="AY593" s="25"/>
      <c r="AZ593" s="25"/>
      <c r="BA593" s="25"/>
      <c r="BB593" s="25"/>
      <c r="BC593" s="25"/>
      <c r="BD593" s="25"/>
      <c r="BE593" s="25"/>
      <c r="BF593" s="25"/>
      <c r="BG593" s="25"/>
      <c r="BH593" s="25"/>
      <c r="BI593" s="25"/>
      <c r="BJ593" s="25"/>
      <c r="BK593" s="25"/>
      <c r="BL593" s="25"/>
      <c r="BM593" s="25"/>
      <c r="BN593" s="25"/>
      <c r="BO593" s="25"/>
      <c r="BP593" s="25"/>
      <c r="BQ593" s="25"/>
    </row>
    <row r="594" spans="1:69" s="110" customFormat="1" x14ac:dyDescent="0.3">
      <c r="A594" s="25"/>
      <c r="B594" s="25"/>
      <c r="C594" s="25"/>
      <c r="D594" s="26"/>
      <c r="E594" s="26"/>
      <c r="F594" s="26"/>
      <c r="G594" s="26"/>
      <c r="H594" s="26"/>
      <c r="I594" s="26"/>
      <c r="J594" s="26"/>
      <c r="K594" s="26"/>
      <c r="L594" s="26"/>
      <c r="M594" s="26"/>
      <c r="N594" s="26"/>
      <c r="O594" s="25"/>
      <c r="P594" s="26"/>
      <c r="Q594" s="26"/>
      <c r="R594" s="25"/>
      <c r="S594" s="25"/>
      <c r="T594" s="26"/>
      <c r="U594" s="35"/>
      <c r="V594" s="26"/>
      <c r="W594" s="26"/>
      <c r="X594" s="26"/>
      <c r="Y594" s="25"/>
      <c r="Z594" s="25"/>
      <c r="AA594" s="25"/>
      <c r="AB594" s="25"/>
      <c r="AC594" s="25"/>
      <c r="AD594" s="25"/>
      <c r="AE594" s="25"/>
      <c r="AF594" s="25"/>
      <c r="AG594" s="25"/>
      <c r="AH594" s="25"/>
      <c r="AI594" s="25"/>
      <c r="AJ594" s="25"/>
      <c r="AK594" s="25"/>
      <c r="AL594" s="25"/>
      <c r="AM594" s="25"/>
      <c r="AN594" s="25"/>
      <c r="AO594" s="25"/>
      <c r="AP594" s="25"/>
      <c r="AQ594" s="25"/>
      <c r="AR594" s="25"/>
      <c r="AS594" s="25"/>
      <c r="AT594" s="25"/>
      <c r="AU594" s="25"/>
      <c r="AV594" s="25"/>
      <c r="AW594" s="25"/>
      <c r="AX594" s="25"/>
      <c r="AY594" s="25"/>
      <c r="AZ594" s="25"/>
      <c r="BA594" s="25"/>
      <c r="BB594" s="25"/>
      <c r="BC594" s="25"/>
      <c r="BD594" s="25"/>
      <c r="BE594" s="25"/>
      <c r="BF594" s="25"/>
      <c r="BG594" s="25"/>
      <c r="BH594" s="25"/>
      <c r="BI594" s="25"/>
      <c r="BJ594" s="25"/>
      <c r="BK594" s="25"/>
      <c r="BL594" s="25"/>
      <c r="BM594" s="25"/>
      <c r="BN594" s="25"/>
      <c r="BO594" s="25"/>
      <c r="BP594" s="25"/>
      <c r="BQ594" s="25"/>
    </row>
    <row r="595" spans="1:69" s="110" customFormat="1" x14ac:dyDescent="0.3">
      <c r="A595" s="25"/>
      <c r="B595" s="25"/>
      <c r="C595" s="25"/>
      <c r="D595" s="26"/>
      <c r="E595" s="26"/>
      <c r="F595" s="26"/>
      <c r="G595" s="26"/>
      <c r="H595" s="26"/>
      <c r="I595" s="26"/>
      <c r="J595" s="26"/>
      <c r="K595" s="26"/>
      <c r="L595" s="26"/>
      <c r="M595" s="26"/>
      <c r="N595" s="26"/>
      <c r="O595" s="25"/>
      <c r="P595" s="26"/>
      <c r="Q595" s="26"/>
      <c r="R595" s="25"/>
      <c r="S595" s="25"/>
      <c r="T595" s="26"/>
      <c r="U595" s="35"/>
      <c r="V595" s="26"/>
      <c r="W595" s="26"/>
      <c r="X595" s="26"/>
      <c r="Y595" s="25"/>
      <c r="Z595" s="25"/>
      <c r="AA595" s="25"/>
      <c r="AB595" s="25"/>
      <c r="AC595" s="25"/>
      <c r="AD595" s="25"/>
      <c r="AE595" s="25"/>
      <c r="AF595" s="25"/>
      <c r="AG595" s="25"/>
      <c r="AH595" s="25"/>
      <c r="AI595" s="25"/>
      <c r="AJ595" s="25"/>
      <c r="AK595" s="25"/>
      <c r="AL595" s="25"/>
      <c r="AM595" s="25"/>
      <c r="AN595" s="25"/>
      <c r="AO595" s="25"/>
      <c r="AP595" s="25"/>
      <c r="AQ595" s="25"/>
      <c r="AR595" s="25"/>
      <c r="AS595" s="25"/>
      <c r="AT595" s="25"/>
      <c r="AU595" s="25"/>
      <c r="AV595" s="25"/>
      <c r="AW595" s="25"/>
      <c r="AX595" s="25"/>
      <c r="AY595" s="25"/>
      <c r="AZ595" s="25"/>
      <c r="BA595" s="25"/>
      <c r="BB595" s="25"/>
      <c r="BC595" s="25"/>
      <c r="BD595" s="25"/>
      <c r="BE595" s="25"/>
      <c r="BF595" s="25"/>
      <c r="BG595" s="25"/>
      <c r="BH595" s="25"/>
      <c r="BI595" s="25"/>
      <c r="BJ595" s="25"/>
      <c r="BK595" s="25"/>
      <c r="BL595" s="25"/>
      <c r="BM595" s="25"/>
      <c r="BN595" s="25"/>
      <c r="BO595" s="25"/>
      <c r="BP595" s="25"/>
      <c r="BQ595" s="25"/>
    </row>
    <row r="596" spans="1:69" s="110" customFormat="1" x14ac:dyDescent="0.3">
      <c r="A596" s="25"/>
      <c r="B596" s="25"/>
      <c r="C596" s="25"/>
      <c r="D596" s="26"/>
      <c r="E596" s="26"/>
      <c r="F596" s="26"/>
      <c r="G596" s="26"/>
      <c r="H596" s="26"/>
      <c r="I596" s="26"/>
      <c r="J596" s="26"/>
      <c r="K596" s="26"/>
      <c r="L596" s="26"/>
      <c r="M596" s="26"/>
      <c r="N596" s="26"/>
      <c r="O596" s="25"/>
      <c r="P596" s="26"/>
      <c r="Q596" s="26"/>
      <c r="R596" s="25"/>
      <c r="S596" s="25"/>
      <c r="T596" s="26"/>
      <c r="U596" s="35"/>
      <c r="V596" s="26"/>
      <c r="W596" s="26"/>
      <c r="X596" s="26"/>
      <c r="Y596" s="25"/>
      <c r="Z596" s="25"/>
      <c r="AA596" s="25"/>
      <c r="AB596" s="25"/>
      <c r="AC596" s="25"/>
      <c r="AD596" s="25"/>
      <c r="AE596" s="25"/>
      <c r="AF596" s="25"/>
      <c r="AG596" s="25"/>
      <c r="AH596" s="25"/>
      <c r="AI596" s="25"/>
      <c r="AJ596" s="25"/>
      <c r="AK596" s="25"/>
      <c r="AL596" s="25"/>
      <c r="AM596" s="25"/>
      <c r="AN596" s="25"/>
      <c r="AO596" s="25"/>
      <c r="AP596" s="25"/>
      <c r="AQ596" s="25"/>
      <c r="AR596" s="25"/>
      <c r="AS596" s="25"/>
      <c r="AT596" s="25"/>
      <c r="AU596" s="25"/>
      <c r="AV596" s="25"/>
      <c r="AW596" s="25"/>
      <c r="AX596" s="25"/>
      <c r="AY596" s="25"/>
      <c r="AZ596" s="25"/>
      <c r="BA596" s="25"/>
      <c r="BB596" s="25"/>
      <c r="BC596" s="25"/>
      <c r="BD596" s="25"/>
      <c r="BE596" s="25"/>
      <c r="BF596" s="25"/>
      <c r="BG596" s="25"/>
      <c r="BH596" s="25"/>
      <c r="BI596" s="25"/>
      <c r="BJ596" s="25"/>
      <c r="BK596" s="25"/>
      <c r="BL596" s="25"/>
      <c r="BM596" s="25"/>
      <c r="BN596" s="25"/>
      <c r="BO596" s="25"/>
      <c r="BP596" s="25"/>
      <c r="BQ596" s="25"/>
    </row>
    <row r="597" spans="1:69" s="110" customFormat="1" x14ac:dyDescent="0.3">
      <c r="A597" s="25"/>
      <c r="B597" s="25"/>
      <c r="C597" s="25"/>
      <c r="D597" s="26"/>
      <c r="E597" s="26"/>
      <c r="F597" s="26"/>
      <c r="G597" s="26"/>
      <c r="H597" s="26"/>
      <c r="I597" s="26"/>
      <c r="J597" s="26"/>
      <c r="K597" s="26"/>
      <c r="L597" s="26"/>
      <c r="M597" s="26"/>
      <c r="N597" s="26"/>
      <c r="O597" s="25"/>
      <c r="P597" s="26"/>
      <c r="Q597" s="26"/>
      <c r="R597" s="25"/>
      <c r="S597" s="25"/>
      <c r="T597" s="26"/>
      <c r="U597" s="35"/>
      <c r="V597" s="26"/>
      <c r="W597" s="26"/>
      <c r="X597" s="26"/>
      <c r="Y597" s="25"/>
      <c r="Z597" s="25"/>
      <c r="AA597" s="25"/>
      <c r="AB597" s="25"/>
      <c r="AC597" s="25"/>
      <c r="AD597" s="25"/>
      <c r="AE597" s="25"/>
      <c r="AF597" s="25"/>
      <c r="AG597" s="25"/>
      <c r="AH597" s="25"/>
      <c r="AI597" s="25"/>
      <c r="AJ597" s="25"/>
      <c r="AK597" s="25"/>
      <c r="AL597" s="25"/>
      <c r="AM597" s="25"/>
      <c r="AN597" s="25"/>
      <c r="AO597" s="25"/>
      <c r="AP597" s="25"/>
      <c r="AQ597" s="25"/>
      <c r="AR597" s="25"/>
      <c r="AS597" s="25"/>
      <c r="AT597" s="25"/>
      <c r="AU597" s="25"/>
      <c r="AV597" s="25"/>
      <c r="AW597" s="25"/>
      <c r="AX597" s="25"/>
      <c r="AY597" s="25"/>
      <c r="AZ597" s="25"/>
      <c r="BA597" s="25"/>
      <c r="BB597" s="25"/>
      <c r="BC597" s="25"/>
      <c r="BD597" s="25"/>
      <c r="BE597" s="25"/>
      <c r="BF597" s="25"/>
      <c r="BG597" s="25"/>
      <c r="BH597" s="25"/>
      <c r="BI597" s="25"/>
      <c r="BJ597" s="25"/>
      <c r="BK597" s="25"/>
      <c r="BL597" s="25"/>
      <c r="BM597" s="25"/>
      <c r="BN597" s="25"/>
      <c r="BO597" s="25"/>
      <c r="BP597" s="25"/>
      <c r="BQ597" s="25"/>
    </row>
    <row r="598" spans="1:69" s="110" customFormat="1" x14ac:dyDescent="0.3">
      <c r="A598" s="25"/>
      <c r="B598" s="25"/>
      <c r="C598" s="25"/>
      <c r="D598" s="26"/>
      <c r="E598" s="26"/>
      <c r="F598" s="26"/>
      <c r="G598" s="26"/>
      <c r="H598" s="26"/>
      <c r="I598" s="26"/>
      <c r="J598" s="26"/>
      <c r="K598" s="26"/>
      <c r="L598" s="26"/>
      <c r="M598" s="26"/>
      <c r="N598" s="26"/>
      <c r="O598" s="25"/>
      <c r="P598" s="26"/>
      <c r="Q598" s="26"/>
      <c r="R598" s="25"/>
      <c r="S598" s="25"/>
      <c r="T598" s="26"/>
      <c r="U598" s="35"/>
      <c r="V598" s="26"/>
      <c r="W598" s="26"/>
      <c r="X598" s="26"/>
      <c r="Y598" s="25"/>
      <c r="Z598" s="25"/>
      <c r="AA598" s="25"/>
      <c r="AB598" s="25"/>
      <c r="AC598" s="25"/>
      <c r="AD598" s="25"/>
      <c r="AE598" s="25"/>
      <c r="AF598" s="25"/>
      <c r="AG598" s="25"/>
      <c r="AH598" s="25"/>
      <c r="AI598" s="25"/>
      <c r="AJ598" s="25"/>
      <c r="AK598" s="25"/>
      <c r="AL598" s="25"/>
      <c r="AM598" s="25"/>
      <c r="AN598" s="25"/>
      <c r="AO598" s="25"/>
      <c r="AP598" s="25"/>
      <c r="AQ598" s="25"/>
      <c r="AR598" s="25"/>
      <c r="AS598" s="25"/>
      <c r="AT598" s="25"/>
      <c r="AU598" s="25"/>
      <c r="AV598" s="25"/>
      <c r="AW598" s="25"/>
      <c r="AX598" s="25"/>
      <c r="AY598" s="25"/>
      <c r="AZ598" s="25"/>
      <c r="BA598" s="25"/>
      <c r="BB598" s="25"/>
      <c r="BC598" s="25"/>
      <c r="BD598" s="25"/>
      <c r="BE598" s="25"/>
      <c r="BF598" s="25"/>
      <c r="BG598" s="25"/>
      <c r="BH598" s="25"/>
      <c r="BI598" s="25"/>
      <c r="BJ598" s="25"/>
      <c r="BK598" s="25"/>
      <c r="BL598" s="25"/>
      <c r="BM598" s="25"/>
      <c r="BN598" s="25"/>
      <c r="BO598" s="25"/>
      <c r="BP598" s="25"/>
      <c r="BQ598" s="25"/>
    </row>
    <row r="599" spans="1:69" s="110" customFormat="1" x14ac:dyDescent="0.3">
      <c r="A599" s="25"/>
      <c r="B599" s="25"/>
      <c r="C599" s="25"/>
      <c r="D599" s="26"/>
      <c r="E599" s="26"/>
      <c r="F599" s="26"/>
      <c r="G599" s="26"/>
      <c r="H599" s="26"/>
      <c r="I599" s="26"/>
      <c r="J599" s="26"/>
      <c r="K599" s="26"/>
      <c r="L599" s="26"/>
      <c r="M599" s="26"/>
      <c r="N599" s="26"/>
      <c r="O599" s="25"/>
      <c r="P599" s="26"/>
      <c r="Q599" s="26"/>
      <c r="R599" s="25"/>
      <c r="S599" s="25"/>
      <c r="T599" s="26"/>
      <c r="U599" s="35"/>
      <c r="V599" s="26"/>
      <c r="W599" s="26"/>
      <c r="X599" s="26"/>
      <c r="Y599" s="25"/>
      <c r="Z599" s="25"/>
      <c r="AA599" s="25"/>
      <c r="AB599" s="25"/>
      <c r="AC599" s="25"/>
      <c r="AD599" s="25"/>
      <c r="AE599" s="25"/>
      <c r="AF599" s="25"/>
      <c r="AG599" s="25"/>
      <c r="AH599" s="25"/>
      <c r="AI599" s="25"/>
      <c r="AJ599" s="25"/>
      <c r="AK599" s="25"/>
      <c r="AL599" s="25"/>
      <c r="AM599" s="25"/>
      <c r="AN599" s="25"/>
      <c r="AO599" s="25"/>
      <c r="AP599" s="25"/>
      <c r="AQ599" s="25"/>
      <c r="AR599" s="25"/>
      <c r="AS599" s="25"/>
      <c r="AT599" s="25"/>
      <c r="AU599" s="25"/>
      <c r="AV599" s="25"/>
      <c r="AW599" s="25"/>
      <c r="AX599" s="25"/>
      <c r="AY599" s="25"/>
      <c r="AZ599" s="25"/>
      <c r="BA599" s="25"/>
      <c r="BB599" s="25"/>
      <c r="BC599" s="25"/>
      <c r="BD599" s="25"/>
      <c r="BE599" s="25"/>
      <c r="BF599" s="25"/>
      <c r="BG599" s="25"/>
      <c r="BH599" s="25"/>
      <c r="BI599" s="25"/>
      <c r="BJ599" s="25"/>
      <c r="BK599" s="25"/>
      <c r="BL599" s="25"/>
      <c r="BM599" s="25"/>
      <c r="BN599" s="25"/>
      <c r="BO599" s="25"/>
      <c r="BP599" s="25"/>
      <c r="BQ599" s="25"/>
    </row>
    <row r="600" spans="1:69" s="110" customFormat="1" x14ac:dyDescent="0.3">
      <c r="A600" s="25"/>
      <c r="B600" s="25"/>
      <c r="C600" s="25"/>
      <c r="D600" s="26"/>
      <c r="E600" s="26"/>
      <c r="F600" s="26"/>
      <c r="G600" s="26"/>
      <c r="H600" s="26"/>
      <c r="I600" s="26"/>
      <c r="J600" s="26"/>
      <c r="K600" s="26"/>
      <c r="L600" s="26"/>
      <c r="M600" s="26"/>
      <c r="N600" s="26"/>
      <c r="O600" s="25"/>
      <c r="P600" s="26"/>
      <c r="Q600" s="26"/>
      <c r="R600" s="25"/>
      <c r="S600" s="25"/>
      <c r="T600" s="26"/>
      <c r="U600" s="35"/>
      <c r="V600" s="26"/>
      <c r="W600" s="26"/>
      <c r="X600" s="26"/>
      <c r="Y600" s="25"/>
      <c r="Z600" s="25"/>
      <c r="AA600" s="25"/>
      <c r="AB600" s="25"/>
      <c r="AC600" s="25"/>
      <c r="AD600" s="25"/>
      <c r="AE600" s="25"/>
      <c r="AF600" s="25"/>
      <c r="AG600" s="25"/>
      <c r="AH600" s="25"/>
      <c r="AI600" s="25"/>
      <c r="AJ600" s="25"/>
      <c r="AK600" s="25"/>
      <c r="AL600" s="25"/>
      <c r="AM600" s="25"/>
      <c r="AN600" s="25"/>
      <c r="AO600" s="25"/>
      <c r="AP600" s="25"/>
      <c r="AQ600" s="25"/>
      <c r="AR600" s="25"/>
      <c r="AS600" s="25"/>
      <c r="AT600" s="25"/>
      <c r="AU600" s="25"/>
      <c r="AV600" s="25"/>
      <c r="AW600" s="25"/>
      <c r="AX600" s="25"/>
      <c r="AY600" s="25"/>
      <c r="AZ600" s="25"/>
      <c r="BA600" s="25"/>
      <c r="BB600" s="25"/>
      <c r="BC600" s="25"/>
      <c r="BD600" s="25"/>
      <c r="BE600" s="25"/>
      <c r="BF600" s="25"/>
      <c r="BG600" s="25"/>
      <c r="BH600" s="25"/>
      <c r="BI600" s="25"/>
      <c r="BJ600" s="25"/>
      <c r="BK600" s="25"/>
      <c r="BL600" s="25"/>
      <c r="BM600" s="25"/>
      <c r="BN600" s="25"/>
      <c r="BO600" s="25"/>
      <c r="BP600" s="25"/>
      <c r="BQ600" s="25"/>
    </row>
    <row r="601" spans="1:69" s="110" customFormat="1" x14ac:dyDescent="0.3">
      <c r="A601" s="25"/>
      <c r="B601" s="25"/>
      <c r="C601" s="25"/>
      <c r="D601" s="26"/>
      <c r="E601" s="26"/>
      <c r="F601" s="26"/>
      <c r="G601" s="26"/>
      <c r="H601" s="26"/>
      <c r="I601" s="26"/>
      <c r="J601" s="26"/>
      <c r="K601" s="26"/>
      <c r="L601" s="26"/>
      <c r="M601" s="26"/>
      <c r="N601" s="26"/>
      <c r="O601" s="25"/>
      <c r="P601" s="26"/>
      <c r="Q601" s="26"/>
      <c r="R601" s="25"/>
      <c r="S601" s="25"/>
      <c r="T601" s="26"/>
      <c r="U601" s="35"/>
      <c r="V601" s="26"/>
      <c r="W601" s="26"/>
      <c r="X601" s="26"/>
      <c r="Y601" s="25"/>
      <c r="Z601" s="25"/>
      <c r="AA601" s="25"/>
      <c r="AB601" s="25"/>
      <c r="AC601" s="25"/>
      <c r="AD601" s="25"/>
      <c r="AE601" s="25"/>
      <c r="AF601" s="25"/>
      <c r="AG601" s="25"/>
      <c r="AH601" s="25"/>
      <c r="AI601" s="25"/>
      <c r="AJ601" s="25"/>
      <c r="AK601" s="25"/>
      <c r="AL601" s="25"/>
      <c r="AM601" s="25"/>
      <c r="AN601" s="25"/>
      <c r="AO601" s="25"/>
      <c r="AP601" s="25"/>
      <c r="AQ601" s="25"/>
      <c r="AR601" s="25"/>
      <c r="AS601" s="25"/>
      <c r="AT601" s="25"/>
      <c r="AU601" s="25"/>
      <c r="AV601" s="25"/>
      <c r="AW601" s="25"/>
      <c r="AX601" s="25"/>
      <c r="AY601" s="25"/>
      <c r="AZ601" s="25"/>
      <c r="BA601" s="25"/>
      <c r="BB601" s="25"/>
      <c r="BC601" s="25"/>
      <c r="BD601" s="25"/>
      <c r="BE601" s="25"/>
      <c r="BF601" s="25"/>
      <c r="BG601" s="25"/>
      <c r="BH601" s="25"/>
      <c r="BI601" s="25"/>
      <c r="BJ601" s="25"/>
      <c r="BK601" s="25"/>
      <c r="BL601" s="25"/>
      <c r="BM601" s="25"/>
      <c r="BN601" s="25"/>
      <c r="BO601" s="25"/>
      <c r="BP601" s="25"/>
      <c r="BQ601" s="25"/>
    </row>
    <row r="602" spans="1:69" s="110" customFormat="1" x14ac:dyDescent="0.3">
      <c r="A602" s="25"/>
      <c r="B602" s="25"/>
      <c r="C602" s="25"/>
      <c r="D602" s="26"/>
      <c r="E602" s="26"/>
      <c r="F602" s="26"/>
      <c r="G602" s="26"/>
      <c r="H602" s="26"/>
      <c r="I602" s="26"/>
      <c r="J602" s="26"/>
      <c r="K602" s="26"/>
      <c r="L602" s="26"/>
      <c r="M602" s="26"/>
      <c r="N602" s="26"/>
      <c r="O602" s="25"/>
      <c r="P602" s="26"/>
      <c r="Q602" s="26"/>
      <c r="R602" s="25"/>
      <c r="S602" s="25"/>
      <c r="T602" s="26"/>
      <c r="U602" s="35"/>
      <c r="V602" s="26"/>
      <c r="W602" s="26"/>
      <c r="X602" s="26"/>
      <c r="Y602" s="25"/>
      <c r="Z602" s="25"/>
      <c r="AA602" s="25"/>
      <c r="AB602" s="25"/>
      <c r="AC602" s="25"/>
      <c r="AD602" s="25"/>
      <c r="AE602" s="25"/>
      <c r="AF602" s="25"/>
      <c r="AG602" s="25"/>
      <c r="AH602" s="25"/>
      <c r="AI602" s="25"/>
      <c r="AJ602" s="25"/>
      <c r="AK602" s="25"/>
      <c r="AL602" s="25"/>
      <c r="AM602" s="25"/>
      <c r="AN602" s="25"/>
      <c r="AO602" s="25"/>
      <c r="AP602" s="25"/>
      <c r="AQ602" s="25"/>
      <c r="AR602" s="25"/>
      <c r="AS602" s="25"/>
      <c r="AT602" s="25"/>
      <c r="AU602" s="25"/>
      <c r="AV602" s="25"/>
      <c r="AW602" s="25"/>
      <c r="AX602" s="25"/>
      <c r="AY602" s="25"/>
      <c r="AZ602" s="25"/>
      <c r="BA602" s="25"/>
      <c r="BB602" s="25"/>
      <c r="BC602" s="25"/>
      <c r="BD602" s="25"/>
      <c r="BE602" s="25"/>
      <c r="BF602" s="25"/>
      <c r="BG602" s="25"/>
      <c r="BH602" s="25"/>
      <c r="BI602" s="25"/>
      <c r="BJ602" s="25"/>
      <c r="BK602" s="25"/>
      <c r="BL602" s="25"/>
      <c r="BM602" s="25"/>
      <c r="BN602" s="25"/>
      <c r="BO602" s="25"/>
      <c r="BP602" s="25"/>
      <c r="BQ602" s="25"/>
    </row>
    <row r="603" spans="1:69" s="110" customFormat="1" x14ac:dyDescent="0.3">
      <c r="A603" s="25"/>
      <c r="B603" s="25"/>
      <c r="C603" s="25"/>
      <c r="D603" s="26"/>
      <c r="E603" s="26"/>
      <c r="F603" s="26"/>
      <c r="G603" s="26"/>
      <c r="H603" s="26"/>
      <c r="I603" s="26"/>
      <c r="J603" s="26"/>
      <c r="K603" s="26"/>
      <c r="L603" s="26"/>
      <c r="M603" s="26"/>
      <c r="N603" s="26"/>
      <c r="O603" s="25"/>
      <c r="P603" s="26"/>
      <c r="Q603" s="26"/>
      <c r="R603" s="25"/>
      <c r="S603" s="25"/>
      <c r="T603" s="26"/>
      <c r="U603" s="35"/>
      <c r="V603" s="26"/>
      <c r="W603" s="26"/>
      <c r="X603" s="26"/>
      <c r="Y603" s="25"/>
      <c r="Z603" s="25"/>
      <c r="AA603" s="25"/>
      <c r="AB603" s="25"/>
      <c r="AC603" s="25"/>
      <c r="AD603" s="25"/>
      <c r="AE603" s="25"/>
      <c r="AF603" s="25"/>
      <c r="AG603" s="25"/>
      <c r="AH603" s="25"/>
      <c r="AI603" s="25"/>
      <c r="AJ603" s="25"/>
      <c r="AK603" s="25"/>
      <c r="AL603" s="25"/>
      <c r="AM603" s="25"/>
      <c r="AN603" s="25"/>
      <c r="AO603" s="25"/>
      <c r="AP603" s="25"/>
      <c r="AQ603" s="25"/>
      <c r="AR603" s="25"/>
      <c r="AS603" s="25"/>
      <c r="AT603" s="25"/>
      <c r="AU603" s="25"/>
      <c r="AV603" s="25"/>
      <c r="AW603" s="25"/>
      <c r="AX603" s="25"/>
      <c r="AY603" s="25"/>
      <c r="AZ603" s="25"/>
      <c r="BA603" s="25"/>
      <c r="BB603" s="25"/>
      <c r="BC603" s="25"/>
      <c r="BD603" s="25"/>
      <c r="BE603" s="25"/>
      <c r="BF603" s="25"/>
      <c r="BG603" s="25"/>
      <c r="BH603" s="25"/>
      <c r="BI603" s="25"/>
      <c r="BJ603" s="25"/>
      <c r="BK603" s="25"/>
      <c r="BL603" s="25"/>
      <c r="BM603" s="25"/>
      <c r="BN603" s="25"/>
      <c r="BO603" s="25"/>
      <c r="BP603" s="25"/>
      <c r="BQ603" s="25"/>
    </row>
    <row r="604" spans="1:69" s="110" customFormat="1" x14ac:dyDescent="0.3">
      <c r="A604" s="25"/>
      <c r="B604" s="25"/>
      <c r="C604" s="25"/>
      <c r="D604" s="26"/>
      <c r="E604" s="26"/>
      <c r="F604" s="26"/>
      <c r="G604" s="26"/>
      <c r="H604" s="26"/>
      <c r="I604" s="26"/>
      <c r="J604" s="26"/>
      <c r="K604" s="26"/>
      <c r="L604" s="26"/>
      <c r="M604" s="26"/>
      <c r="N604" s="26"/>
      <c r="O604" s="25"/>
      <c r="P604" s="26"/>
      <c r="Q604" s="26"/>
      <c r="R604" s="25"/>
      <c r="S604" s="25"/>
      <c r="T604" s="26"/>
      <c r="U604" s="35"/>
      <c r="V604" s="26"/>
      <c r="W604" s="26"/>
      <c r="X604" s="26"/>
      <c r="Y604" s="25"/>
      <c r="Z604" s="25"/>
      <c r="AA604" s="25"/>
      <c r="AB604" s="25"/>
      <c r="AC604" s="25"/>
      <c r="AD604" s="25"/>
      <c r="AE604" s="25"/>
      <c r="AF604" s="25"/>
      <c r="AG604" s="25"/>
      <c r="AH604" s="25"/>
      <c r="AI604" s="25"/>
      <c r="AJ604" s="25"/>
      <c r="AK604" s="25"/>
      <c r="AL604" s="25"/>
      <c r="AM604" s="25"/>
      <c r="AN604" s="25"/>
      <c r="AO604" s="25"/>
      <c r="AP604" s="25"/>
      <c r="AQ604" s="25"/>
      <c r="AR604" s="25"/>
      <c r="AS604" s="25"/>
      <c r="AT604" s="25"/>
      <c r="AU604" s="25"/>
      <c r="AV604" s="25"/>
      <c r="AW604" s="25"/>
      <c r="AX604" s="25"/>
      <c r="AY604" s="25"/>
      <c r="AZ604" s="25"/>
      <c r="BA604" s="25"/>
      <c r="BB604" s="25"/>
      <c r="BC604" s="25"/>
      <c r="BD604" s="25"/>
      <c r="BE604" s="25"/>
      <c r="BF604" s="25"/>
      <c r="BG604" s="25"/>
      <c r="BH604" s="25"/>
      <c r="BI604" s="25"/>
      <c r="BJ604" s="25"/>
      <c r="BK604" s="25"/>
      <c r="BL604" s="25"/>
      <c r="BM604" s="25"/>
      <c r="BN604" s="25"/>
      <c r="BO604" s="25"/>
      <c r="BP604" s="25"/>
      <c r="BQ604" s="25"/>
    </row>
    <row r="605" spans="1:69" s="110" customFormat="1" x14ac:dyDescent="0.3">
      <c r="A605" s="25"/>
      <c r="B605" s="25"/>
      <c r="C605" s="25"/>
      <c r="D605" s="26"/>
      <c r="E605" s="26"/>
      <c r="F605" s="26"/>
      <c r="G605" s="26"/>
      <c r="H605" s="26"/>
      <c r="I605" s="26"/>
      <c r="J605" s="26"/>
      <c r="K605" s="26"/>
      <c r="L605" s="26"/>
      <c r="M605" s="26"/>
      <c r="N605" s="26"/>
      <c r="O605" s="25"/>
      <c r="P605" s="26"/>
      <c r="Q605" s="26"/>
      <c r="R605" s="25"/>
      <c r="S605" s="25"/>
      <c r="T605" s="26"/>
      <c r="U605" s="35"/>
      <c r="V605" s="26"/>
      <c r="W605" s="26"/>
      <c r="X605" s="26"/>
      <c r="Y605" s="25"/>
      <c r="Z605" s="25"/>
      <c r="AA605" s="25"/>
      <c r="AB605" s="25"/>
      <c r="AC605" s="25"/>
      <c r="AD605" s="25"/>
      <c r="AE605" s="25"/>
      <c r="AF605" s="25"/>
      <c r="AG605" s="25"/>
      <c r="AH605" s="25"/>
      <c r="AI605" s="25"/>
      <c r="AJ605" s="25"/>
      <c r="AK605" s="25"/>
      <c r="AL605" s="25"/>
      <c r="AM605" s="25"/>
      <c r="AN605" s="25"/>
      <c r="AO605" s="25"/>
      <c r="AP605" s="25"/>
      <c r="AQ605" s="25"/>
      <c r="AR605" s="25"/>
      <c r="AS605" s="25"/>
      <c r="AT605" s="25"/>
      <c r="AU605" s="25"/>
      <c r="AV605" s="25"/>
      <c r="AW605" s="25"/>
      <c r="AX605" s="25"/>
      <c r="AY605" s="25"/>
      <c r="AZ605" s="25"/>
      <c r="BA605" s="25"/>
      <c r="BB605" s="25"/>
      <c r="BC605" s="25"/>
      <c r="BD605" s="25"/>
      <c r="BE605" s="25"/>
      <c r="BF605" s="25"/>
      <c r="BG605" s="25"/>
      <c r="BH605" s="25"/>
      <c r="BI605" s="25"/>
      <c r="BJ605" s="25"/>
      <c r="BK605" s="25"/>
      <c r="BL605" s="25"/>
      <c r="BM605" s="25"/>
      <c r="BN605" s="25"/>
      <c r="BO605" s="25"/>
      <c r="BP605" s="25"/>
      <c r="BQ605" s="25"/>
    </row>
    <row r="606" spans="1:69" s="110" customFormat="1" x14ac:dyDescent="0.3">
      <c r="A606" s="25"/>
      <c r="B606" s="25"/>
      <c r="C606" s="25"/>
      <c r="D606" s="26"/>
      <c r="E606" s="26"/>
      <c r="F606" s="26"/>
      <c r="G606" s="26"/>
      <c r="H606" s="26"/>
      <c r="I606" s="26"/>
      <c r="J606" s="26"/>
      <c r="K606" s="26"/>
      <c r="L606" s="26"/>
      <c r="M606" s="26"/>
      <c r="N606" s="26"/>
      <c r="O606" s="25"/>
      <c r="P606" s="26"/>
      <c r="Q606" s="26"/>
      <c r="R606" s="25"/>
      <c r="S606" s="25"/>
      <c r="T606" s="26"/>
      <c r="U606" s="35"/>
      <c r="V606" s="26"/>
      <c r="W606" s="26"/>
      <c r="X606" s="26"/>
      <c r="Y606" s="25"/>
      <c r="Z606" s="25"/>
      <c r="AA606" s="25"/>
      <c r="AB606" s="25"/>
      <c r="AC606" s="25"/>
      <c r="AD606" s="25"/>
      <c r="AE606" s="25"/>
      <c r="AF606" s="25"/>
      <c r="AG606" s="25"/>
      <c r="AH606" s="25"/>
      <c r="AI606" s="25"/>
      <c r="AJ606" s="25"/>
      <c r="AK606" s="25"/>
      <c r="AL606" s="25"/>
      <c r="AM606" s="25"/>
      <c r="AN606" s="25"/>
      <c r="AO606" s="25"/>
      <c r="AP606" s="25"/>
      <c r="AQ606" s="25"/>
      <c r="AR606" s="25"/>
      <c r="AS606" s="25"/>
      <c r="AT606" s="25"/>
      <c r="AU606" s="25"/>
      <c r="AV606" s="25"/>
      <c r="AW606" s="25"/>
      <c r="AX606" s="25"/>
      <c r="AY606" s="25"/>
      <c r="AZ606" s="25"/>
      <c r="BA606" s="25"/>
      <c r="BB606" s="25"/>
      <c r="BC606" s="25"/>
      <c r="BD606" s="25"/>
      <c r="BE606" s="25"/>
      <c r="BF606" s="25"/>
      <c r="BG606" s="25"/>
      <c r="BH606" s="25"/>
      <c r="BI606" s="25"/>
      <c r="BJ606" s="25"/>
      <c r="BK606" s="25"/>
      <c r="BL606" s="25"/>
      <c r="BM606" s="25"/>
      <c r="BN606" s="25"/>
      <c r="BO606" s="25"/>
      <c r="BP606" s="25"/>
      <c r="BQ606" s="25"/>
    </row>
    <row r="607" spans="1:69" s="110" customFormat="1" x14ac:dyDescent="0.3">
      <c r="A607" s="25"/>
      <c r="B607" s="25"/>
      <c r="C607" s="25"/>
      <c r="D607" s="26"/>
      <c r="E607" s="26"/>
      <c r="F607" s="26"/>
      <c r="G607" s="26"/>
      <c r="H607" s="26"/>
      <c r="I607" s="26"/>
      <c r="J607" s="26"/>
      <c r="K607" s="26"/>
      <c r="L607" s="26"/>
      <c r="M607" s="26"/>
      <c r="N607" s="26"/>
      <c r="O607" s="25"/>
      <c r="P607" s="26"/>
      <c r="Q607" s="26"/>
      <c r="R607" s="25"/>
      <c r="S607" s="25"/>
      <c r="T607" s="26"/>
      <c r="U607" s="35"/>
      <c r="V607" s="26"/>
      <c r="W607" s="26"/>
      <c r="X607" s="26"/>
      <c r="Y607" s="25"/>
      <c r="Z607" s="25"/>
      <c r="AA607" s="25"/>
      <c r="AB607" s="25"/>
      <c r="AC607" s="25"/>
      <c r="AD607" s="25"/>
      <c r="AE607" s="25"/>
      <c r="AF607" s="25"/>
      <c r="AG607" s="25"/>
      <c r="AH607" s="25"/>
      <c r="AI607" s="25"/>
      <c r="AJ607" s="25"/>
      <c r="AK607" s="25"/>
      <c r="AL607" s="25"/>
      <c r="AM607" s="25"/>
      <c r="AN607" s="25"/>
      <c r="AO607" s="25"/>
      <c r="AP607" s="25"/>
      <c r="AQ607" s="25"/>
      <c r="AR607" s="25"/>
      <c r="AS607" s="25"/>
      <c r="AT607" s="25"/>
      <c r="AU607" s="25"/>
      <c r="AV607" s="25"/>
      <c r="AW607" s="25"/>
      <c r="AX607" s="25"/>
      <c r="AY607" s="25"/>
      <c r="AZ607" s="25"/>
      <c r="BA607" s="25"/>
      <c r="BB607" s="25"/>
      <c r="BC607" s="25"/>
      <c r="BD607" s="25"/>
      <c r="BE607" s="25"/>
      <c r="BF607" s="25"/>
      <c r="BG607" s="25"/>
      <c r="BH607" s="25"/>
      <c r="BI607" s="25"/>
      <c r="BJ607" s="25"/>
      <c r="BK607" s="25"/>
      <c r="BL607" s="25"/>
      <c r="BM607" s="25"/>
      <c r="BN607" s="25"/>
      <c r="BO607" s="25"/>
      <c r="BP607" s="25"/>
      <c r="BQ607" s="25"/>
    </row>
    <row r="608" spans="1:69" s="110" customFormat="1" x14ac:dyDescent="0.3">
      <c r="A608" s="25"/>
      <c r="B608" s="25"/>
      <c r="C608" s="25"/>
      <c r="D608" s="26"/>
      <c r="E608" s="26"/>
      <c r="F608" s="26"/>
      <c r="G608" s="26"/>
      <c r="H608" s="26"/>
      <c r="I608" s="26"/>
      <c r="J608" s="26"/>
      <c r="K608" s="26"/>
      <c r="L608" s="26"/>
      <c r="M608" s="26"/>
      <c r="N608" s="26"/>
      <c r="O608" s="25"/>
      <c r="P608" s="26"/>
      <c r="Q608" s="26"/>
      <c r="R608" s="25"/>
      <c r="S608" s="25"/>
      <c r="T608" s="26"/>
      <c r="U608" s="35"/>
      <c r="V608" s="26"/>
      <c r="W608" s="26"/>
      <c r="X608" s="26"/>
      <c r="Y608" s="25"/>
      <c r="Z608" s="25"/>
      <c r="AA608" s="25"/>
      <c r="AB608" s="25"/>
      <c r="AC608" s="25"/>
      <c r="AD608" s="25"/>
      <c r="AE608" s="25"/>
      <c r="AF608" s="25"/>
      <c r="AG608" s="25"/>
      <c r="AH608" s="25"/>
      <c r="AI608" s="25"/>
      <c r="AJ608" s="25"/>
      <c r="AK608" s="25"/>
      <c r="AL608" s="25"/>
      <c r="AM608" s="25"/>
      <c r="AN608" s="25"/>
      <c r="AO608" s="25"/>
      <c r="AP608" s="25"/>
      <c r="AQ608" s="25"/>
      <c r="AR608" s="25"/>
      <c r="AS608" s="25"/>
      <c r="AT608" s="25"/>
      <c r="AU608" s="25"/>
      <c r="AV608" s="25"/>
      <c r="AW608" s="25"/>
      <c r="AX608" s="25"/>
      <c r="AY608" s="25"/>
      <c r="AZ608" s="25"/>
      <c r="BA608" s="25"/>
      <c r="BB608" s="25"/>
      <c r="BC608" s="25"/>
      <c r="BD608" s="25"/>
      <c r="BE608" s="25"/>
      <c r="BF608" s="25"/>
      <c r="BG608" s="25"/>
      <c r="BH608" s="25"/>
      <c r="BI608" s="25"/>
      <c r="BJ608" s="25"/>
      <c r="BK608" s="25"/>
      <c r="BL608" s="25"/>
      <c r="BM608" s="25"/>
      <c r="BN608" s="25"/>
      <c r="BO608" s="25"/>
      <c r="BP608" s="25"/>
      <c r="BQ608" s="25"/>
    </row>
    <row r="609" spans="1:69" s="110" customFormat="1" x14ac:dyDescent="0.3">
      <c r="A609" s="25"/>
      <c r="B609" s="25"/>
      <c r="C609" s="25"/>
      <c r="D609" s="26"/>
      <c r="E609" s="26"/>
      <c r="F609" s="26"/>
      <c r="G609" s="26"/>
      <c r="H609" s="26"/>
      <c r="I609" s="26"/>
      <c r="J609" s="26"/>
      <c r="K609" s="26"/>
      <c r="L609" s="26"/>
      <c r="M609" s="26"/>
      <c r="N609" s="26"/>
      <c r="O609" s="25"/>
      <c r="P609" s="26"/>
      <c r="Q609" s="26"/>
      <c r="R609" s="25"/>
      <c r="S609" s="25"/>
      <c r="T609" s="26"/>
      <c r="U609" s="35"/>
      <c r="V609" s="26"/>
      <c r="W609" s="26"/>
      <c r="X609" s="26"/>
      <c r="Y609" s="25"/>
      <c r="Z609" s="25"/>
      <c r="AA609" s="25"/>
      <c r="AB609" s="25"/>
      <c r="AC609" s="25"/>
      <c r="AD609" s="25"/>
      <c r="AE609" s="25"/>
      <c r="AF609" s="25"/>
      <c r="AG609" s="25"/>
      <c r="AH609" s="25"/>
      <c r="AI609" s="25"/>
      <c r="AJ609" s="25"/>
      <c r="AK609" s="25"/>
      <c r="AL609" s="25"/>
      <c r="AM609" s="25"/>
      <c r="AN609" s="25"/>
      <c r="AO609" s="25"/>
      <c r="AP609" s="25"/>
      <c r="AQ609" s="25"/>
      <c r="AR609" s="25"/>
      <c r="AS609" s="25"/>
      <c r="AT609" s="25"/>
      <c r="AU609" s="25"/>
      <c r="AV609" s="25"/>
      <c r="AW609" s="25"/>
      <c r="AX609" s="25"/>
      <c r="AY609" s="25"/>
      <c r="AZ609" s="25"/>
      <c r="BA609" s="25"/>
      <c r="BB609" s="25"/>
      <c r="BC609" s="25"/>
      <c r="BD609" s="25"/>
      <c r="BE609" s="25"/>
      <c r="BF609" s="25"/>
      <c r="BG609" s="25"/>
      <c r="BH609" s="25"/>
      <c r="BI609" s="25"/>
      <c r="BJ609" s="25"/>
      <c r="BK609" s="25"/>
      <c r="BL609" s="25"/>
      <c r="BM609" s="25"/>
      <c r="BN609" s="25"/>
      <c r="BO609" s="25"/>
      <c r="BP609" s="25"/>
      <c r="BQ609" s="25"/>
    </row>
    <row r="610" spans="1:69" s="110" customFormat="1" x14ac:dyDescent="0.3">
      <c r="A610" s="25"/>
      <c r="B610" s="25"/>
      <c r="C610" s="25"/>
      <c r="D610" s="26"/>
      <c r="E610" s="26"/>
      <c r="F610" s="26"/>
      <c r="G610" s="26"/>
      <c r="H610" s="26"/>
      <c r="I610" s="26"/>
      <c r="J610" s="26"/>
      <c r="K610" s="26"/>
      <c r="L610" s="26"/>
      <c r="M610" s="26"/>
      <c r="N610" s="26"/>
      <c r="O610" s="25"/>
      <c r="P610" s="26"/>
      <c r="Q610" s="26"/>
      <c r="R610" s="25"/>
      <c r="S610" s="25"/>
      <c r="T610" s="26"/>
      <c r="U610" s="35"/>
      <c r="V610" s="26"/>
      <c r="W610" s="26"/>
      <c r="X610" s="26"/>
      <c r="Y610" s="25"/>
      <c r="Z610" s="25"/>
      <c r="AA610" s="25"/>
      <c r="AB610" s="25"/>
      <c r="AC610" s="25"/>
      <c r="AD610" s="25"/>
      <c r="AE610" s="25"/>
      <c r="AF610" s="25"/>
      <c r="AG610" s="25"/>
      <c r="AH610" s="25"/>
      <c r="AI610" s="25"/>
      <c r="AJ610" s="25"/>
      <c r="AK610" s="25"/>
      <c r="AL610" s="25"/>
      <c r="AM610" s="25"/>
      <c r="AN610" s="25"/>
      <c r="AO610" s="25"/>
      <c r="AP610" s="25"/>
      <c r="AQ610" s="25"/>
      <c r="AR610" s="25"/>
      <c r="AS610" s="25"/>
      <c r="AT610" s="25"/>
      <c r="AU610" s="25"/>
      <c r="AV610" s="25"/>
      <c r="AW610" s="25"/>
      <c r="AX610" s="25"/>
      <c r="AY610" s="25"/>
      <c r="AZ610" s="25"/>
      <c r="BA610" s="25"/>
      <c r="BB610" s="25"/>
      <c r="BC610" s="25"/>
      <c r="BD610" s="25"/>
      <c r="BE610" s="25"/>
      <c r="BF610" s="25"/>
      <c r="BG610" s="25"/>
      <c r="BH610" s="25"/>
      <c r="BI610" s="25"/>
      <c r="BJ610" s="25"/>
      <c r="BK610" s="25"/>
      <c r="BL610" s="25"/>
      <c r="BM610" s="25"/>
      <c r="BN610" s="25"/>
      <c r="BO610" s="25"/>
      <c r="BP610" s="25"/>
      <c r="BQ610" s="25"/>
    </row>
    <row r="611" spans="1:69" s="110" customFormat="1" x14ac:dyDescent="0.3">
      <c r="A611" s="25"/>
      <c r="B611" s="25"/>
      <c r="C611" s="25"/>
      <c r="D611" s="26"/>
      <c r="E611" s="26"/>
      <c r="F611" s="26"/>
      <c r="G611" s="26"/>
      <c r="H611" s="26"/>
      <c r="I611" s="26"/>
      <c r="J611" s="26"/>
      <c r="K611" s="26"/>
      <c r="L611" s="26"/>
      <c r="M611" s="26"/>
      <c r="N611" s="26"/>
      <c r="O611" s="25"/>
      <c r="P611" s="26"/>
      <c r="Q611" s="26"/>
      <c r="R611" s="25"/>
      <c r="S611" s="25"/>
      <c r="T611" s="26"/>
      <c r="U611" s="35"/>
      <c r="V611" s="26"/>
      <c r="W611" s="26"/>
      <c r="X611" s="26"/>
      <c r="Y611" s="25"/>
      <c r="Z611" s="25"/>
      <c r="AA611" s="25"/>
      <c r="AB611" s="25"/>
      <c r="AC611" s="25"/>
      <c r="AD611" s="25"/>
      <c r="AE611" s="25"/>
      <c r="AF611" s="25"/>
      <c r="AG611" s="25"/>
      <c r="AH611" s="25"/>
      <c r="AI611" s="25"/>
      <c r="AJ611" s="25"/>
      <c r="AK611" s="25"/>
      <c r="AL611" s="25"/>
      <c r="AM611" s="25"/>
      <c r="AN611" s="25"/>
      <c r="AO611" s="25"/>
      <c r="AP611" s="25"/>
      <c r="AQ611" s="25"/>
      <c r="AR611" s="25"/>
      <c r="AS611" s="25"/>
      <c r="AT611" s="25"/>
      <c r="AU611" s="25"/>
      <c r="AV611" s="25"/>
      <c r="AW611" s="25"/>
      <c r="AX611" s="25"/>
      <c r="AY611" s="25"/>
      <c r="AZ611" s="25"/>
      <c r="BA611" s="25"/>
      <c r="BB611" s="25"/>
      <c r="BC611" s="25"/>
      <c r="BD611" s="25"/>
      <c r="BE611" s="25"/>
      <c r="BF611" s="25"/>
      <c r="BG611" s="25"/>
      <c r="BH611" s="25"/>
      <c r="BI611" s="25"/>
      <c r="BJ611" s="25"/>
      <c r="BK611" s="25"/>
      <c r="BL611" s="25"/>
      <c r="BM611" s="25"/>
      <c r="BN611" s="25"/>
      <c r="BO611" s="25"/>
      <c r="BP611" s="25"/>
      <c r="BQ611" s="25"/>
    </row>
    <row r="612" spans="1:69" s="110" customFormat="1" x14ac:dyDescent="0.3">
      <c r="A612" s="25"/>
      <c r="B612" s="25"/>
      <c r="C612" s="25"/>
      <c r="D612" s="26"/>
      <c r="E612" s="26"/>
      <c r="F612" s="26"/>
      <c r="G612" s="26"/>
      <c r="H612" s="26"/>
      <c r="I612" s="26"/>
      <c r="J612" s="26"/>
      <c r="K612" s="26"/>
      <c r="L612" s="26"/>
      <c r="M612" s="26"/>
      <c r="N612" s="26"/>
      <c r="O612" s="25"/>
      <c r="P612" s="26"/>
      <c r="Q612" s="26"/>
      <c r="R612" s="25"/>
      <c r="S612" s="25"/>
      <c r="T612" s="26"/>
      <c r="U612" s="35"/>
      <c r="V612" s="26"/>
      <c r="W612" s="26"/>
      <c r="X612" s="26"/>
      <c r="Y612" s="25"/>
      <c r="Z612" s="25"/>
      <c r="AA612" s="25"/>
      <c r="AB612" s="25"/>
      <c r="AC612" s="25"/>
      <c r="AD612" s="25"/>
      <c r="AE612" s="25"/>
      <c r="AF612" s="25"/>
      <c r="AG612" s="25"/>
      <c r="AH612" s="25"/>
      <c r="AI612" s="25"/>
      <c r="AJ612" s="25"/>
      <c r="AK612" s="25"/>
      <c r="AL612" s="25"/>
      <c r="AM612" s="25"/>
      <c r="AN612" s="25"/>
      <c r="AO612" s="25"/>
      <c r="AP612" s="25"/>
      <c r="AQ612" s="25"/>
      <c r="AR612" s="25"/>
      <c r="AS612" s="25"/>
      <c r="AT612" s="25"/>
      <c r="AU612" s="25"/>
      <c r="AV612" s="25"/>
      <c r="AW612" s="25"/>
      <c r="AX612" s="25"/>
      <c r="AY612" s="25"/>
      <c r="AZ612" s="25"/>
      <c r="BA612" s="25"/>
      <c r="BB612" s="25"/>
      <c r="BC612" s="25"/>
      <c r="BD612" s="25"/>
      <c r="BE612" s="25"/>
      <c r="BF612" s="25"/>
      <c r="BG612" s="25"/>
      <c r="BH612" s="25"/>
      <c r="BI612" s="25"/>
      <c r="BJ612" s="25"/>
      <c r="BK612" s="25"/>
      <c r="BL612" s="25"/>
      <c r="BM612" s="25"/>
      <c r="BN612" s="25"/>
      <c r="BO612" s="25"/>
      <c r="BP612" s="25"/>
      <c r="BQ612" s="25"/>
    </row>
    <row r="613" spans="1:69" s="110" customFormat="1" x14ac:dyDescent="0.3">
      <c r="A613" s="25"/>
      <c r="B613" s="25"/>
      <c r="C613" s="25"/>
      <c r="D613" s="26"/>
      <c r="E613" s="26"/>
      <c r="F613" s="26"/>
      <c r="G613" s="26"/>
      <c r="H613" s="26"/>
      <c r="I613" s="26"/>
      <c r="J613" s="26"/>
      <c r="K613" s="26"/>
      <c r="L613" s="26"/>
      <c r="M613" s="26"/>
      <c r="N613" s="26"/>
      <c r="O613" s="25"/>
      <c r="P613" s="26"/>
      <c r="Q613" s="26"/>
      <c r="R613" s="25"/>
      <c r="S613" s="25"/>
      <c r="T613" s="26"/>
      <c r="U613" s="35"/>
      <c r="V613" s="26"/>
      <c r="W613" s="26"/>
      <c r="X613" s="26"/>
      <c r="Y613" s="25"/>
      <c r="Z613" s="25"/>
      <c r="AA613" s="25"/>
      <c r="AB613" s="25"/>
      <c r="AC613" s="25"/>
      <c r="AD613" s="25"/>
      <c r="AE613" s="25"/>
      <c r="AF613" s="25"/>
      <c r="AG613" s="25"/>
      <c r="AH613" s="25"/>
      <c r="AI613" s="25"/>
      <c r="AJ613" s="25"/>
      <c r="AK613" s="25"/>
      <c r="AL613" s="25"/>
      <c r="AM613" s="25"/>
      <c r="AN613" s="25"/>
      <c r="AO613" s="25"/>
      <c r="AP613" s="25"/>
      <c r="AQ613" s="25"/>
      <c r="AR613" s="25"/>
      <c r="AS613" s="25"/>
      <c r="AT613" s="25"/>
      <c r="AU613" s="25"/>
      <c r="AV613" s="25"/>
      <c r="AW613" s="25"/>
      <c r="AX613" s="25"/>
      <c r="AY613" s="25"/>
      <c r="AZ613" s="25"/>
      <c r="BA613" s="25"/>
      <c r="BB613" s="25"/>
      <c r="BC613" s="25"/>
      <c r="BD613" s="25"/>
      <c r="BE613" s="25"/>
      <c r="BF613" s="25"/>
      <c r="BG613" s="25"/>
      <c r="BH613" s="25"/>
      <c r="BI613" s="25"/>
      <c r="BJ613" s="25"/>
      <c r="BK613" s="25"/>
      <c r="BL613" s="25"/>
      <c r="BM613" s="25"/>
      <c r="BN613" s="25"/>
      <c r="BO613" s="25"/>
      <c r="BP613" s="25"/>
      <c r="BQ613" s="25"/>
    </row>
    <row r="614" spans="1:69" s="110" customFormat="1" x14ac:dyDescent="0.3">
      <c r="A614" s="25"/>
      <c r="B614" s="25"/>
      <c r="C614" s="25"/>
      <c r="D614" s="26"/>
      <c r="E614" s="26"/>
      <c r="F614" s="26"/>
      <c r="G614" s="26"/>
      <c r="H614" s="26"/>
      <c r="I614" s="26"/>
      <c r="J614" s="26"/>
      <c r="K614" s="26"/>
      <c r="L614" s="26"/>
      <c r="M614" s="26"/>
      <c r="N614" s="26"/>
      <c r="O614" s="25"/>
      <c r="P614" s="26"/>
      <c r="Q614" s="26"/>
      <c r="R614" s="25"/>
      <c r="S614" s="25"/>
      <c r="T614" s="26"/>
      <c r="U614" s="35"/>
      <c r="V614" s="26"/>
      <c r="W614" s="26"/>
      <c r="X614" s="26"/>
      <c r="Y614" s="25"/>
      <c r="Z614" s="25"/>
      <c r="AA614" s="25"/>
      <c r="AB614" s="25"/>
      <c r="AC614" s="25"/>
      <c r="AD614" s="25"/>
      <c r="AE614" s="25"/>
      <c r="AF614" s="25"/>
      <c r="AG614" s="25"/>
      <c r="AH614" s="25"/>
      <c r="AI614" s="25"/>
      <c r="AJ614" s="25"/>
      <c r="AK614" s="25"/>
      <c r="AL614" s="25"/>
      <c r="AM614" s="25"/>
      <c r="AN614" s="25"/>
      <c r="AO614" s="25"/>
      <c r="AP614" s="25"/>
      <c r="AQ614" s="25"/>
      <c r="AR614" s="25"/>
      <c r="AS614" s="25"/>
      <c r="AT614" s="25"/>
      <c r="AU614" s="25"/>
      <c r="AV614" s="25"/>
      <c r="AW614" s="25"/>
      <c r="AX614" s="25"/>
      <c r="AY614" s="25"/>
      <c r="AZ614" s="25"/>
      <c r="BA614" s="25"/>
      <c r="BB614" s="25"/>
      <c r="BC614" s="25"/>
      <c r="BD614" s="25"/>
      <c r="BE614" s="25"/>
      <c r="BF614" s="25"/>
      <c r="BG614" s="25"/>
      <c r="BH614" s="25"/>
      <c r="BI614" s="25"/>
      <c r="BJ614" s="25"/>
      <c r="BK614" s="25"/>
      <c r="BL614" s="25"/>
      <c r="BM614" s="25"/>
      <c r="BN614" s="25"/>
      <c r="BO614" s="25"/>
      <c r="BP614" s="25"/>
      <c r="BQ614" s="25"/>
    </row>
    <row r="615" spans="1:69" s="110" customFormat="1" x14ac:dyDescent="0.3">
      <c r="A615" s="25"/>
      <c r="B615" s="25"/>
      <c r="C615" s="25"/>
      <c r="D615" s="26"/>
      <c r="E615" s="26"/>
      <c r="F615" s="26"/>
      <c r="G615" s="26"/>
      <c r="H615" s="26"/>
      <c r="I615" s="26"/>
      <c r="J615" s="26"/>
      <c r="K615" s="26"/>
      <c r="L615" s="26"/>
      <c r="M615" s="26"/>
      <c r="N615" s="26"/>
      <c r="O615" s="25"/>
      <c r="P615" s="26"/>
      <c r="Q615" s="26"/>
      <c r="R615" s="25"/>
      <c r="S615" s="25"/>
      <c r="T615" s="26"/>
      <c r="U615" s="35"/>
      <c r="V615" s="26"/>
      <c r="W615" s="26"/>
      <c r="X615" s="26"/>
      <c r="Y615" s="25"/>
      <c r="Z615" s="25"/>
      <c r="AA615" s="25"/>
      <c r="AB615" s="25"/>
      <c r="AC615" s="25"/>
      <c r="AD615" s="25"/>
      <c r="AE615" s="25"/>
      <c r="AF615" s="25"/>
      <c r="AG615" s="25"/>
      <c r="AH615" s="25"/>
      <c r="AI615" s="25"/>
      <c r="AJ615" s="25"/>
      <c r="AK615" s="25"/>
      <c r="AL615" s="25"/>
      <c r="AM615" s="25"/>
      <c r="AN615" s="25"/>
      <c r="AO615" s="25"/>
      <c r="AP615" s="25"/>
      <c r="AQ615" s="25"/>
      <c r="AR615" s="25"/>
      <c r="AS615" s="25"/>
      <c r="AT615" s="25"/>
      <c r="AU615" s="25"/>
      <c r="AV615" s="25"/>
      <c r="AW615" s="25"/>
      <c r="AX615" s="25"/>
      <c r="AY615" s="25"/>
      <c r="AZ615" s="25"/>
      <c r="BA615" s="25"/>
      <c r="BB615" s="25"/>
      <c r="BC615" s="25"/>
      <c r="BD615" s="25"/>
      <c r="BE615" s="25"/>
      <c r="BF615" s="25"/>
      <c r="BG615" s="25"/>
      <c r="BH615" s="25"/>
      <c r="BI615" s="25"/>
      <c r="BJ615" s="25"/>
      <c r="BK615" s="25"/>
      <c r="BL615" s="25"/>
      <c r="BM615" s="25"/>
      <c r="BN615" s="25"/>
      <c r="BO615" s="25"/>
      <c r="BP615" s="25"/>
      <c r="BQ615" s="25"/>
    </row>
    <row r="616" spans="1:69" s="110" customFormat="1" x14ac:dyDescent="0.3">
      <c r="A616" s="25"/>
      <c r="B616" s="25"/>
      <c r="C616" s="25"/>
      <c r="D616" s="26"/>
      <c r="E616" s="26"/>
      <c r="F616" s="26"/>
      <c r="G616" s="26"/>
      <c r="H616" s="26"/>
      <c r="I616" s="26"/>
      <c r="J616" s="26"/>
      <c r="K616" s="26"/>
      <c r="L616" s="26"/>
      <c r="M616" s="26"/>
      <c r="N616" s="26"/>
      <c r="O616" s="25"/>
      <c r="P616" s="26"/>
      <c r="Q616" s="26"/>
      <c r="R616" s="25"/>
      <c r="S616" s="25"/>
      <c r="T616" s="26"/>
      <c r="U616" s="35"/>
      <c r="V616" s="26"/>
      <c r="W616" s="26"/>
      <c r="X616" s="26"/>
      <c r="Y616" s="25"/>
      <c r="Z616" s="25"/>
      <c r="AA616" s="25"/>
      <c r="AB616" s="25"/>
      <c r="AC616" s="25"/>
      <c r="AD616" s="25"/>
      <c r="AE616" s="25"/>
      <c r="AF616" s="25"/>
      <c r="AG616" s="25"/>
      <c r="AH616" s="25"/>
      <c r="AI616" s="25"/>
      <c r="AJ616" s="25"/>
      <c r="AK616" s="25"/>
      <c r="AL616" s="25"/>
      <c r="AM616" s="25"/>
      <c r="AN616" s="25"/>
      <c r="AO616" s="25"/>
      <c r="AP616" s="25"/>
      <c r="AQ616" s="25"/>
      <c r="AR616" s="25"/>
      <c r="AS616" s="25"/>
      <c r="AT616" s="25"/>
      <c r="AU616" s="25"/>
      <c r="AV616" s="25"/>
      <c r="AW616" s="25"/>
      <c r="AX616" s="25"/>
      <c r="AY616" s="25"/>
      <c r="AZ616" s="25"/>
      <c r="BA616" s="25"/>
      <c r="BB616" s="25"/>
      <c r="BC616" s="25"/>
      <c r="BD616" s="25"/>
      <c r="BE616" s="25"/>
      <c r="BF616" s="25"/>
      <c r="BG616" s="25"/>
      <c r="BH616" s="25"/>
      <c r="BI616" s="25"/>
      <c r="BJ616" s="25"/>
      <c r="BK616" s="25"/>
      <c r="BL616" s="25"/>
      <c r="BM616" s="25"/>
      <c r="BN616" s="25"/>
      <c r="BO616" s="25"/>
      <c r="BP616" s="25"/>
      <c r="BQ616" s="25"/>
    </row>
    <row r="617" spans="1:69" s="110" customFormat="1" x14ac:dyDescent="0.3">
      <c r="A617" s="25"/>
      <c r="B617" s="25"/>
      <c r="C617" s="25"/>
      <c r="D617" s="26"/>
      <c r="E617" s="26"/>
      <c r="F617" s="26"/>
      <c r="G617" s="26"/>
      <c r="H617" s="26"/>
      <c r="I617" s="26"/>
      <c r="J617" s="26"/>
      <c r="K617" s="26"/>
      <c r="L617" s="26"/>
      <c r="M617" s="26"/>
      <c r="N617" s="26"/>
      <c r="O617" s="25"/>
      <c r="P617" s="26"/>
      <c r="Q617" s="26"/>
      <c r="R617" s="25"/>
      <c r="S617" s="25"/>
      <c r="T617" s="26"/>
      <c r="U617" s="35"/>
      <c r="V617" s="26"/>
      <c r="W617" s="26"/>
      <c r="X617" s="26"/>
      <c r="Y617" s="25"/>
      <c r="Z617" s="25"/>
      <c r="AA617" s="25"/>
      <c r="AB617" s="25"/>
      <c r="AC617" s="25"/>
      <c r="AD617" s="25"/>
      <c r="AE617" s="25"/>
      <c r="AF617" s="25"/>
      <c r="AG617" s="25"/>
      <c r="AH617" s="25"/>
      <c r="AI617" s="25"/>
      <c r="AJ617" s="25"/>
      <c r="AK617" s="25"/>
      <c r="AL617" s="25"/>
      <c r="AM617" s="25"/>
      <c r="AN617" s="25"/>
      <c r="AO617" s="25"/>
      <c r="AP617" s="25"/>
      <c r="AQ617" s="25"/>
      <c r="AR617" s="25"/>
      <c r="AS617" s="25"/>
      <c r="AT617" s="25"/>
      <c r="AU617" s="25"/>
      <c r="AV617" s="25"/>
      <c r="AW617" s="25"/>
      <c r="AX617" s="25"/>
      <c r="AY617" s="25"/>
      <c r="AZ617" s="25"/>
      <c r="BA617" s="25"/>
      <c r="BB617" s="25"/>
      <c r="BC617" s="25"/>
      <c r="BD617" s="25"/>
      <c r="BE617" s="25"/>
      <c r="BF617" s="25"/>
      <c r="BG617" s="25"/>
      <c r="BH617" s="25"/>
      <c r="BI617" s="25"/>
      <c r="BJ617" s="25"/>
      <c r="BK617" s="25"/>
      <c r="BL617" s="25"/>
      <c r="BM617" s="25"/>
      <c r="BN617" s="25"/>
      <c r="BO617" s="25"/>
      <c r="BP617" s="25"/>
      <c r="BQ617" s="25"/>
    </row>
    <row r="618" spans="1:69" s="110" customFormat="1" x14ac:dyDescent="0.3">
      <c r="A618" s="25"/>
      <c r="B618" s="25"/>
      <c r="C618" s="25"/>
      <c r="D618" s="26"/>
      <c r="E618" s="26"/>
      <c r="F618" s="26"/>
      <c r="G618" s="26"/>
      <c r="H618" s="26"/>
      <c r="I618" s="26"/>
      <c r="J618" s="26"/>
      <c r="K618" s="26"/>
      <c r="L618" s="26"/>
      <c r="M618" s="26"/>
      <c r="N618" s="26"/>
      <c r="O618" s="25"/>
      <c r="P618" s="26"/>
      <c r="Q618" s="26"/>
      <c r="R618" s="25"/>
      <c r="S618" s="25"/>
      <c r="T618" s="26"/>
      <c r="U618" s="35"/>
      <c r="V618" s="26"/>
      <c r="W618" s="26"/>
      <c r="X618" s="26"/>
      <c r="Y618" s="25"/>
      <c r="Z618" s="25"/>
      <c r="AA618" s="25"/>
      <c r="AB618" s="25"/>
      <c r="AC618" s="25"/>
      <c r="AD618" s="25"/>
      <c r="AE618" s="25"/>
      <c r="AF618" s="25"/>
      <c r="AG618" s="25"/>
      <c r="AH618" s="25"/>
      <c r="AI618" s="25"/>
      <c r="AJ618" s="25"/>
      <c r="AK618" s="25"/>
      <c r="AL618" s="25"/>
      <c r="AM618" s="25"/>
      <c r="AN618" s="25"/>
      <c r="AO618" s="25"/>
      <c r="AP618" s="25"/>
      <c r="AQ618" s="25"/>
      <c r="AR618" s="25"/>
      <c r="AS618" s="25"/>
      <c r="AT618" s="25"/>
      <c r="AU618" s="25"/>
      <c r="AV618" s="25"/>
      <c r="AW618" s="25"/>
      <c r="AX618" s="25"/>
      <c r="AY618" s="25"/>
      <c r="AZ618" s="25"/>
      <c r="BA618" s="25"/>
      <c r="BB618" s="25"/>
      <c r="BC618" s="25"/>
      <c r="BD618" s="25"/>
      <c r="BE618" s="25"/>
      <c r="BF618" s="25"/>
      <c r="BG618" s="25"/>
      <c r="BH618" s="25"/>
      <c r="BI618" s="25"/>
      <c r="BJ618" s="25"/>
      <c r="BK618" s="25"/>
      <c r="BL618" s="25"/>
      <c r="BM618" s="25"/>
      <c r="BN618" s="25"/>
      <c r="BO618" s="25"/>
      <c r="BP618" s="25"/>
      <c r="BQ618" s="25"/>
    </row>
    <row r="619" spans="1:69" s="110" customFormat="1" x14ac:dyDescent="0.3">
      <c r="A619" s="25"/>
      <c r="B619" s="25"/>
      <c r="C619" s="25"/>
      <c r="D619" s="26"/>
      <c r="E619" s="26"/>
      <c r="F619" s="26"/>
      <c r="G619" s="26"/>
      <c r="H619" s="26"/>
      <c r="I619" s="26"/>
      <c r="J619" s="26"/>
      <c r="K619" s="26"/>
      <c r="L619" s="26"/>
      <c r="M619" s="26"/>
      <c r="N619" s="26"/>
      <c r="O619" s="25"/>
      <c r="P619" s="26"/>
      <c r="Q619" s="26"/>
      <c r="R619" s="25"/>
      <c r="S619" s="25"/>
      <c r="T619" s="26"/>
      <c r="U619" s="35"/>
      <c r="V619" s="26"/>
      <c r="W619" s="26"/>
      <c r="X619" s="26"/>
      <c r="Y619" s="25"/>
      <c r="Z619" s="25"/>
      <c r="AA619" s="25"/>
      <c r="AB619" s="25"/>
      <c r="AC619" s="25"/>
      <c r="AD619" s="25"/>
      <c r="AE619" s="25"/>
      <c r="AF619" s="25"/>
      <c r="AG619" s="25"/>
      <c r="AH619" s="25"/>
      <c r="AI619" s="25"/>
      <c r="AJ619" s="25"/>
      <c r="AK619" s="25"/>
      <c r="AL619" s="25"/>
      <c r="AM619" s="25"/>
      <c r="AN619" s="25"/>
      <c r="AO619" s="25"/>
      <c r="AP619" s="25"/>
      <c r="AQ619" s="25"/>
      <c r="AR619" s="25"/>
      <c r="AS619" s="25"/>
      <c r="AT619" s="25"/>
      <c r="AU619" s="25"/>
      <c r="AV619" s="25"/>
      <c r="AW619" s="25"/>
      <c r="AX619" s="25"/>
      <c r="AY619" s="25"/>
      <c r="AZ619" s="25"/>
      <c r="BA619" s="25"/>
      <c r="BB619" s="25"/>
      <c r="BC619" s="25"/>
      <c r="BD619" s="25"/>
      <c r="BE619" s="25"/>
      <c r="BF619" s="25"/>
      <c r="BG619" s="25"/>
      <c r="BH619" s="25"/>
      <c r="BI619" s="25"/>
      <c r="BJ619" s="25"/>
      <c r="BK619" s="25"/>
      <c r="BL619" s="25"/>
      <c r="BM619" s="25"/>
      <c r="BN619" s="25"/>
      <c r="BO619" s="25"/>
      <c r="BP619" s="25"/>
      <c r="BQ619" s="25"/>
    </row>
    <row r="620" spans="1:69" s="110" customFormat="1" x14ac:dyDescent="0.3">
      <c r="A620" s="25"/>
      <c r="B620" s="25"/>
      <c r="C620" s="25"/>
      <c r="D620" s="26"/>
      <c r="E620" s="26"/>
      <c r="F620" s="26"/>
      <c r="G620" s="26"/>
      <c r="H620" s="26"/>
      <c r="I620" s="26"/>
      <c r="J620" s="26"/>
      <c r="K620" s="26"/>
      <c r="L620" s="26"/>
      <c r="M620" s="26"/>
      <c r="N620" s="26"/>
      <c r="O620" s="25"/>
      <c r="P620" s="26"/>
      <c r="Q620" s="26"/>
      <c r="R620" s="25"/>
      <c r="S620" s="25"/>
      <c r="T620" s="26"/>
      <c r="U620" s="35"/>
      <c r="V620" s="26"/>
      <c r="W620" s="26"/>
      <c r="X620" s="26"/>
      <c r="Y620" s="25"/>
      <c r="Z620" s="25"/>
      <c r="AA620" s="25"/>
      <c r="AB620" s="25"/>
      <c r="AC620" s="25"/>
      <c r="AD620" s="25"/>
      <c r="AE620" s="25"/>
      <c r="AF620" s="25"/>
      <c r="AG620" s="25"/>
      <c r="AH620" s="25"/>
      <c r="AI620" s="25"/>
      <c r="AJ620" s="25"/>
      <c r="AK620" s="25"/>
      <c r="AL620" s="25"/>
      <c r="AM620" s="25"/>
      <c r="AN620" s="25"/>
      <c r="AO620" s="25"/>
      <c r="AP620" s="25"/>
      <c r="AQ620" s="25"/>
      <c r="AR620" s="25"/>
      <c r="AS620" s="25"/>
      <c r="AT620" s="25"/>
      <c r="AU620" s="25"/>
      <c r="AV620" s="25"/>
      <c r="AW620" s="25"/>
      <c r="AX620" s="25"/>
      <c r="AY620" s="25"/>
      <c r="AZ620" s="25"/>
      <c r="BA620" s="25"/>
      <c r="BB620" s="25"/>
      <c r="BC620" s="25"/>
      <c r="BD620" s="25"/>
      <c r="BE620" s="25"/>
      <c r="BF620" s="25"/>
      <c r="BG620" s="25"/>
      <c r="BH620" s="25"/>
      <c r="BI620" s="25"/>
      <c r="BJ620" s="25"/>
      <c r="BK620" s="25"/>
      <c r="BL620" s="25"/>
      <c r="BM620" s="25"/>
      <c r="BN620" s="25"/>
      <c r="BO620" s="25"/>
      <c r="BP620" s="25"/>
      <c r="BQ620" s="25"/>
    </row>
    <row r="621" spans="1:69" s="110" customFormat="1" x14ac:dyDescent="0.3">
      <c r="A621" s="25"/>
      <c r="B621" s="25"/>
      <c r="C621" s="25"/>
      <c r="D621" s="26"/>
      <c r="E621" s="26"/>
      <c r="F621" s="26"/>
      <c r="G621" s="26"/>
      <c r="H621" s="26"/>
      <c r="I621" s="26"/>
      <c r="J621" s="26"/>
      <c r="K621" s="26"/>
      <c r="L621" s="26"/>
      <c r="M621" s="26"/>
      <c r="N621" s="26"/>
      <c r="O621" s="25"/>
      <c r="P621" s="26"/>
      <c r="Q621" s="26"/>
      <c r="R621" s="25"/>
      <c r="S621" s="25"/>
      <c r="T621" s="26"/>
      <c r="U621" s="35"/>
      <c r="V621" s="26"/>
      <c r="W621" s="26"/>
      <c r="X621" s="26"/>
      <c r="Y621" s="25"/>
      <c r="Z621" s="25"/>
      <c r="AA621" s="25"/>
      <c r="AB621" s="25"/>
      <c r="AC621" s="25"/>
      <c r="AD621" s="25"/>
      <c r="AE621" s="25"/>
      <c r="AF621" s="25"/>
      <c r="AG621" s="25"/>
      <c r="AH621" s="25"/>
      <c r="AI621" s="25"/>
      <c r="AJ621" s="25"/>
      <c r="AK621" s="25"/>
      <c r="AL621" s="25"/>
      <c r="AM621" s="25"/>
      <c r="AN621" s="25"/>
      <c r="AO621" s="25"/>
      <c r="AP621" s="25"/>
      <c r="AQ621" s="25"/>
      <c r="AR621" s="25"/>
      <c r="AS621" s="25"/>
      <c r="AT621" s="25"/>
      <c r="AU621" s="25"/>
      <c r="AV621" s="25"/>
      <c r="AW621" s="25"/>
      <c r="AX621" s="25"/>
      <c r="AY621" s="25"/>
      <c r="AZ621" s="25"/>
      <c r="BA621" s="25"/>
      <c r="BB621" s="25"/>
      <c r="BC621" s="25"/>
      <c r="BD621" s="25"/>
      <c r="BE621" s="25"/>
      <c r="BF621" s="25"/>
      <c r="BG621" s="25"/>
      <c r="BH621" s="25"/>
      <c r="BI621" s="25"/>
      <c r="BJ621" s="25"/>
      <c r="BK621" s="25"/>
      <c r="BL621" s="25"/>
      <c r="BM621" s="25"/>
      <c r="BN621" s="25"/>
      <c r="BO621" s="25"/>
      <c r="BP621" s="25"/>
      <c r="BQ621" s="25"/>
    </row>
    <row r="622" spans="1:69" s="110" customFormat="1" x14ac:dyDescent="0.3">
      <c r="A622" s="25"/>
      <c r="B622" s="25"/>
      <c r="C622" s="25"/>
      <c r="D622" s="26"/>
      <c r="E622" s="26"/>
      <c r="F622" s="26"/>
      <c r="G622" s="26"/>
      <c r="H622" s="26"/>
      <c r="I622" s="26"/>
      <c r="J622" s="26"/>
      <c r="K622" s="26"/>
      <c r="L622" s="26"/>
      <c r="M622" s="26"/>
      <c r="N622" s="26"/>
      <c r="O622" s="25"/>
      <c r="P622" s="26"/>
      <c r="Q622" s="26"/>
      <c r="R622" s="25"/>
      <c r="S622" s="25"/>
      <c r="T622" s="26"/>
      <c r="U622" s="35"/>
      <c r="V622" s="26"/>
      <c r="W622" s="26"/>
      <c r="X622" s="26"/>
      <c r="Y622" s="25"/>
      <c r="Z622" s="25"/>
      <c r="AA622" s="25"/>
      <c r="AB622" s="25"/>
      <c r="AC622" s="25"/>
      <c r="AD622" s="25"/>
      <c r="AE622" s="25"/>
      <c r="AF622" s="25"/>
      <c r="AG622" s="25"/>
      <c r="AH622" s="25"/>
      <c r="AI622" s="25"/>
      <c r="AJ622" s="25"/>
      <c r="AK622" s="25"/>
      <c r="AL622" s="25"/>
      <c r="AM622" s="25"/>
      <c r="AN622" s="25"/>
      <c r="AO622" s="25"/>
      <c r="AP622" s="25"/>
      <c r="AQ622" s="25"/>
      <c r="AR622" s="25"/>
      <c r="AS622" s="25"/>
      <c r="AT622" s="25"/>
      <c r="AU622" s="25"/>
      <c r="AV622" s="25"/>
      <c r="AW622" s="25"/>
      <c r="AX622" s="25"/>
      <c r="AY622" s="25"/>
      <c r="AZ622" s="25"/>
      <c r="BA622" s="25"/>
      <c r="BB622" s="25"/>
      <c r="BC622" s="25"/>
      <c r="BD622" s="25"/>
      <c r="BE622" s="25"/>
      <c r="BF622" s="25"/>
      <c r="BG622" s="25"/>
      <c r="BH622" s="25"/>
      <c r="BI622" s="25"/>
      <c r="BJ622" s="25"/>
      <c r="BK622" s="25"/>
      <c r="BL622" s="25"/>
      <c r="BM622" s="25"/>
      <c r="BN622" s="25"/>
      <c r="BO622" s="25"/>
      <c r="BP622" s="25"/>
      <c r="BQ622" s="25"/>
    </row>
    <row r="623" spans="1:69" s="110" customFormat="1" x14ac:dyDescent="0.3">
      <c r="A623" s="25"/>
      <c r="B623" s="25"/>
      <c r="C623" s="25"/>
      <c r="D623" s="26"/>
      <c r="E623" s="26"/>
      <c r="F623" s="26"/>
      <c r="G623" s="26"/>
      <c r="H623" s="26"/>
      <c r="I623" s="26"/>
      <c r="J623" s="26"/>
      <c r="K623" s="26"/>
      <c r="L623" s="26"/>
      <c r="M623" s="26"/>
      <c r="N623" s="26"/>
      <c r="O623" s="25"/>
      <c r="P623" s="26"/>
      <c r="Q623" s="26"/>
      <c r="R623" s="25"/>
      <c r="S623" s="25"/>
      <c r="T623" s="26"/>
      <c r="U623" s="35"/>
      <c r="V623" s="26"/>
      <c r="W623" s="26"/>
      <c r="X623" s="26"/>
      <c r="Y623" s="25"/>
      <c r="Z623" s="25"/>
      <c r="AA623" s="25"/>
      <c r="AB623" s="25"/>
      <c r="AC623" s="25"/>
      <c r="AD623" s="25"/>
      <c r="AE623" s="25"/>
      <c r="AF623" s="25"/>
      <c r="AG623" s="25"/>
      <c r="AH623" s="25"/>
      <c r="AI623" s="25"/>
      <c r="AJ623" s="25"/>
      <c r="AK623" s="25"/>
      <c r="AL623" s="25"/>
      <c r="AM623" s="25"/>
      <c r="AN623" s="25"/>
      <c r="AO623" s="25"/>
      <c r="AP623" s="25"/>
      <c r="AQ623" s="25"/>
      <c r="AR623" s="25"/>
      <c r="AS623" s="25"/>
      <c r="AT623" s="25"/>
      <c r="AU623" s="25"/>
      <c r="AV623" s="25"/>
      <c r="AW623" s="25"/>
      <c r="AX623" s="25"/>
      <c r="AY623" s="25"/>
      <c r="AZ623" s="25"/>
      <c r="BA623" s="25"/>
      <c r="BB623" s="25"/>
      <c r="BC623" s="25"/>
      <c r="BD623" s="25"/>
      <c r="BE623" s="25"/>
      <c r="BF623" s="25"/>
      <c r="BG623" s="25"/>
      <c r="BH623" s="25"/>
      <c r="BI623" s="25"/>
      <c r="BJ623" s="25"/>
      <c r="BK623" s="25"/>
      <c r="BL623" s="25"/>
      <c r="BM623" s="25"/>
      <c r="BN623" s="25"/>
      <c r="BO623" s="25"/>
      <c r="BP623" s="25"/>
      <c r="BQ623" s="25"/>
    </row>
    <row r="624" spans="1:69" s="110" customFormat="1" x14ac:dyDescent="0.3">
      <c r="A624" s="25"/>
      <c r="B624" s="25"/>
      <c r="C624" s="25"/>
      <c r="D624" s="26"/>
      <c r="E624" s="26"/>
      <c r="F624" s="26"/>
      <c r="G624" s="26"/>
      <c r="H624" s="26"/>
      <c r="I624" s="26"/>
      <c r="J624" s="26"/>
      <c r="K624" s="26"/>
      <c r="L624" s="26"/>
      <c r="M624" s="26"/>
      <c r="N624" s="26"/>
      <c r="O624" s="25"/>
      <c r="P624" s="26"/>
      <c r="Q624" s="26"/>
      <c r="R624" s="25"/>
      <c r="S624" s="25"/>
      <c r="T624" s="26"/>
      <c r="U624" s="35"/>
      <c r="V624" s="26"/>
      <c r="W624" s="26"/>
      <c r="X624" s="26"/>
      <c r="Y624" s="25"/>
      <c r="Z624" s="25"/>
      <c r="AA624" s="25"/>
      <c r="AB624" s="25"/>
      <c r="AC624" s="25"/>
      <c r="AD624" s="25"/>
      <c r="AE624" s="25"/>
      <c r="AF624" s="25"/>
      <c r="AG624" s="25"/>
      <c r="AH624" s="25"/>
      <c r="AI624" s="25"/>
      <c r="AJ624" s="25"/>
      <c r="AK624" s="25"/>
      <c r="AL624" s="25"/>
      <c r="AM624" s="25"/>
      <c r="AN624" s="25"/>
      <c r="AO624" s="25"/>
      <c r="AP624" s="25"/>
      <c r="AQ624" s="25"/>
      <c r="AR624" s="25"/>
      <c r="AS624" s="25"/>
      <c r="AT624" s="25"/>
      <c r="AU624" s="25"/>
      <c r="AV624" s="25"/>
      <c r="AW624" s="25"/>
      <c r="AX624" s="25"/>
      <c r="AY624" s="25"/>
      <c r="AZ624" s="25"/>
      <c r="BA624" s="25"/>
      <c r="BB624" s="25"/>
      <c r="BC624" s="25"/>
      <c r="BD624" s="25"/>
      <c r="BE624" s="25"/>
      <c r="BF624" s="25"/>
      <c r="BG624" s="25"/>
      <c r="BH624" s="25"/>
      <c r="BI624" s="25"/>
      <c r="BJ624" s="25"/>
      <c r="BK624" s="25"/>
      <c r="BL624" s="25"/>
      <c r="BM624" s="25"/>
      <c r="BN624" s="25"/>
      <c r="BO624" s="25"/>
      <c r="BP624" s="25"/>
      <c r="BQ624" s="25"/>
    </row>
    <row r="625" spans="1:69" s="110" customFormat="1" x14ac:dyDescent="0.3">
      <c r="A625" s="25"/>
      <c r="B625" s="25"/>
      <c r="C625" s="25"/>
      <c r="D625" s="26"/>
      <c r="E625" s="26"/>
      <c r="F625" s="26"/>
      <c r="G625" s="26"/>
      <c r="H625" s="26"/>
      <c r="I625" s="26"/>
      <c r="J625" s="26"/>
      <c r="K625" s="26"/>
      <c r="L625" s="26"/>
      <c r="M625" s="26"/>
      <c r="N625" s="26"/>
      <c r="O625" s="25"/>
      <c r="P625" s="26"/>
      <c r="Q625" s="26"/>
      <c r="R625" s="25"/>
      <c r="S625" s="25"/>
      <c r="T625" s="26"/>
      <c r="U625" s="35"/>
      <c r="V625" s="26"/>
      <c r="W625" s="26"/>
      <c r="X625" s="26"/>
      <c r="Y625" s="25"/>
      <c r="Z625" s="25"/>
      <c r="AA625" s="25"/>
      <c r="AB625" s="25"/>
      <c r="AC625" s="25"/>
      <c r="AD625" s="25"/>
      <c r="AE625" s="25"/>
      <c r="AF625" s="25"/>
      <c r="AG625" s="25"/>
      <c r="AH625" s="25"/>
      <c r="AI625" s="25"/>
      <c r="AJ625" s="25"/>
      <c r="AK625" s="25"/>
      <c r="AL625" s="25"/>
      <c r="AM625" s="25"/>
      <c r="AN625" s="25"/>
      <c r="AO625" s="25"/>
      <c r="AP625" s="25"/>
      <c r="AQ625" s="25"/>
      <c r="AR625" s="25"/>
      <c r="AS625" s="25"/>
      <c r="AT625" s="25"/>
      <c r="AU625" s="25"/>
      <c r="AV625" s="25"/>
      <c r="AW625" s="25"/>
      <c r="AX625" s="25"/>
      <c r="AY625" s="25"/>
      <c r="AZ625" s="25"/>
      <c r="BA625" s="25"/>
      <c r="BB625" s="25"/>
      <c r="BC625" s="25"/>
      <c r="BD625" s="25"/>
      <c r="BE625" s="25"/>
      <c r="BF625" s="25"/>
      <c r="BG625" s="25"/>
      <c r="BH625" s="25"/>
      <c r="BI625" s="25"/>
      <c r="BJ625" s="25"/>
      <c r="BK625" s="25"/>
      <c r="BL625" s="25"/>
      <c r="BM625" s="25"/>
      <c r="BN625" s="25"/>
      <c r="BO625" s="25"/>
      <c r="BP625" s="25"/>
      <c r="BQ625" s="25"/>
    </row>
    <row r="626" spans="1:69" s="110" customFormat="1" x14ac:dyDescent="0.3">
      <c r="A626" s="25"/>
      <c r="B626" s="25"/>
      <c r="C626" s="25"/>
      <c r="D626" s="26"/>
      <c r="E626" s="26"/>
      <c r="F626" s="26"/>
      <c r="G626" s="26"/>
      <c r="H626" s="26"/>
      <c r="I626" s="26"/>
      <c r="J626" s="26"/>
      <c r="K626" s="26"/>
      <c r="L626" s="26"/>
      <c r="M626" s="26"/>
      <c r="N626" s="26"/>
      <c r="O626" s="25"/>
      <c r="P626" s="26"/>
      <c r="Q626" s="26"/>
      <c r="R626" s="25"/>
      <c r="S626" s="25"/>
      <c r="T626" s="26"/>
      <c r="U626" s="35"/>
      <c r="V626" s="26"/>
      <c r="W626" s="26"/>
      <c r="X626" s="26"/>
      <c r="Y626" s="25"/>
      <c r="Z626" s="25"/>
      <c r="AA626" s="25"/>
      <c r="AB626" s="25"/>
      <c r="AC626" s="25"/>
      <c r="AD626" s="25"/>
      <c r="AE626" s="25"/>
      <c r="AF626" s="25"/>
      <c r="AG626" s="25"/>
      <c r="AH626" s="25"/>
      <c r="AI626" s="25"/>
      <c r="AJ626" s="25"/>
      <c r="AK626" s="25"/>
      <c r="AL626" s="25"/>
      <c r="AM626" s="25"/>
      <c r="AN626" s="25"/>
      <c r="AO626" s="25"/>
      <c r="AP626" s="25"/>
      <c r="AQ626" s="25"/>
      <c r="AR626" s="25"/>
      <c r="AS626" s="25"/>
      <c r="AT626" s="25"/>
      <c r="AU626" s="25"/>
      <c r="AV626" s="25"/>
      <c r="AW626" s="25"/>
      <c r="AX626" s="25"/>
      <c r="AY626" s="25"/>
      <c r="AZ626" s="25"/>
      <c r="BA626" s="25"/>
      <c r="BB626" s="25"/>
      <c r="BC626" s="25"/>
      <c r="BD626" s="25"/>
      <c r="BE626" s="25"/>
      <c r="BF626" s="25"/>
      <c r="BG626" s="25"/>
      <c r="BH626" s="25"/>
      <c r="BI626" s="25"/>
      <c r="BJ626" s="25"/>
      <c r="BK626" s="25"/>
      <c r="BL626" s="25"/>
      <c r="BM626" s="25"/>
      <c r="BN626" s="25"/>
      <c r="BO626" s="25"/>
      <c r="BP626" s="25"/>
      <c r="BQ626" s="25"/>
    </row>
    <row r="627" spans="1:69" s="110" customFormat="1" x14ac:dyDescent="0.3">
      <c r="A627" s="25"/>
      <c r="B627" s="25"/>
      <c r="C627" s="25"/>
      <c r="D627" s="26"/>
      <c r="E627" s="26"/>
      <c r="F627" s="26"/>
      <c r="G627" s="26"/>
      <c r="H627" s="26"/>
      <c r="I627" s="26"/>
      <c r="J627" s="26"/>
      <c r="K627" s="26"/>
      <c r="L627" s="26"/>
      <c r="M627" s="26"/>
      <c r="N627" s="26"/>
      <c r="O627" s="25"/>
      <c r="P627" s="26"/>
      <c r="Q627" s="26"/>
      <c r="R627" s="25"/>
      <c r="S627" s="25"/>
      <c r="T627" s="26"/>
      <c r="U627" s="35"/>
      <c r="V627" s="26"/>
      <c r="W627" s="26"/>
      <c r="X627" s="26"/>
      <c r="Y627" s="25"/>
      <c r="Z627" s="25"/>
      <c r="AA627" s="25"/>
      <c r="AB627" s="25"/>
      <c r="AC627" s="25"/>
      <c r="AD627" s="25"/>
      <c r="AE627" s="25"/>
      <c r="AF627" s="25"/>
      <c r="AG627" s="25"/>
      <c r="AH627" s="25"/>
      <c r="AI627" s="25"/>
      <c r="AJ627" s="25"/>
      <c r="AK627" s="25"/>
      <c r="AL627" s="25"/>
      <c r="AM627" s="25"/>
      <c r="AN627" s="25"/>
      <c r="AO627" s="25"/>
      <c r="AP627" s="25"/>
      <c r="AQ627" s="25"/>
      <c r="AR627" s="25"/>
      <c r="AS627" s="25"/>
      <c r="AT627" s="25"/>
      <c r="AU627" s="25"/>
      <c r="AV627" s="25"/>
      <c r="AW627" s="25"/>
      <c r="AX627" s="25"/>
      <c r="AY627" s="25"/>
      <c r="AZ627" s="25"/>
      <c r="BA627" s="25"/>
      <c r="BB627" s="25"/>
      <c r="BC627" s="25"/>
      <c r="BD627" s="25"/>
      <c r="BE627" s="25"/>
      <c r="BF627" s="25"/>
      <c r="BG627" s="25"/>
      <c r="BH627" s="25"/>
      <c r="BI627" s="25"/>
      <c r="BJ627" s="25"/>
      <c r="BK627" s="25"/>
      <c r="BL627" s="25"/>
      <c r="BM627" s="25"/>
      <c r="BN627" s="25"/>
      <c r="BO627" s="25"/>
      <c r="BP627" s="25"/>
      <c r="BQ627" s="25"/>
    </row>
    <row r="628" spans="1:69" s="110" customFormat="1" x14ac:dyDescent="0.3">
      <c r="A628" s="25"/>
      <c r="B628" s="25"/>
      <c r="C628" s="25"/>
      <c r="D628" s="26"/>
      <c r="E628" s="26"/>
      <c r="F628" s="26"/>
      <c r="G628" s="26"/>
      <c r="H628" s="26"/>
      <c r="I628" s="26"/>
      <c r="J628" s="26"/>
      <c r="K628" s="26"/>
      <c r="L628" s="26"/>
      <c r="M628" s="26"/>
      <c r="N628" s="26"/>
      <c r="O628" s="25"/>
      <c r="P628" s="26"/>
      <c r="Q628" s="26"/>
      <c r="R628" s="25"/>
      <c r="S628" s="25"/>
      <c r="T628" s="26"/>
      <c r="U628" s="35"/>
      <c r="V628" s="26"/>
      <c r="W628" s="26"/>
      <c r="X628" s="26"/>
      <c r="Y628" s="25"/>
      <c r="Z628" s="25"/>
      <c r="AA628" s="25"/>
      <c r="AB628" s="25"/>
      <c r="AC628" s="25"/>
      <c r="AD628" s="25"/>
      <c r="AE628" s="25"/>
      <c r="AF628" s="25"/>
      <c r="AG628" s="25"/>
      <c r="AH628" s="25"/>
      <c r="AI628" s="25"/>
      <c r="AJ628" s="25"/>
      <c r="AK628" s="25"/>
      <c r="AL628" s="25"/>
      <c r="AM628" s="25"/>
      <c r="AN628" s="25"/>
      <c r="AO628" s="25"/>
      <c r="AP628" s="25"/>
      <c r="AQ628" s="25"/>
      <c r="AR628" s="25"/>
      <c r="AS628" s="25"/>
      <c r="AT628" s="25"/>
      <c r="AU628" s="25"/>
      <c r="AV628" s="25"/>
      <c r="AW628" s="25"/>
      <c r="AX628" s="25"/>
      <c r="AY628" s="25"/>
      <c r="AZ628" s="25"/>
      <c r="BA628" s="25"/>
      <c r="BB628" s="25"/>
      <c r="BC628" s="25"/>
      <c r="BD628" s="25"/>
      <c r="BE628" s="25"/>
      <c r="BF628" s="25"/>
      <c r="BG628" s="25"/>
      <c r="BH628" s="25"/>
      <c r="BI628" s="25"/>
      <c r="BJ628" s="25"/>
      <c r="BK628" s="25"/>
      <c r="BL628" s="25"/>
      <c r="BM628" s="25"/>
      <c r="BN628" s="25"/>
      <c r="BO628" s="25"/>
      <c r="BP628" s="25"/>
      <c r="BQ628" s="25"/>
    </row>
    <row r="629" spans="1:69" s="110" customFormat="1" x14ac:dyDescent="0.3">
      <c r="A629" s="25"/>
      <c r="B629" s="25"/>
      <c r="C629" s="25"/>
      <c r="D629" s="26"/>
      <c r="E629" s="26"/>
      <c r="F629" s="26"/>
      <c r="G629" s="26"/>
      <c r="H629" s="26"/>
      <c r="I629" s="26"/>
      <c r="J629" s="26"/>
      <c r="K629" s="26"/>
      <c r="L629" s="26"/>
      <c r="M629" s="26"/>
      <c r="N629" s="26"/>
      <c r="O629" s="25"/>
      <c r="P629" s="26"/>
      <c r="Q629" s="26"/>
      <c r="R629" s="25"/>
      <c r="S629" s="25"/>
      <c r="T629" s="26"/>
      <c r="U629" s="35"/>
      <c r="V629" s="26"/>
      <c r="W629" s="26"/>
      <c r="X629" s="26"/>
      <c r="Y629" s="25"/>
      <c r="Z629" s="25"/>
      <c r="AA629" s="25"/>
      <c r="AB629" s="25"/>
      <c r="AC629" s="25"/>
      <c r="AD629" s="25"/>
      <c r="AE629" s="25"/>
      <c r="AF629" s="25"/>
      <c r="AG629" s="25"/>
      <c r="AH629" s="25"/>
      <c r="AI629" s="25"/>
      <c r="AJ629" s="25"/>
      <c r="AK629" s="25"/>
      <c r="AL629" s="25"/>
      <c r="AM629" s="25"/>
      <c r="AN629" s="25"/>
      <c r="AO629" s="25"/>
      <c r="AP629" s="25"/>
      <c r="AQ629" s="25"/>
      <c r="AR629" s="25"/>
      <c r="AS629" s="25"/>
      <c r="AT629" s="25"/>
      <c r="AU629" s="25"/>
      <c r="AV629" s="25"/>
      <c r="AW629" s="25"/>
      <c r="AX629" s="25"/>
      <c r="AY629" s="25"/>
      <c r="AZ629" s="25"/>
      <c r="BA629" s="25"/>
      <c r="BB629" s="25"/>
      <c r="BC629" s="25"/>
      <c r="BD629" s="25"/>
      <c r="BE629" s="25"/>
      <c r="BF629" s="25"/>
      <c r="BG629" s="25"/>
      <c r="BH629" s="25"/>
      <c r="BI629" s="25"/>
      <c r="BJ629" s="25"/>
      <c r="BK629" s="25"/>
      <c r="BL629" s="25"/>
      <c r="BM629" s="25"/>
      <c r="BN629" s="25"/>
      <c r="BO629" s="25"/>
      <c r="BP629" s="25"/>
      <c r="BQ629" s="25"/>
    </row>
    <row r="630" spans="1:69" s="110" customFormat="1" x14ac:dyDescent="0.3">
      <c r="A630" s="25"/>
      <c r="B630" s="25"/>
      <c r="C630" s="25"/>
      <c r="D630" s="26"/>
      <c r="E630" s="26"/>
      <c r="F630" s="26"/>
      <c r="G630" s="26"/>
      <c r="H630" s="26"/>
      <c r="I630" s="26"/>
      <c r="J630" s="26"/>
      <c r="K630" s="26"/>
      <c r="L630" s="26"/>
      <c r="M630" s="26"/>
      <c r="N630" s="26"/>
      <c r="O630" s="25"/>
      <c r="P630" s="26"/>
      <c r="Q630" s="26"/>
      <c r="R630" s="25"/>
      <c r="S630" s="25"/>
      <c r="T630" s="26"/>
      <c r="U630" s="35"/>
      <c r="V630" s="26"/>
      <c r="W630" s="26"/>
      <c r="X630" s="26"/>
      <c r="Y630" s="25"/>
      <c r="Z630" s="25"/>
      <c r="AA630" s="25"/>
      <c r="AB630" s="25"/>
      <c r="AC630" s="25"/>
      <c r="AD630" s="25"/>
      <c r="AE630" s="25"/>
      <c r="AF630" s="25"/>
      <c r="AG630" s="25"/>
      <c r="AH630" s="25"/>
      <c r="AI630" s="25"/>
      <c r="AJ630" s="25"/>
      <c r="AK630" s="25"/>
      <c r="AL630" s="25"/>
      <c r="AM630" s="25"/>
      <c r="AN630" s="25"/>
      <c r="AO630" s="25"/>
      <c r="AP630" s="25"/>
      <c r="AQ630" s="25"/>
      <c r="AR630" s="25"/>
      <c r="AS630" s="25"/>
      <c r="AT630" s="25"/>
      <c r="AU630" s="25"/>
      <c r="AV630" s="25"/>
      <c r="AW630" s="25"/>
      <c r="AX630" s="25"/>
      <c r="AY630" s="25"/>
      <c r="AZ630" s="25"/>
      <c r="BA630" s="25"/>
      <c r="BB630" s="25"/>
      <c r="BC630" s="25"/>
      <c r="BD630" s="25"/>
      <c r="BE630" s="25"/>
      <c r="BF630" s="25"/>
      <c r="BG630" s="25"/>
      <c r="BH630" s="25"/>
      <c r="BI630" s="25"/>
      <c r="BJ630" s="25"/>
      <c r="BK630" s="25"/>
      <c r="BL630" s="25"/>
      <c r="BM630" s="25"/>
      <c r="BN630" s="25"/>
      <c r="BO630" s="25"/>
      <c r="BP630" s="25"/>
      <c r="BQ630" s="25"/>
    </row>
    <row r="631" spans="1:69" s="110" customFormat="1" x14ac:dyDescent="0.3">
      <c r="A631" s="25"/>
      <c r="B631" s="25"/>
      <c r="C631" s="25"/>
      <c r="D631" s="26"/>
      <c r="E631" s="26"/>
      <c r="F631" s="26"/>
      <c r="G631" s="26"/>
      <c r="H631" s="26"/>
      <c r="I631" s="26"/>
      <c r="J631" s="26"/>
      <c r="K631" s="26"/>
      <c r="L631" s="26"/>
      <c r="M631" s="26"/>
      <c r="N631" s="26"/>
      <c r="O631" s="25"/>
      <c r="P631" s="26"/>
      <c r="Q631" s="26"/>
      <c r="R631" s="25"/>
      <c r="S631" s="25"/>
      <c r="T631" s="26"/>
      <c r="U631" s="35"/>
      <c r="V631" s="26"/>
      <c r="W631" s="26"/>
      <c r="X631" s="26"/>
      <c r="Y631" s="25"/>
      <c r="Z631" s="25"/>
      <c r="AA631" s="25"/>
      <c r="AB631" s="25"/>
      <c r="AC631" s="25"/>
      <c r="AD631" s="25"/>
      <c r="AE631" s="25"/>
      <c r="AF631" s="25"/>
      <c r="AG631" s="25"/>
      <c r="AH631" s="25"/>
      <c r="AI631" s="25"/>
      <c r="AJ631" s="25"/>
      <c r="AK631" s="25"/>
      <c r="AL631" s="25"/>
      <c r="AM631" s="25"/>
      <c r="AN631" s="25"/>
      <c r="AO631" s="25"/>
      <c r="AP631" s="25"/>
      <c r="AQ631" s="25"/>
      <c r="AR631" s="25"/>
      <c r="AS631" s="25"/>
      <c r="AT631" s="25"/>
      <c r="AU631" s="25"/>
      <c r="AV631" s="25"/>
      <c r="AW631" s="25"/>
      <c r="AX631" s="25"/>
      <c r="AY631" s="25"/>
      <c r="AZ631" s="25"/>
      <c r="BA631" s="25"/>
      <c r="BB631" s="25"/>
      <c r="BC631" s="25"/>
      <c r="BD631" s="25"/>
      <c r="BE631" s="25"/>
      <c r="BF631" s="25"/>
      <c r="BG631" s="25"/>
      <c r="BH631" s="25"/>
      <c r="BI631" s="25"/>
      <c r="BJ631" s="25"/>
      <c r="BK631" s="25"/>
      <c r="BL631" s="25"/>
      <c r="BM631" s="25"/>
      <c r="BN631" s="25"/>
      <c r="BO631" s="25"/>
      <c r="BP631" s="25"/>
      <c r="BQ631" s="25"/>
    </row>
    <row r="632" spans="1:69" s="110" customFormat="1" x14ac:dyDescent="0.3">
      <c r="A632" s="25"/>
      <c r="B632" s="25"/>
      <c r="C632" s="25"/>
      <c r="D632" s="26"/>
      <c r="E632" s="26"/>
      <c r="F632" s="26"/>
      <c r="G632" s="26"/>
      <c r="H632" s="26"/>
      <c r="I632" s="26"/>
      <c r="J632" s="26"/>
      <c r="K632" s="26"/>
      <c r="L632" s="26"/>
      <c r="M632" s="26"/>
      <c r="N632" s="26"/>
      <c r="O632" s="25"/>
      <c r="P632" s="26"/>
      <c r="Q632" s="26"/>
      <c r="R632" s="25"/>
      <c r="S632" s="25"/>
      <c r="T632" s="26"/>
      <c r="U632" s="35"/>
      <c r="V632" s="26"/>
      <c r="W632" s="26"/>
      <c r="X632" s="26"/>
      <c r="Y632" s="25"/>
      <c r="Z632" s="25"/>
      <c r="AA632" s="25"/>
      <c r="AB632" s="25"/>
      <c r="AC632" s="25"/>
      <c r="AD632" s="25"/>
      <c r="AE632" s="25"/>
      <c r="AF632" s="25"/>
      <c r="AG632" s="25"/>
      <c r="AH632" s="25"/>
      <c r="AI632" s="25"/>
      <c r="AJ632" s="25"/>
      <c r="AK632" s="25"/>
      <c r="AL632" s="25"/>
      <c r="AM632" s="25"/>
      <c r="AN632" s="25"/>
      <c r="AO632" s="25"/>
      <c r="AP632" s="25"/>
      <c r="AQ632" s="25"/>
      <c r="AR632" s="25"/>
      <c r="AS632" s="25"/>
      <c r="AT632" s="25"/>
      <c r="AU632" s="25"/>
      <c r="AV632" s="25"/>
      <c r="AW632" s="25"/>
      <c r="AX632" s="25"/>
      <c r="AY632" s="25"/>
      <c r="AZ632" s="25"/>
      <c r="BA632" s="25"/>
      <c r="BB632" s="25"/>
      <c r="BC632" s="25"/>
      <c r="BD632" s="25"/>
      <c r="BE632" s="25"/>
      <c r="BF632" s="25"/>
      <c r="BG632" s="25"/>
      <c r="BH632" s="25"/>
      <c r="BI632" s="25"/>
      <c r="BJ632" s="25"/>
      <c r="BK632" s="25"/>
      <c r="BL632" s="25"/>
      <c r="BM632" s="25"/>
      <c r="BN632" s="25"/>
      <c r="BO632" s="25"/>
      <c r="BP632" s="25"/>
      <c r="BQ632" s="25"/>
    </row>
    <row r="633" spans="1:69" s="110" customFormat="1" x14ac:dyDescent="0.3">
      <c r="A633" s="25"/>
      <c r="B633" s="25"/>
      <c r="C633" s="25"/>
      <c r="D633" s="26"/>
      <c r="E633" s="26"/>
      <c r="F633" s="26"/>
      <c r="G633" s="26"/>
      <c r="H633" s="26"/>
      <c r="I633" s="26"/>
      <c r="J633" s="26"/>
      <c r="K633" s="26"/>
      <c r="L633" s="26"/>
      <c r="M633" s="26"/>
      <c r="N633" s="26"/>
      <c r="O633" s="25"/>
      <c r="P633" s="26"/>
      <c r="Q633" s="26"/>
      <c r="R633" s="25"/>
      <c r="S633" s="25"/>
      <c r="T633" s="26"/>
      <c r="U633" s="35"/>
      <c r="V633" s="26"/>
      <c r="W633" s="26"/>
      <c r="X633" s="26"/>
      <c r="Y633" s="25"/>
      <c r="Z633" s="25"/>
      <c r="AA633" s="25"/>
      <c r="AB633" s="25"/>
      <c r="AC633" s="25"/>
      <c r="AD633" s="25"/>
      <c r="AE633" s="25"/>
      <c r="AF633" s="25"/>
      <c r="AG633" s="25"/>
      <c r="AH633" s="25"/>
      <c r="AI633" s="25"/>
      <c r="AJ633" s="25"/>
      <c r="AK633" s="25"/>
      <c r="AL633" s="25"/>
      <c r="AM633" s="25"/>
      <c r="AN633" s="25"/>
      <c r="AO633" s="25"/>
      <c r="AP633" s="25"/>
      <c r="AQ633" s="25"/>
      <c r="AR633" s="25"/>
      <c r="AS633" s="25"/>
      <c r="AT633" s="25"/>
      <c r="AU633" s="25"/>
      <c r="AV633" s="25"/>
      <c r="AW633" s="25"/>
      <c r="AX633" s="25"/>
      <c r="AY633" s="25"/>
      <c r="AZ633" s="25"/>
      <c r="BA633" s="25"/>
      <c r="BB633" s="25"/>
      <c r="BC633" s="25"/>
      <c r="BD633" s="25"/>
      <c r="BE633" s="25"/>
      <c r="BF633" s="25"/>
      <c r="BG633" s="25"/>
      <c r="BH633" s="25"/>
      <c r="BI633" s="25"/>
      <c r="BJ633" s="25"/>
      <c r="BK633" s="25"/>
      <c r="BL633" s="25"/>
      <c r="BM633" s="25"/>
      <c r="BN633" s="25"/>
      <c r="BO633" s="25"/>
      <c r="BP633" s="25"/>
      <c r="BQ633" s="25"/>
    </row>
    <row r="634" spans="1:69" s="110" customFormat="1" x14ac:dyDescent="0.3">
      <c r="A634" s="25"/>
      <c r="B634" s="25"/>
      <c r="C634" s="25"/>
      <c r="D634" s="26"/>
      <c r="E634" s="26"/>
      <c r="F634" s="26"/>
      <c r="G634" s="26"/>
      <c r="H634" s="26"/>
      <c r="I634" s="26"/>
      <c r="J634" s="26"/>
      <c r="K634" s="26"/>
      <c r="L634" s="26"/>
      <c r="M634" s="26"/>
      <c r="N634" s="26"/>
      <c r="O634" s="25"/>
      <c r="P634" s="26"/>
      <c r="Q634" s="26"/>
      <c r="R634" s="25"/>
      <c r="S634" s="25"/>
      <c r="T634" s="26"/>
      <c r="U634" s="35"/>
      <c r="V634" s="26"/>
      <c r="W634" s="26"/>
      <c r="X634" s="26"/>
      <c r="Y634" s="25"/>
      <c r="Z634" s="25"/>
      <c r="AA634" s="25"/>
      <c r="AB634" s="25"/>
      <c r="AC634" s="25"/>
      <c r="AD634" s="25"/>
      <c r="AE634" s="25"/>
      <c r="AF634" s="25"/>
      <c r="AG634" s="25"/>
      <c r="AH634" s="25"/>
      <c r="AI634" s="25"/>
      <c r="AJ634" s="25"/>
      <c r="AK634" s="25"/>
      <c r="AL634" s="25"/>
      <c r="AM634" s="25"/>
      <c r="AN634" s="25"/>
      <c r="AO634" s="25"/>
      <c r="AP634" s="25"/>
      <c r="AQ634" s="25"/>
      <c r="AR634" s="25"/>
      <c r="AS634" s="25"/>
      <c r="AT634" s="25"/>
      <c r="AU634" s="25"/>
      <c r="AV634" s="25"/>
      <c r="AW634" s="25"/>
      <c r="AX634" s="25"/>
      <c r="AY634" s="25"/>
      <c r="AZ634" s="25"/>
      <c r="BA634" s="25"/>
      <c r="BB634" s="25"/>
      <c r="BC634" s="25"/>
      <c r="BD634" s="25"/>
      <c r="BE634" s="25"/>
      <c r="BF634" s="25"/>
      <c r="BG634" s="25"/>
      <c r="BH634" s="25"/>
      <c r="BI634" s="25"/>
      <c r="BJ634" s="25"/>
      <c r="BK634" s="25"/>
      <c r="BL634" s="25"/>
      <c r="BM634" s="25"/>
      <c r="BN634" s="25"/>
      <c r="BO634" s="25"/>
      <c r="BP634" s="25"/>
      <c r="BQ634" s="25"/>
    </row>
    <row r="635" spans="1:69" s="110" customFormat="1" x14ac:dyDescent="0.3">
      <c r="A635" s="25"/>
      <c r="B635" s="25"/>
      <c r="C635" s="25"/>
      <c r="D635" s="26"/>
      <c r="E635" s="26"/>
      <c r="F635" s="26"/>
      <c r="G635" s="26"/>
      <c r="H635" s="26"/>
      <c r="I635" s="26"/>
      <c r="J635" s="26"/>
      <c r="K635" s="26"/>
      <c r="L635" s="26"/>
      <c r="M635" s="26"/>
      <c r="N635" s="26"/>
      <c r="O635" s="25"/>
      <c r="P635" s="26"/>
      <c r="Q635" s="26"/>
      <c r="R635" s="25"/>
      <c r="S635" s="25"/>
      <c r="T635" s="26"/>
      <c r="U635" s="35"/>
      <c r="V635" s="26"/>
      <c r="W635" s="26"/>
      <c r="X635" s="26"/>
      <c r="Y635" s="25"/>
      <c r="Z635" s="25"/>
      <c r="AA635" s="25"/>
      <c r="AB635" s="25"/>
      <c r="AC635" s="25"/>
      <c r="AD635" s="25"/>
      <c r="AE635" s="25"/>
      <c r="AF635" s="25"/>
      <c r="AG635" s="25"/>
      <c r="AH635" s="25"/>
      <c r="AI635" s="25"/>
      <c r="AJ635" s="25"/>
      <c r="AK635" s="25"/>
      <c r="AL635" s="25"/>
      <c r="AM635" s="25"/>
      <c r="AN635" s="25"/>
      <c r="AO635" s="25"/>
      <c r="AP635" s="25"/>
      <c r="AQ635" s="25"/>
      <c r="AR635" s="25"/>
      <c r="AS635" s="25"/>
      <c r="AT635" s="25"/>
      <c r="AU635" s="25"/>
      <c r="AV635" s="25"/>
      <c r="AW635" s="25"/>
      <c r="AX635" s="25"/>
      <c r="AY635" s="25"/>
      <c r="AZ635" s="25"/>
      <c r="BA635" s="25"/>
      <c r="BB635" s="25"/>
      <c r="BC635" s="25"/>
      <c r="BD635" s="25"/>
      <c r="BE635" s="25"/>
      <c r="BF635" s="25"/>
      <c r="BG635" s="25"/>
      <c r="BH635" s="25"/>
      <c r="BI635" s="25"/>
      <c r="BJ635" s="25"/>
      <c r="BK635" s="25"/>
      <c r="BL635" s="25"/>
      <c r="BM635" s="25"/>
      <c r="BN635" s="25"/>
      <c r="BO635" s="25"/>
      <c r="BP635" s="25"/>
      <c r="BQ635" s="25"/>
    </row>
    <row r="636" spans="1:69" s="110" customFormat="1" x14ac:dyDescent="0.3">
      <c r="A636" s="25"/>
      <c r="B636" s="25"/>
      <c r="C636" s="25"/>
      <c r="D636" s="26"/>
      <c r="E636" s="26"/>
      <c r="F636" s="26"/>
      <c r="G636" s="26"/>
      <c r="H636" s="26"/>
      <c r="I636" s="26"/>
      <c r="J636" s="26"/>
      <c r="K636" s="26"/>
      <c r="L636" s="26"/>
      <c r="M636" s="26"/>
      <c r="N636" s="26"/>
      <c r="O636" s="25"/>
      <c r="P636" s="26"/>
      <c r="Q636" s="26"/>
      <c r="R636" s="25"/>
      <c r="S636" s="25"/>
      <c r="T636" s="26"/>
      <c r="U636" s="35"/>
      <c r="V636" s="26"/>
      <c r="W636" s="26"/>
      <c r="X636" s="26"/>
      <c r="Y636" s="25"/>
      <c r="Z636" s="25"/>
      <c r="AA636" s="25"/>
      <c r="AB636" s="25"/>
      <c r="AC636" s="25"/>
      <c r="AD636" s="25"/>
      <c r="AE636" s="25"/>
      <c r="AF636" s="25"/>
      <c r="AG636" s="25"/>
      <c r="AH636" s="25"/>
      <c r="AI636" s="25"/>
      <c r="AJ636" s="25"/>
      <c r="AK636" s="25"/>
      <c r="AL636" s="25"/>
      <c r="AM636" s="25"/>
      <c r="AN636" s="25"/>
      <c r="AO636" s="25"/>
      <c r="AP636" s="25"/>
      <c r="AQ636" s="25"/>
      <c r="AR636" s="25"/>
      <c r="AS636" s="25"/>
      <c r="AT636" s="25"/>
      <c r="AU636" s="25"/>
      <c r="AV636" s="25"/>
      <c r="AW636" s="25"/>
      <c r="AX636" s="25"/>
      <c r="AY636" s="25"/>
      <c r="AZ636" s="25"/>
      <c r="BA636" s="25"/>
      <c r="BB636" s="25"/>
      <c r="BC636" s="25"/>
      <c r="BD636" s="25"/>
      <c r="BE636" s="25"/>
      <c r="BF636" s="25"/>
      <c r="BG636" s="25"/>
      <c r="BH636" s="25"/>
      <c r="BI636" s="25"/>
      <c r="BJ636" s="25"/>
      <c r="BK636" s="25"/>
      <c r="BL636" s="25"/>
      <c r="BM636" s="25"/>
      <c r="BN636" s="25"/>
      <c r="BO636" s="25"/>
      <c r="BP636" s="25"/>
      <c r="BQ636" s="25"/>
    </row>
    <row r="637" spans="1:69" s="110" customFormat="1" x14ac:dyDescent="0.3">
      <c r="A637" s="25"/>
      <c r="B637" s="25"/>
      <c r="C637" s="25"/>
      <c r="D637" s="26"/>
      <c r="E637" s="26"/>
      <c r="F637" s="26"/>
      <c r="G637" s="26"/>
      <c r="H637" s="26"/>
      <c r="I637" s="26"/>
      <c r="J637" s="26"/>
      <c r="K637" s="26"/>
      <c r="L637" s="26"/>
      <c r="M637" s="26"/>
      <c r="N637" s="26"/>
      <c r="O637" s="25"/>
      <c r="P637" s="26"/>
      <c r="Q637" s="26"/>
      <c r="R637" s="25"/>
      <c r="S637" s="25"/>
      <c r="T637" s="26"/>
      <c r="U637" s="35"/>
      <c r="V637" s="26"/>
      <c r="W637" s="26"/>
      <c r="X637" s="26"/>
      <c r="Y637" s="25"/>
      <c r="Z637" s="25"/>
      <c r="AA637" s="25"/>
      <c r="AB637" s="25"/>
      <c r="AC637" s="25"/>
      <c r="AD637" s="25"/>
      <c r="AE637" s="25"/>
      <c r="AF637" s="25"/>
      <c r="AG637" s="25"/>
      <c r="AH637" s="25"/>
      <c r="AI637" s="25"/>
      <c r="AJ637" s="25"/>
      <c r="AK637" s="25"/>
      <c r="AL637" s="25"/>
      <c r="AM637" s="25"/>
      <c r="AN637" s="25"/>
      <c r="AO637" s="25"/>
      <c r="AP637" s="25"/>
      <c r="AQ637" s="25"/>
      <c r="AR637" s="25"/>
      <c r="AS637" s="25"/>
      <c r="AT637" s="25"/>
      <c r="AU637" s="25"/>
      <c r="AV637" s="25"/>
      <c r="AW637" s="25"/>
      <c r="AX637" s="25"/>
      <c r="AY637" s="25"/>
      <c r="AZ637" s="25"/>
      <c r="BA637" s="25"/>
      <c r="BB637" s="25"/>
      <c r="BC637" s="25"/>
      <c r="BD637" s="25"/>
      <c r="BE637" s="25"/>
      <c r="BF637" s="25"/>
      <c r="BG637" s="25"/>
      <c r="BH637" s="25"/>
      <c r="BI637" s="25"/>
      <c r="BJ637" s="25"/>
      <c r="BK637" s="25"/>
      <c r="BL637" s="25"/>
      <c r="BM637" s="25"/>
      <c r="BN637" s="25"/>
      <c r="BO637" s="25"/>
      <c r="BP637" s="25"/>
      <c r="BQ637" s="25"/>
    </row>
    <row r="638" spans="1:69" s="110" customFormat="1" x14ac:dyDescent="0.3">
      <c r="A638" s="25"/>
      <c r="B638" s="25"/>
      <c r="C638" s="25"/>
      <c r="D638" s="26"/>
      <c r="E638" s="26"/>
      <c r="F638" s="26"/>
      <c r="G638" s="26"/>
      <c r="H638" s="26"/>
      <c r="I638" s="26"/>
      <c r="J638" s="26"/>
      <c r="K638" s="26"/>
      <c r="L638" s="26"/>
      <c r="M638" s="26"/>
      <c r="N638" s="26"/>
      <c r="O638" s="25"/>
      <c r="P638" s="26"/>
      <c r="Q638" s="26"/>
      <c r="R638" s="25"/>
      <c r="S638" s="25"/>
      <c r="T638" s="26"/>
      <c r="U638" s="35"/>
      <c r="V638" s="26"/>
      <c r="W638" s="26"/>
      <c r="X638" s="26"/>
      <c r="Y638" s="25"/>
      <c r="Z638" s="25"/>
      <c r="AA638" s="25"/>
      <c r="AB638" s="25"/>
      <c r="AC638" s="25"/>
      <c r="AD638" s="25"/>
      <c r="AE638" s="25"/>
      <c r="AF638" s="25"/>
      <c r="AG638" s="25"/>
      <c r="AH638" s="25"/>
      <c r="AI638" s="25"/>
      <c r="AJ638" s="25"/>
      <c r="AK638" s="25"/>
      <c r="AL638" s="25"/>
      <c r="AM638" s="25"/>
      <c r="AN638" s="25"/>
      <c r="AO638" s="25"/>
      <c r="AP638" s="25"/>
      <c r="AQ638" s="25"/>
      <c r="AR638" s="25"/>
      <c r="AS638" s="25"/>
      <c r="AT638" s="25"/>
      <c r="AU638" s="25"/>
      <c r="AV638" s="25"/>
      <c r="AW638" s="25"/>
      <c r="AX638" s="25"/>
      <c r="AY638" s="25"/>
      <c r="AZ638" s="25"/>
      <c r="BA638" s="25"/>
      <c r="BB638" s="25"/>
      <c r="BC638" s="25"/>
      <c r="BD638" s="25"/>
      <c r="BE638" s="25"/>
      <c r="BF638" s="25"/>
      <c r="BG638" s="25"/>
      <c r="BH638" s="25"/>
      <c r="BI638" s="25"/>
      <c r="BJ638" s="25"/>
      <c r="BK638" s="25"/>
      <c r="BL638" s="25"/>
      <c r="BM638" s="25"/>
      <c r="BN638" s="25"/>
      <c r="BO638" s="25"/>
      <c r="BP638" s="25"/>
      <c r="BQ638" s="25"/>
    </row>
    <row r="639" spans="1:69" s="110" customFormat="1" x14ac:dyDescent="0.3">
      <c r="A639" s="25"/>
      <c r="B639" s="25"/>
      <c r="C639" s="25"/>
      <c r="D639" s="26"/>
      <c r="E639" s="26"/>
      <c r="F639" s="26"/>
      <c r="G639" s="26"/>
      <c r="H639" s="26"/>
      <c r="I639" s="26"/>
      <c r="J639" s="26"/>
      <c r="K639" s="26"/>
      <c r="L639" s="26"/>
      <c r="M639" s="26"/>
      <c r="N639" s="26"/>
      <c r="O639" s="25"/>
      <c r="P639" s="26"/>
      <c r="Q639" s="26"/>
      <c r="R639" s="25"/>
      <c r="S639" s="25"/>
      <c r="T639" s="26"/>
      <c r="U639" s="35"/>
      <c r="V639" s="26"/>
      <c r="W639" s="26"/>
      <c r="X639" s="26"/>
      <c r="Y639" s="25"/>
      <c r="Z639" s="25"/>
      <c r="AA639" s="25"/>
      <c r="AB639" s="25"/>
      <c r="AC639" s="25"/>
      <c r="AD639" s="25"/>
      <c r="AE639" s="25"/>
      <c r="AF639" s="25"/>
      <c r="AG639" s="25"/>
      <c r="AH639" s="25"/>
      <c r="AI639" s="25"/>
      <c r="AJ639" s="25"/>
      <c r="AK639" s="25"/>
      <c r="AL639" s="25"/>
      <c r="AM639" s="25"/>
      <c r="AN639" s="25"/>
      <c r="AO639" s="25"/>
      <c r="AP639" s="25"/>
      <c r="AQ639" s="25"/>
      <c r="AR639" s="25"/>
      <c r="AS639" s="25"/>
      <c r="AT639" s="25"/>
      <c r="AU639" s="25"/>
      <c r="AV639" s="25"/>
      <c r="AW639" s="25"/>
      <c r="AX639" s="25"/>
      <c r="AY639" s="25"/>
      <c r="AZ639" s="25"/>
      <c r="BA639" s="25"/>
      <c r="BB639" s="25"/>
      <c r="BC639" s="25"/>
      <c r="BD639" s="25"/>
      <c r="BE639" s="25"/>
      <c r="BF639" s="25"/>
      <c r="BG639" s="25"/>
      <c r="BH639" s="25"/>
      <c r="BI639" s="25"/>
      <c r="BJ639" s="25"/>
      <c r="BK639" s="25"/>
      <c r="BL639" s="25"/>
      <c r="BM639" s="25"/>
      <c r="BN639" s="25"/>
      <c r="BO639" s="25"/>
      <c r="BP639" s="25"/>
      <c r="BQ639" s="25"/>
    </row>
    <row r="640" spans="1:69" s="110" customFormat="1" x14ac:dyDescent="0.3">
      <c r="A640" s="25"/>
      <c r="B640" s="25"/>
      <c r="C640" s="25"/>
      <c r="D640" s="26"/>
      <c r="E640" s="26"/>
      <c r="F640" s="26"/>
      <c r="G640" s="26"/>
      <c r="H640" s="26"/>
      <c r="I640" s="26"/>
      <c r="J640" s="26"/>
      <c r="K640" s="26"/>
      <c r="L640" s="26"/>
      <c r="M640" s="26"/>
      <c r="N640" s="26"/>
      <c r="O640" s="25"/>
      <c r="P640" s="26"/>
      <c r="Q640" s="26"/>
      <c r="R640" s="25"/>
      <c r="S640" s="25"/>
      <c r="T640" s="26"/>
      <c r="U640" s="35"/>
      <c r="V640" s="26"/>
      <c r="W640" s="26"/>
      <c r="X640" s="26"/>
      <c r="Y640" s="25"/>
      <c r="Z640" s="25"/>
      <c r="AA640" s="25"/>
      <c r="AB640" s="25"/>
      <c r="AC640" s="25"/>
      <c r="AD640" s="25"/>
      <c r="AE640" s="25"/>
      <c r="AF640" s="25"/>
      <c r="AG640" s="25"/>
      <c r="AH640" s="25"/>
      <c r="AI640" s="25"/>
      <c r="AJ640" s="25"/>
      <c r="AK640" s="25"/>
      <c r="AL640" s="25"/>
      <c r="AM640" s="25"/>
      <c r="AN640" s="25"/>
      <c r="AO640" s="25"/>
      <c r="AP640" s="25"/>
      <c r="AQ640" s="25"/>
      <c r="AR640" s="25"/>
      <c r="AS640" s="25"/>
      <c r="AT640" s="25"/>
      <c r="AU640" s="25"/>
      <c r="AV640" s="25"/>
      <c r="AW640" s="25"/>
      <c r="AX640" s="25"/>
      <c r="AY640" s="25"/>
      <c r="AZ640" s="25"/>
      <c r="BA640" s="25"/>
      <c r="BB640" s="25"/>
      <c r="BC640" s="25"/>
      <c r="BD640" s="25"/>
      <c r="BE640" s="25"/>
      <c r="BF640" s="25"/>
      <c r="BG640" s="25"/>
      <c r="BH640" s="25"/>
      <c r="BI640" s="25"/>
      <c r="BJ640" s="25"/>
      <c r="BK640" s="25"/>
      <c r="BL640" s="25"/>
      <c r="BM640" s="25"/>
      <c r="BN640" s="25"/>
      <c r="BO640" s="25"/>
      <c r="BP640" s="25"/>
      <c r="BQ640" s="25"/>
    </row>
    <row r="641" spans="1:69" s="110" customFormat="1" x14ac:dyDescent="0.3">
      <c r="A641" s="25"/>
      <c r="B641" s="25"/>
      <c r="C641" s="25"/>
      <c r="D641" s="26"/>
      <c r="E641" s="26"/>
      <c r="F641" s="26"/>
      <c r="G641" s="26"/>
      <c r="H641" s="26"/>
      <c r="I641" s="26"/>
      <c r="J641" s="26"/>
      <c r="K641" s="26"/>
      <c r="L641" s="26"/>
      <c r="M641" s="26"/>
      <c r="N641" s="26"/>
      <c r="O641" s="25"/>
      <c r="P641" s="26"/>
      <c r="Q641" s="26"/>
      <c r="R641" s="25"/>
      <c r="S641" s="25"/>
      <c r="T641" s="26"/>
      <c r="U641" s="35"/>
      <c r="V641" s="26"/>
      <c r="W641" s="26"/>
      <c r="X641" s="26"/>
      <c r="Y641" s="25"/>
      <c r="Z641" s="25"/>
      <c r="AA641" s="25"/>
      <c r="AB641" s="25"/>
      <c r="AC641" s="25"/>
      <c r="AD641" s="25"/>
      <c r="AE641" s="25"/>
      <c r="AF641" s="25"/>
      <c r="AG641" s="25"/>
      <c r="AH641" s="25"/>
      <c r="AI641" s="25"/>
      <c r="AJ641" s="25"/>
      <c r="AK641" s="25"/>
      <c r="AL641" s="25"/>
      <c r="AM641" s="25"/>
      <c r="AN641" s="25"/>
      <c r="AO641" s="25"/>
      <c r="AP641" s="25"/>
      <c r="AQ641" s="25"/>
      <c r="AR641" s="25"/>
      <c r="AS641" s="25"/>
      <c r="AT641" s="25"/>
      <c r="AU641" s="25"/>
      <c r="AV641" s="25"/>
      <c r="AW641" s="25"/>
      <c r="AX641" s="25"/>
      <c r="AY641" s="25"/>
      <c r="AZ641" s="25"/>
      <c r="BA641" s="25"/>
      <c r="BB641" s="25"/>
      <c r="BC641" s="25"/>
      <c r="BD641" s="25"/>
      <c r="BE641" s="25"/>
      <c r="BF641" s="25"/>
      <c r="BG641" s="25"/>
      <c r="BH641" s="25"/>
      <c r="BI641" s="25"/>
      <c r="BJ641" s="25"/>
      <c r="BK641" s="25"/>
      <c r="BL641" s="25"/>
      <c r="BM641" s="25"/>
      <c r="BN641" s="25"/>
      <c r="BO641" s="25"/>
      <c r="BP641" s="25"/>
      <c r="BQ641" s="25"/>
    </row>
    <row r="642" spans="1:69" s="110" customFormat="1" x14ac:dyDescent="0.3">
      <c r="A642" s="25"/>
      <c r="B642" s="25"/>
      <c r="C642" s="25"/>
      <c r="D642" s="26"/>
      <c r="E642" s="26"/>
      <c r="F642" s="26"/>
      <c r="G642" s="26"/>
      <c r="H642" s="26"/>
      <c r="I642" s="26"/>
      <c r="J642" s="26"/>
      <c r="K642" s="26"/>
      <c r="L642" s="26"/>
      <c r="M642" s="26"/>
      <c r="N642" s="26"/>
      <c r="O642" s="25"/>
      <c r="P642" s="26"/>
      <c r="Q642" s="26"/>
      <c r="R642" s="25"/>
      <c r="S642" s="25"/>
      <c r="T642" s="26"/>
      <c r="U642" s="35"/>
      <c r="V642" s="26"/>
      <c r="W642" s="26"/>
      <c r="X642" s="26"/>
      <c r="Y642" s="25"/>
      <c r="Z642" s="25"/>
      <c r="AA642" s="25"/>
      <c r="AB642" s="25"/>
      <c r="AC642" s="25"/>
      <c r="AD642" s="25"/>
      <c r="AE642" s="25"/>
      <c r="AF642" s="25"/>
      <c r="AG642" s="25"/>
      <c r="AH642" s="25"/>
      <c r="AI642" s="25"/>
      <c r="AJ642" s="25"/>
      <c r="AK642" s="25"/>
      <c r="AL642" s="25"/>
      <c r="AM642" s="25"/>
      <c r="AN642" s="25"/>
      <c r="AO642" s="25"/>
      <c r="AP642" s="25"/>
      <c r="AQ642" s="25"/>
      <c r="AR642" s="25"/>
      <c r="AS642" s="25"/>
      <c r="AT642" s="25"/>
      <c r="AU642" s="25"/>
      <c r="AV642" s="25"/>
      <c r="AW642" s="25"/>
      <c r="AX642" s="25"/>
      <c r="AY642" s="25"/>
      <c r="AZ642" s="25"/>
      <c r="BA642" s="25"/>
      <c r="BB642" s="25"/>
      <c r="BC642" s="25"/>
      <c r="BD642" s="25"/>
      <c r="BE642" s="25"/>
      <c r="BF642" s="25"/>
      <c r="BG642" s="25"/>
      <c r="BH642" s="25"/>
      <c r="BI642" s="25"/>
      <c r="BJ642" s="25"/>
      <c r="BK642" s="25"/>
      <c r="BL642" s="25"/>
      <c r="BM642" s="25"/>
      <c r="BN642" s="25"/>
      <c r="BO642" s="25"/>
      <c r="BP642" s="25"/>
      <c r="BQ642" s="25"/>
    </row>
    <row r="643" spans="1:69" s="110" customFormat="1" x14ac:dyDescent="0.3">
      <c r="A643" s="25"/>
      <c r="B643" s="25"/>
      <c r="C643" s="25"/>
      <c r="D643" s="26"/>
      <c r="E643" s="26"/>
      <c r="F643" s="26"/>
      <c r="G643" s="26"/>
      <c r="H643" s="26"/>
      <c r="I643" s="26"/>
      <c r="J643" s="26"/>
      <c r="K643" s="26"/>
      <c r="L643" s="26"/>
      <c r="M643" s="26"/>
      <c r="N643" s="26"/>
      <c r="O643" s="25"/>
      <c r="P643" s="26"/>
      <c r="Q643" s="26"/>
      <c r="R643" s="25"/>
      <c r="S643" s="25"/>
      <c r="T643" s="26"/>
      <c r="U643" s="35"/>
      <c r="V643" s="26"/>
      <c r="W643" s="26"/>
      <c r="X643" s="26"/>
      <c r="Y643" s="25"/>
      <c r="Z643" s="25"/>
      <c r="AA643" s="25"/>
      <c r="AB643" s="25"/>
      <c r="AC643" s="25"/>
      <c r="AD643" s="25"/>
      <c r="AE643" s="25"/>
      <c r="AF643" s="25"/>
      <c r="AG643" s="25"/>
      <c r="AH643" s="25"/>
      <c r="AI643" s="25"/>
      <c r="AJ643" s="25"/>
      <c r="AK643" s="25"/>
      <c r="AL643" s="25"/>
      <c r="AM643" s="25"/>
      <c r="AN643" s="25"/>
      <c r="AO643" s="25"/>
      <c r="AP643" s="25"/>
      <c r="AQ643" s="25"/>
      <c r="AR643" s="25"/>
      <c r="AS643" s="25"/>
      <c r="AT643" s="25"/>
      <c r="AU643" s="25"/>
      <c r="AV643" s="25"/>
      <c r="AW643" s="25"/>
      <c r="AX643" s="25"/>
      <c r="AY643" s="25"/>
      <c r="AZ643" s="25"/>
      <c r="BA643" s="25"/>
      <c r="BB643" s="25"/>
      <c r="BC643" s="25"/>
      <c r="BD643" s="25"/>
      <c r="BE643" s="25"/>
      <c r="BF643" s="25"/>
      <c r="BG643" s="25"/>
      <c r="BH643" s="25"/>
      <c r="BI643" s="25"/>
      <c r="BJ643" s="25"/>
      <c r="BK643" s="25"/>
      <c r="BL643" s="25"/>
      <c r="BM643" s="25"/>
      <c r="BN643" s="25"/>
      <c r="BO643" s="25"/>
      <c r="BP643" s="25"/>
      <c r="BQ643" s="25"/>
    </row>
    <row r="644" spans="1:69" s="110" customFormat="1" x14ac:dyDescent="0.3">
      <c r="A644" s="25"/>
      <c r="B644" s="25"/>
      <c r="C644" s="25"/>
      <c r="D644" s="26"/>
      <c r="E644" s="26"/>
      <c r="F644" s="26"/>
      <c r="G644" s="26"/>
      <c r="H644" s="26"/>
      <c r="I644" s="26"/>
      <c r="J644" s="26"/>
      <c r="K644" s="26"/>
      <c r="L644" s="26"/>
      <c r="M644" s="26"/>
      <c r="N644" s="26"/>
      <c r="O644" s="25"/>
      <c r="P644" s="26"/>
      <c r="Q644" s="26"/>
      <c r="R644" s="25"/>
      <c r="S644" s="25"/>
      <c r="T644" s="26"/>
      <c r="U644" s="35"/>
      <c r="V644" s="26"/>
      <c r="W644" s="26"/>
      <c r="X644" s="26"/>
      <c r="Y644" s="25"/>
      <c r="Z644" s="25"/>
      <c r="AA644" s="25"/>
      <c r="AB644" s="25"/>
      <c r="AC644" s="25"/>
      <c r="AD644" s="25"/>
      <c r="AE644" s="25"/>
      <c r="AF644" s="25"/>
      <c r="AG644" s="25"/>
      <c r="AH644" s="25"/>
      <c r="AI644" s="25"/>
      <c r="AJ644" s="25"/>
      <c r="AK644" s="25"/>
      <c r="AL644" s="25"/>
      <c r="AM644" s="25"/>
      <c r="AN644" s="25"/>
      <c r="AO644" s="25"/>
      <c r="AP644" s="25"/>
      <c r="AQ644" s="25"/>
      <c r="AR644" s="25"/>
      <c r="AS644" s="25"/>
      <c r="AT644" s="25"/>
      <c r="AU644" s="25"/>
      <c r="AV644" s="25"/>
      <c r="AW644" s="25"/>
      <c r="AX644" s="25"/>
      <c r="AY644" s="25"/>
      <c r="AZ644" s="25"/>
      <c r="BA644" s="25"/>
      <c r="BB644" s="25"/>
      <c r="BC644" s="25"/>
      <c r="BD644" s="25"/>
      <c r="BE644" s="25"/>
      <c r="BF644" s="25"/>
      <c r="BG644" s="25"/>
      <c r="BH644" s="25"/>
      <c r="BI644" s="25"/>
      <c r="BJ644" s="25"/>
      <c r="BK644" s="25"/>
      <c r="BL644" s="25"/>
      <c r="BM644" s="25"/>
      <c r="BN644" s="25"/>
      <c r="BO644" s="25"/>
      <c r="BP644" s="25"/>
      <c r="BQ644" s="25"/>
    </row>
    <row r="645" spans="1:69" s="110" customFormat="1" x14ac:dyDescent="0.3">
      <c r="A645" s="25"/>
      <c r="B645" s="25"/>
      <c r="C645" s="25"/>
      <c r="D645" s="26"/>
      <c r="E645" s="26"/>
      <c r="F645" s="26"/>
      <c r="G645" s="26"/>
      <c r="H645" s="26"/>
      <c r="I645" s="26"/>
      <c r="J645" s="26"/>
      <c r="K645" s="26"/>
      <c r="L645" s="26"/>
      <c r="M645" s="26"/>
      <c r="N645" s="26"/>
      <c r="O645" s="25"/>
      <c r="P645" s="26"/>
      <c r="Q645" s="26"/>
      <c r="R645" s="25"/>
      <c r="S645" s="25"/>
      <c r="T645" s="26"/>
      <c r="U645" s="35"/>
      <c r="V645" s="26"/>
      <c r="W645" s="26"/>
      <c r="X645" s="26"/>
      <c r="Y645" s="25"/>
      <c r="Z645" s="25"/>
      <c r="AA645" s="25"/>
      <c r="AB645" s="25"/>
      <c r="AC645" s="25"/>
      <c r="AD645" s="25"/>
      <c r="AE645" s="25"/>
      <c r="AF645" s="25"/>
      <c r="AG645" s="25"/>
      <c r="AH645" s="25"/>
      <c r="AI645" s="25"/>
      <c r="AJ645" s="25"/>
      <c r="AK645" s="25"/>
      <c r="AL645" s="25"/>
      <c r="AM645" s="25"/>
      <c r="AN645" s="25"/>
      <c r="AO645" s="25"/>
      <c r="AP645" s="25"/>
      <c r="AQ645" s="25"/>
      <c r="AR645" s="25"/>
      <c r="AS645" s="25"/>
      <c r="AT645" s="25"/>
      <c r="AU645" s="25"/>
      <c r="AV645" s="25"/>
      <c r="AW645" s="25"/>
      <c r="AX645" s="25"/>
      <c r="AY645" s="25"/>
      <c r="AZ645" s="25"/>
      <c r="BA645" s="25"/>
      <c r="BB645" s="25"/>
      <c r="BC645" s="25"/>
      <c r="BD645" s="25"/>
      <c r="BE645" s="25"/>
      <c r="BF645" s="25"/>
      <c r="BG645" s="25"/>
      <c r="BH645" s="25"/>
      <c r="BI645" s="25"/>
      <c r="BJ645" s="25"/>
      <c r="BK645" s="25"/>
      <c r="BL645" s="25"/>
      <c r="BM645" s="25"/>
      <c r="BN645" s="25"/>
      <c r="BO645" s="25"/>
      <c r="BP645" s="25"/>
      <c r="BQ645" s="25"/>
    </row>
    <row r="646" spans="1:69" s="110" customFormat="1" x14ac:dyDescent="0.3">
      <c r="A646" s="25"/>
      <c r="B646" s="25"/>
      <c r="C646" s="25"/>
      <c r="D646" s="26"/>
      <c r="E646" s="26"/>
      <c r="F646" s="26"/>
      <c r="G646" s="26"/>
      <c r="H646" s="26"/>
      <c r="I646" s="26"/>
      <c r="J646" s="26"/>
      <c r="K646" s="26"/>
      <c r="L646" s="26"/>
      <c r="M646" s="26"/>
      <c r="N646" s="26"/>
      <c r="O646" s="25"/>
      <c r="P646" s="26"/>
      <c r="Q646" s="26"/>
      <c r="R646" s="25"/>
      <c r="S646" s="25"/>
      <c r="T646" s="26"/>
      <c r="U646" s="35"/>
      <c r="V646" s="26"/>
      <c r="W646" s="26"/>
      <c r="X646" s="26"/>
      <c r="Y646" s="25"/>
      <c r="Z646" s="25"/>
      <c r="AA646" s="25"/>
      <c r="AB646" s="25"/>
      <c r="AC646" s="25"/>
      <c r="AD646" s="25"/>
      <c r="AE646" s="25"/>
      <c r="AF646" s="25"/>
      <c r="AG646" s="25"/>
      <c r="AH646" s="25"/>
      <c r="AI646" s="25"/>
      <c r="AJ646" s="25"/>
      <c r="AK646" s="25"/>
      <c r="AL646" s="25"/>
      <c r="AM646" s="25"/>
      <c r="AN646" s="25"/>
      <c r="AO646" s="25"/>
      <c r="AP646" s="25"/>
      <c r="AQ646" s="25"/>
      <c r="AR646" s="25"/>
      <c r="AS646" s="25"/>
      <c r="AT646" s="25"/>
      <c r="AU646" s="25"/>
      <c r="AV646" s="25"/>
      <c r="AW646" s="25"/>
      <c r="AX646" s="25"/>
      <c r="AY646" s="25"/>
      <c r="AZ646" s="25"/>
      <c r="BA646" s="25"/>
      <c r="BB646" s="25"/>
      <c r="BC646" s="25"/>
      <c r="BD646" s="25"/>
      <c r="BE646" s="25"/>
      <c r="BF646" s="25"/>
      <c r="BG646" s="25"/>
      <c r="BH646" s="25"/>
      <c r="BI646" s="25"/>
      <c r="BJ646" s="25"/>
      <c r="BK646" s="25"/>
      <c r="BL646" s="25"/>
      <c r="BM646" s="25"/>
      <c r="BN646" s="25"/>
      <c r="BO646" s="25"/>
      <c r="BP646" s="25"/>
      <c r="BQ646" s="25"/>
    </row>
    <row r="647" spans="1:69" s="110" customFormat="1" x14ac:dyDescent="0.3">
      <c r="A647" s="25"/>
      <c r="B647" s="25"/>
      <c r="C647" s="25"/>
      <c r="D647" s="26"/>
      <c r="E647" s="26"/>
      <c r="F647" s="26"/>
      <c r="G647" s="26"/>
      <c r="H647" s="26"/>
      <c r="I647" s="26"/>
      <c r="J647" s="26"/>
      <c r="K647" s="26"/>
      <c r="L647" s="26"/>
      <c r="M647" s="26"/>
      <c r="N647" s="26"/>
      <c r="O647" s="25"/>
      <c r="P647" s="26"/>
      <c r="Q647" s="26"/>
      <c r="R647" s="25"/>
      <c r="S647" s="25"/>
      <c r="T647" s="26"/>
      <c r="U647" s="35"/>
      <c r="V647" s="26"/>
      <c r="W647" s="26"/>
      <c r="X647" s="26"/>
      <c r="Y647" s="25"/>
      <c r="Z647" s="25"/>
      <c r="AA647" s="25"/>
      <c r="AB647" s="25"/>
      <c r="AC647" s="25"/>
      <c r="AD647" s="25"/>
      <c r="AE647" s="25"/>
      <c r="AF647" s="25"/>
      <c r="AG647" s="25"/>
      <c r="AH647" s="25"/>
      <c r="AI647" s="25"/>
      <c r="AJ647" s="25"/>
      <c r="AK647" s="25"/>
      <c r="AL647" s="25"/>
      <c r="AM647" s="25"/>
      <c r="AN647" s="25"/>
      <c r="AO647" s="25"/>
      <c r="AP647" s="25"/>
      <c r="AQ647" s="25"/>
      <c r="AR647" s="25"/>
      <c r="AS647" s="25"/>
      <c r="AT647" s="25"/>
      <c r="AU647" s="25"/>
      <c r="AV647" s="25"/>
      <c r="AW647" s="25"/>
      <c r="AX647" s="25"/>
      <c r="AY647" s="25"/>
      <c r="AZ647" s="25"/>
      <c r="BA647" s="25"/>
      <c r="BB647" s="25"/>
      <c r="BC647" s="25"/>
      <c r="BD647" s="25"/>
      <c r="BE647" s="25"/>
      <c r="BF647" s="25"/>
      <c r="BG647" s="25"/>
      <c r="BH647" s="25"/>
      <c r="BI647" s="25"/>
      <c r="BJ647" s="25"/>
      <c r="BK647" s="25"/>
      <c r="BL647" s="25"/>
      <c r="BM647" s="25"/>
      <c r="BN647" s="25"/>
      <c r="BO647" s="25"/>
      <c r="BP647" s="25"/>
      <c r="BQ647" s="25"/>
    </row>
    <row r="648" spans="1:69" s="110" customFormat="1" x14ac:dyDescent="0.3">
      <c r="A648" s="25"/>
      <c r="B648" s="25"/>
      <c r="C648" s="25"/>
      <c r="D648" s="26"/>
      <c r="E648" s="26"/>
      <c r="F648" s="26"/>
      <c r="G648" s="26"/>
      <c r="H648" s="26"/>
      <c r="I648" s="26"/>
      <c r="J648" s="26"/>
      <c r="K648" s="26"/>
      <c r="L648" s="26"/>
      <c r="M648" s="26"/>
      <c r="N648" s="26"/>
      <c r="O648" s="25"/>
      <c r="P648" s="26"/>
      <c r="Q648" s="26"/>
      <c r="R648" s="25"/>
      <c r="S648" s="25"/>
      <c r="T648" s="26"/>
      <c r="U648" s="35"/>
      <c r="V648" s="26"/>
      <c r="W648" s="26"/>
      <c r="X648" s="26"/>
      <c r="Y648" s="25"/>
      <c r="Z648" s="25"/>
      <c r="AA648" s="25"/>
      <c r="AB648" s="25"/>
      <c r="AC648" s="25"/>
      <c r="AD648" s="25"/>
      <c r="AE648" s="25"/>
      <c r="AF648" s="25"/>
      <c r="AG648" s="25"/>
      <c r="AH648" s="25"/>
      <c r="AI648" s="25"/>
      <c r="AJ648" s="25"/>
      <c r="AK648" s="25"/>
      <c r="AL648" s="25"/>
      <c r="AM648" s="25"/>
      <c r="AN648" s="25"/>
      <c r="AO648" s="25"/>
      <c r="AP648" s="25"/>
      <c r="AQ648" s="25"/>
      <c r="AR648" s="25"/>
      <c r="AS648" s="25"/>
      <c r="AT648" s="25"/>
      <c r="AU648" s="25"/>
      <c r="AV648" s="25"/>
      <c r="AW648" s="25"/>
      <c r="AX648" s="25"/>
      <c r="AY648" s="25"/>
      <c r="AZ648" s="25"/>
      <c r="BA648" s="25"/>
      <c r="BB648" s="25"/>
      <c r="BC648" s="25"/>
      <c r="BD648" s="25"/>
      <c r="BE648" s="25"/>
      <c r="BF648" s="25"/>
      <c r="BG648" s="25"/>
      <c r="BH648" s="25"/>
      <c r="BI648" s="25"/>
      <c r="BJ648" s="25"/>
      <c r="BK648" s="25"/>
      <c r="BL648" s="25"/>
      <c r="BM648" s="25"/>
      <c r="BN648" s="25"/>
      <c r="BO648" s="25"/>
      <c r="BP648" s="25"/>
      <c r="BQ648" s="25"/>
    </row>
    <row r="649" spans="1:69" s="110" customFormat="1" x14ac:dyDescent="0.3">
      <c r="A649" s="25"/>
      <c r="B649" s="25"/>
      <c r="C649" s="25"/>
      <c r="D649" s="26"/>
      <c r="E649" s="26"/>
      <c r="F649" s="26"/>
      <c r="G649" s="26"/>
      <c r="H649" s="26"/>
      <c r="I649" s="26"/>
      <c r="J649" s="26"/>
      <c r="K649" s="26"/>
      <c r="L649" s="26"/>
      <c r="M649" s="26"/>
      <c r="N649" s="26"/>
      <c r="O649" s="25"/>
      <c r="P649" s="26"/>
      <c r="Q649" s="26"/>
      <c r="R649" s="25"/>
      <c r="S649" s="25"/>
      <c r="T649" s="26"/>
      <c r="U649" s="35"/>
      <c r="V649" s="26"/>
      <c r="W649" s="26"/>
      <c r="X649" s="26"/>
      <c r="Y649" s="25"/>
      <c r="Z649" s="25"/>
      <c r="AA649" s="25"/>
      <c r="AB649" s="25"/>
      <c r="AC649" s="25"/>
      <c r="AD649" s="25"/>
      <c r="AE649" s="25"/>
      <c r="AF649" s="25"/>
      <c r="AG649" s="25"/>
      <c r="AH649" s="25"/>
      <c r="AI649" s="25"/>
      <c r="AJ649" s="25"/>
      <c r="AK649" s="25"/>
      <c r="AL649" s="25"/>
      <c r="AM649" s="25"/>
      <c r="AN649" s="25"/>
      <c r="AO649" s="25"/>
      <c r="AP649" s="25"/>
      <c r="AQ649" s="25"/>
      <c r="AR649" s="25"/>
      <c r="AS649" s="25"/>
      <c r="AT649" s="25"/>
      <c r="AU649" s="25"/>
      <c r="AV649" s="25"/>
      <c r="AW649" s="25"/>
      <c r="AX649" s="25"/>
      <c r="AY649" s="25"/>
      <c r="AZ649" s="25"/>
      <c r="BA649" s="25"/>
      <c r="BB649" s="25"/>
      <c r="BC649" s="25"/>
      <c r="BD649" s="25"/>
      <c r="BE649" s="25"/>
      <c r="BF649" s="25"/>
      <c r="BG649" s="25"/>
      <c r="BH649" s="25"/>
      <c r="BI649" s="25"/>
      <c r="BJ649" s="25"/>
      <c r="BK649" s="25"/>
      <c r="BL649" s="25"/>
      <c r="BM649" s="25"/>
      <c r="BN649" s="25"/>
      <c r="BO649" s="25"/>
      <c r="BP649" s="25"/>
      <c r="BQ649" s="25"/>
    </row>
    <row r="650" spans="1:69" s="110" customFormat="1" x14ac:dyDescent="0.3">
      <c r="A650" s="25"/>
      <c r="B650" s="25"/>
      <c r="C650" s="25"/>
      <c r="D650" s="26"/>
      <c r="E650" s="26"/>
      <c r="F650" s="26"/>
      <c r="G650" s="26"/>
      <c r="H650" s="26"/>
      <c r="I650" s="26"/>
      <c r="J650" s="26"/>
      <c r="K650" s="26"/>
      <c r="L650" s="26"/>
      <c r="M650" s="26"/>
      <c r="N650" s="26"/>
      <c r="O650" s="25"/>
      <c r="P650" s="26"/>
      <c r="Q650" s="26"/>
      <c r="R650" s="25"/>
      <c r="S650" s="25"/>
      <c r="T650" s="26"/>
      <c r="U650" s="35"/>
      <c r="V650" s="26"/>
      <c r="W650" s="26"/>
      <c r="X650" s="26"/>
      <c r="Y650" s="25"/>
      <c r="Z650" s="25"/>
      <c r="AA650" s="25"/>
      <c r="AB650" s="25"/>
      <c r="AC650" s="25"/>
      <c r="AD650" s="25"/>
      <c r="AE650" s="25"/>
      <c r="AF650" s="25"/>
      <c r="AG650" s="25"/>
      <c r="AH650" s="25"/>
      <c r="AI650" s="25"/>
      <c r="AJ650" s="25"/>
      <c r="AK650" s="25"/>
      <c r="AL650" s="25"/>
      <c r="AM650" s="25"/>
      <c r="AN650" s="25"/>
      <c r="AO650" s="25"/>
      <c r="AP650" s="25"/>
      <c r="AQ650" s="25"/>
      <c r="AR650" s="25"/>
      <c r="AS650" s="25"/>
      <c r="AT650" s="25"/>
      <c r="AU650" s="25"/>
      <c r="AV650" s="25"/>
      <c r="AW650" s="25"/>
      <c r="AX650" s="25"/>
      <c r="AY650" s="25"/>
      <c r="AZ650" s="25"/>
      <c r="BA650" s="25"/>
      <c r="BB650" s="25"/>
      <c r="BC650" s="25"/>
      <c r="BD650" s="25"/>
      <c r="BE650" s="25"/>
      <c r="BF650" s="25"/>
      <c r="BG650" s="25"/>
      <c r="BH650" s="25"/>
      <c r="BI650" s="25"/>
      <c r="BJ650" s="25"/>
      <c r="BK650" s="25"/>
      <c r="BL650" s="25"/>
      <c r="BM650" s="25"/>
      <c r="BN650" s="25"/>
      <c r="BO650" s="25"/>
      <c r="BP650" s="25"/>
      <c r="BQ650" s="25"/>
    </row>
    <row r="651" spans="1:69" s="110" customFormat="1" x14ac:dyDescent="0.3">
      <c r="A651" s="25"/>
      <c r="B651" s="25"/>
      <c r="C651" s="25"/>
      <c r="D651" s="26"/>
      <c r="E651" s="26"/>
      <c r="F651" s="26"/>
      <c r="G651" s="26"/>
      <c r="H651" s="26"/>
      <c r="I651" s="26"/>
      <c r="J651" s="26"/>
      <c r="K651" s="26"/>
      <c r="L651" s="26"/>
      <c r="M651" s="26"/>
      <c r="N651" s="26"/>
      <c r="O651" s="25"/>
      <c r="P651" s="26"/>
      <c r="Q651" s="26"/>
      <c r="R651" s="25"/>
      <c r="S651" s="25"/>
      <c r="T651" s="26"/>
      <c r="U651" s="35"/>
      <c r="V651" s="26"/>
      <c r="W651" s="26"/>
      <c r="X651" s="26"/>
      <c r="Y651" s="25"/>
      <c r="Z651" s="25"/>
      <c r="AA651" s="25"/>
      <c r="AB651" s="25"/>
      <c r="AC651" s="25"/>
      <c r="AD651" s="25"/>
      <c r="AE651" s="25"/>
      <c r="AF651" s="25"/>
      <c r="AG651" s="25"/>
      <c r="AH651" s="25"/>
      <c r="AI651" s="25"/>
      <c r="AJ651" s="25"/>
      <c r="AK651" s="25"/>
      <c r="AL651" s="25"/>
      <c r="AM651" s="25"/>
      <c r="AN651" s="25"/>
      <c r="AO651" s="25"/>
      <c r="AP651" s="25"/>
      <c r="AQ651" s="25"/>
      <c r="AR651" s="25"/>
      <c r="AS651" s="25"/>
      <c r="AT651" s="25"/>
      <c r="AU651" s="25"/>
      <c r="AV651" s="25"/>
      <c r="AW651" s="25"/>
      <c r="AX651" s="25"/>
      <c r="AY651" s="25"/>
      <c r="AZ651" s="25"/>
      <c r="BA651" s="25"/>
      <c r="BB651" s="25"/>
      <c r="BC651" s="25"/>
      <c r="BD651" s="25"/>
      <c r="BE651" s="25"/>
      <c r="BF651" s="25"/>
      <c r="BG651" s="25"/>
      <c r="BH651" s="25"/>
      <c r="BI651" s="25"/>
      <c r="BJ651" s="25"/>
      <c r="BK651" s="25"/>
      <c r="BL651" s="25"/>
      <c r="BM651" s="25"/>
      <c r="BN651" s="25"/>
      <c r="BO651" s="25"/>
      <c r="BP651" s="25"/>
      <c r="BQ651" s="25"/>
    </row>
    <row r="652" spans="1:69" s="110" customFormat="1" x14ac:dyDescent="0.3">
      <c r="A652" s="25"/>
      <c r="B652" s="25"/>
      <c r="C652" s="25"/>
      <c r="D652" s="26"/>
      <c r="E652" s="26"/>
      <c r="F652" s="26"/>
      <c r="G652" s="26"/>
      <c r="H652" s="26"/>
      <c r="I652" s="26"/>
      <c r="J652" s="26"/>
      <c r="K652" s="26"/>
      <c r="L652" s="26"/>
      <c r="M652" s="26"/>
      <c r="N652" s="26"/>
      <c r="O652" s="25"/>
      <c r="P652" s="26"/>
      <c r="Q652" s="26"/>
      <c r="R652" s="25"/>
      <c r="S652" s="25"/>
      <c r="T652" s="26"/>
      <c r="U652" s="35"/>
      <c r="V652" s="26"/>
      <c r="W652" s="26"/>
      <c r="X652" s="26"/>
      <c r="Y652" s="25"/>
      <c r="Z652" s="25"/>
      <c r="AA652" s="25"/>
      <c r="AB652" s="25"/>
      <c r="AC652" s="25"/>
      <c r="AD652" s="25"/>
      <c r="AE652" s="25"/>
      <c r="AF652" s="25"/>
      <c r="AG652" s="25"/>
      <c r="AH652" s="25"/>
      <c r="AI652" s="25"/>
      <c r="AJ652" s="25"/>
      <c r="AK652" s="25"/>
      <c r="AL652" s="25"/>
      <c r="AM652" s="25"/>
      <c r="AN652" s="25"/>
      <c r="AO652" s="25"/>
      <c r="AP652" s="25"/>
      <c r="AQ652" s="25"/>
      <c r="AR652" s="25"/>
      <c r="AS652" s="25"/>
      <c r="AT652" s="25"/>
      <c r="AU652" s="25"/>
      <c r="AV652" s="25"/>
      <c r="AW652" s="25"/>
      <c r="AX652" s="25"/>
      <c r="AY652" s="25"/>
      <c r="AZ652" s="25"/>
      <c r="BA652" s="25"/>
      <c r="BB652" s="25"/>
      <c r="BC652" s="25"/>
      <c r="BD652" s="25"/>
      <c r="BE652" s="25"/>
      <c r="BF652" s="25"/>
      <c r="BG652" s="25"/>
      <c r="BH652" s="25"/>
      <c r="BI652" s="25"/>
      <c r="BJ652" s="25"/>
      <c r="BK652" s="25"/>
      <c r="BL652" s="25"/>
      <c r="BM652" s="25"/>
      <c r="BN652" s="25"/>
      <c r="BO652" s="25"/>
      <c r="BP652" s="25"/>
      <c r="BQ652" s="25"/>
    </row>
    <row r="653" spans="1:69" s="110" customFormat="1" x14ac:dyDescent="0.3">
      <c r="A653" s="25"/>
      <c r="B653" s="25"/>
      <c r="C653" s="25"/>
      <c r="D653" s="26"/>
      <c r="E653" s="26"/>
      <c r="F653" s="26"/>
      <c r="G653" s="26"/>
      <c r="H653" s="26"/>
      <c r="I653" s="26"/>
      <c r="J653" s="26"/>
      <c r="K653" s="26"/>
      <c r="L653" s="26"/>
      <c r="M653" s="26"/>
      <c r="N653" s="26"/>
      <c r="O653" s="25"/>
      <c r="P653" s="26"/>
      <c r="Q653" s="26"/>
      <c r="R653" s="25"/>
      <c r="S653" s="25"/>
      <c r="T653" s="26"/>
      <c r="U653" s="35"/>
      <c r="V653" s="26"/>
      <c r="W653" s="26"/>
      <c r="X653" s="26"/>
      <c r="Y653" s="25"/>
      <c r="Z653" s="25"/>
      <c r="AA653" s="25"/>
      <c r="AB653" s="25"/>
      <c r="AC653" s="25"/>
      <c r="AD653" s="25"/>
      <c r="AE653" s="25"/>
      <c r="AF653" s="25"/>
      <c r="AG653" s="25"/>
      <c r="AH653" s="25"/>
      <c r="AI653" s="25"/>
      <c r="AJ653" s="25"/>
      <c r="AK653" s="25"/>
      <c r="AL653" s="25"/>
      <c r="AM653" s="25"/>
      <c r="AN653" s="25"/>
      <c r="AO653" s="25"/>
      <c r="AP653" s="25"/>
      <c r="AQ653" s="25"/>
      <c r="AR653" s="25"/>
      <c r="AS653" s="25"/>
      <c r="AT653" s="25"/>
      <c r="AU653" s="25"/>
      <c r="AV653" s="25"/>
      <c r="AW653" s="25"/>
      <c r="AX653" s="25"/>
      <c r="AY653" s="25"/>
      <c r="AZ653" s="25"/>
      <c r="BA653" s="25"/>
      <c r="BB653" s="25"/>
      <c r="BC653" s="25"/>
      <c r="BD653" s="25"/>
      <c r="BE653" s="25"/>
      <c r="BF653" s="25"/>
      <c r="BG653" s="25"/>
      <c r="BH653" s="25"/>
      <c r="BI653" s="25"/>
      <c r="BJ653" s="25"/>
      <c r="BK653" s="25"/>
      <c r="BL653" s="25"/>
      <c r="BM653" s="25"/>
      <c r="BN653" s="25"/>
      <c r="BO653" s="25"/>
      <c r="BP653" s="25"/>
      <c r="BQ653" s="25"/>
    </row>
    <row r="654" spans="1:69" s="110" customFormat="1" x14ac:dyDescent="0.3">
      <c r="A654" s="25"/>
      <c r="B654" s="25"/>
      <c r="C654" s="25"/>
      <c r="D654" s="26"/>
      <c r="E654" s="26"/>
      <c r="F654" s="26"/>
      <c r="G654" s="26"/>
      <c r="H654" s="26"/>
      <c r="I654" s="26"/>
      <c r="J654" s="26"/>
      <c r="K654" s="26"/>
      <c r="L654" s="26"/>
      <c r="M654" s="26"/>
      <c r="N654" s="26"/>
      <c r="O654" s="25"/>
      <c r="P654" s="26"/>
      <c r="Q654" s="26"/>
      <c r="R654" s="25"/>
      <c r="S654" s="25"/>
      <c r="T654" s="26"/>
      <c r="U654" s="35"/>
      <c r="V654" s="26"/>
      <c r="W654" s="26"/>
      <c r="X654" s="26"/>
      <c r="Y654" s="25"/>
      <c r="Z654" s="25"/>
      <c r="AA654" s="25"/>
      <c r="AB654" s="25"/>
      <c r="AC654" s="25"/>
      <c r="AD654" s="25"/>
      <c r="AE654" s="25"/>
      <c r="AF654" s="25"/>
      <c r="AG654" s="25"/>
      <c r="AH654" s="25"/>
      <c r="AI654" s="25"/>
      <c r="AJ654" s="25"/>
      <c r="AK654" s="25"/>
      <c r="AL654" s="25"/>
      <c r="AM654" s="25"/>
      <c r="AN654" s="25"/>
      <c r="AO654" s="25"/>
      <c r="AP654" s="25"/>
      <c r="AQ654" s="25"/>
      <c r="AR654" s="25"/>
      <c r="AS654" s="25"/>
      <c r="AT654" s="25"/>
      <c r="AU654" s="25"/>
      <c r="AV654" s="25"/>
      <c r="AW654" s="25"/>
      <c r="AX654" s="25"/>
      <c r="AY654" s="25"/>
      <c r="AZ654" s="25"/>
      <c r="BA654" s="25"/>
      <c r="BB654" s="25"/>
      <c r="BC654" s="25"/>
      <c r="BD654" s="25"/>
      <c r="BE654" s="25"/>
      <c r="BF654" s="25"/>
      <c r="BG654" s="25"/>
      <c r="BH654" s="25"/>
      <c r="BI654" s="25"/>
      <c r="BJ654" s="25"/>
      <c r="BK654" s="25"/>
      <c r="BL654" s="25"/>
      <c r="BM654" s="25"/>
      <c r="BN654" s="25"/>
      <c r="BO654" s="25"/>
      <c r="BP654" s="25"/>
      <c r="BQ654" s="25"/>
    </row>
    <row r="655" spans="1:69" s="110" customFormat="1" x14ac:dyDescent="0.3">
      <c r="A655" s="25"/>
      <c r="B655" s="25"/>
      <c r="C655" s="25"/>
      <c r="D655" s="26"/>
      <c r="E655" s="26"/>
      <c r="F655" s="26"/>
      <c r="G655" s="26"/>
      <c r="H655" s="26"/>
      <c r="I655" s="26"/>
      <c r="J655" s="26"/>
      <c r="K655" s="26"/>
      <c r="L655" s="26"/>
      <c r="M655" s="26"/>
      <c r="N655" s="26"/>
      <c r="O655" s="25"/>
      <c r="P655" s="26"/>
      <c r="Q655" s="26"/>
      <c r="R655" s="25"/>
      <c r="S655" s="25"/>
      <c r="T655" s="26"/>
      <c r="U655" s="35"/>
      <c r="V655" s="26"/>
      <c r="W655" s="26"/>
      <c r="X655" s="26"/>
      <c r="Y655" s="25"/>
      <c r="Z655" s="25"/>
      <c r="AA655" s="25"/>
      <c r="AB655" s="25"/>
      <c r="AC655" s="25"/>
      <c r="AD655" s="25"/>
      <c r="AE655" s="25"/>
      <c r="AF655" s="25"/>
      <c r="AG655" s="25"/>
      <c r="AH655" s="25"/>
      <c r="AI655" s="25"/>
      <c r="AJ655" s="25"/>
      <c r="AK655" s="25"/>
      <c r="AL655" s="25"/>
      <c r="AM655" s="25"/>
      <c r="AN655" s="25"/>
      <c r="AO655" s="25"/>
      <c r="AP655" s="25"/>
      <c r="AQ655" s="25"/>
      <c r="AR655" s="25"/>
      <c r="AS655" s="25"/>
      <c r="AT655" s="25"/>
      <c r="AU655" s="25"/>
      <c r="AV655" s="25"/>
      <c r="AW655" s="25"/>
      <c r="AX655" s="25"/>
      <c r="AY655" s="25"/>
      <c r="AZ655" s="25"/>
      <c r="BA655" s="25"/>
      <c r="BB655" s="25"/>
      <c r="BC655" s="25"/>
      <c r="BD655" s="25"/>
      <c r="BE655" s="25"/>
      <c r="BF655" s="25"/>
      <c r="BG655" s="25"/>
      <c r="BH655" s="25"/>
      <c r="BI655" s="25"/>
      <c r="BJ655" s="25"/>
      <c r="BK655" s="25"/>
      <c r="BL655" s="25"/>
      <c r="BM655" s="25"/>
      <c r="BN655" s="25"/>
      <c r="BO655" s="25"/>
      <c r="BP655" s="25"/>
      <c r="BQ655" s="25"/>
    </row>
    <row r="656" spans="1:69" s="110" customFormat="1" x14ac:dyDescent="0.3">
      <c r="A656" s="25"/>
      <c r="B656" s="25"/>
      <c r="C656" s="25"/>
      <c r="D656" s="26"/>
      <c r="E656" s="26"/>
      <c r="F656" s="26"/>
      <c r="G656" s="26"/>
      <c r="H656" s="26"/>
      <c r="I656" s="26"/>
      <c r="J656" s="26"/>
      <c r="K656" s="26"/>
      <c r="L656" s="26"/>
      <c r="M656" s="26"/>
      <c r="N656" s="26"/>
      <c r="O656" s="25"/>
      <c r="P656" s="26"/>
      <c r="Q656" s="26"/>
      <c r="R656" s="25"/>
      <c r="S656" s="25"/>
      <c r="T656" s="26"/>
      <c r="U656" s="35"/>
      <c r="V656" s="26"/>
      <c r="W656" s="26"/>
      <c r="X656" s="26"/>
      <c r="Y656" s="25"/>
      <c r="Z656" s="25"/>
      <c r="AA656" s="25"/>
      <c r="AB656" s="25"/>
      <c r="AC656" s="25"/>
      <c r="AD656" s="25"/>
      <c r="AE656" s="25"/>
      <c r="AF656" s="25"/>
      <c r="AG656" s="25"/>
      <c r="AH656" s="25"/>
      <c r="AI656" s="25"/>
      <c r="AJ656" s="25"/>
      <c r="AK656" s="25"/>
      <c r="AL656" s="25"/>
      <c r="AM656" s="25"/>
      <c r="AN656" s="25"/>
      <c r="AO656" s="25"/>
      <c r="AP656" s="25"/>
      <c r="AQ656" s="25"/>
      <c r="AR656" s="25"/>
      <c r="AS656" s="25"/>
      <c r="AT656" s="25"/>
      <c r="AU656" s="25"/>
      <c r="AV656" s="25"/>
      <c r="AW656" s="25"/>
      <c r="AX656" s="25"/>
      <c r="AY656" s="25"/>
      <c r="AZ656" s="25"/>
      <c r="BA656" s="25"/>
      <c r="BB656" s="25"/>
      <c r="BC656" s="25"/>
      <c r="BD656" s="25"/>
      <c r="BE656" s="25"/>
      <c r="BF656" s="25"/>
      <c r="BG656" s="25"/>
      <c r="BH656" s="25"/>
      <c r="BI656" s="25"/>
      <c r="BJ656" s="25"/>
      <c r="BK656" s="25"/>
      <c r="BL656" s="25"/>
      <c r="BM656" s="25"/>
      <c r="BN656" s="25"/>
      <c r="BO656" s="25"/>
      <c r="BP656" s="25"/>
      <c r="BQ656" s="25"/>
    </row>
    <row r="657" spans="1:69" s="110" customFormat="1" x14ac:dyDescent="0.3">
      <c r="A657" s="25"/>
      <c r="B657" s="25"/>
      <c r="C657" s="25"/>
      <c r="D657" s="26"/>
      <c r="E657" s="26"/>
      <c r="F657" s="26"/>
      <c r="G657" s="26"/>
      <c r="H657" s="26"/>
      <c r="I657" s="26"/>
      <c r="J657" s="26"/>
      <c r="K657" s="26"/>
      <c r="L657" s="26"/>
      <c r="M657" s="26"/>
      <c r="N657" s="26"/>
      <c r="O657" s="25"/>
      <c r="P657" s="26"/>
      <c r="Q657" s="26"/>
      <c r="R657" s="25"/>
      <c r="S657" s="25"/>
      <c r="T657" s="26"/>
      <c r="U657" s="35"/>
      <c r="V657" s="26"/>
      <c r="W657" s="26"/>
      <c r="X657" s="26"/>
      <c r="Y657" s="25"/>
      <c r="Z657" s="25"/>
      <c r="AA657" s="25"/>
      <c r="AB657" s="25"/>
      <c r="AC657" s="25"/>
      <c r="AD657" s="25"/>
      <c r="AE657" s="25"/>
      <c r="AF657" s="25"/>
      <c r="AG657" s="25"/>
      <c r="AH657" s="25"/>
      <c r="AI657" s="25"/>
      <c r="AJ657" s="25"/>
      <c r="AK657" s="25"/>
      <c r="AL657" s="25"/>
      <c r="AM657" s="25"/>
      <c r="AN657" s="25"/>
      <c r="AO657" s="25"/>
      <c r="AP657" s="25"/>
      <c r="AQ657" s="25"/>
      <c r="AR657" s="25"/>
      <c r="AS657" s="25"/>
      <c r="AT657" s="25"/>
      <c r="AU657" s="25"/>
      <c r="AV657" s="25"/>
      <c r="AW657" s="25"/>
      <c r="AX657" s="25"/>
      <c r="AY657" s="25"/>
      <c r="AZ657" s="25"/>
      <c r="BA657" s="25"/>
      <c r="BB657" s="25"/>
      <c r="BC657" s="25"/>
      <c r="BD657" s="25"/>
      <c r="BE657" s="25"/>
      <c r="BF657" s="25"/>
      <c r="BG657" s="25"/>
      <c r="BH657" s="25"/>
      <c r="BI657" s="25"/>
      <c r="BJ657" s="25"/>
      <c r="BK657" s="25"/>
      <c r="BL657" s="25"/>
      <c r="BM657" s="25"/>
      <c r="BN657" s="25"/>
      <c r="BO657" s="25"/>
      <c r="BP657" s="25"/>
      <c r="BQ657" s="25"/>
    </row>
    <row r="658" spans="1:69" s="110" customFormat="1" x14ac:dyDescent="0.3">
      <c r="A658" s="25"/>
      <c r="B658" s="25"/>
      <c r="C658" s="25"/>
      <c r="D658" s="26"/>
      <c r="E658" s="26"/>
      <c r="F658" s="26"/>
      <c r="G658" s="26"/>
      <c r="H658" s="26"/>
      <c r="I658" s="26"/>
      <c r="J658" s="26"/>
      <c r="K658" s="26"/>
      <c r="L658" s="26"/>
      <c r="M658" s="26"/>
      <c r="N658" s="26"/>
      <c r="O658" s="25"/>
      <c r="P658" s="26"/>
      <c r="Q658" s="26"/>
      <c r="R658" s="25"/>
      <c r="S658" s="25"/>
      <c r="T658" s="26"/>
      <c r="U658" s="35"/>
      <c r="V658" s="26"/>
      <c r="W658" s="26"/>
      <c r="X658" s="26"/>
      <c r="Y658" s="25"/>
      <c r="Z658" s="25"/>
      <c r="AA658" s="25"/>
      <c r="AB658" s="25"/>
      <c r="AC658" s="25"/>
      <c r="AD658" s="25"/>
      <c r="AE658" s="25"/>
      <c r="AF658" s="25"/>
      <c r="AG658" s="25"/>
      <c r="AH658" s="25"/>
      <c r="AI658" s="25"/>
      <c r="AJ658" s="25"/>
      <c r="AK658" s="25"/>
      <c r="AL658" s="25"/>
      <c r="AM658" s="25"/>
      <c r="AN658" s="25"/>
      <c r="AO658" s="25"/>
      <c r="AP658" s="25"/>
      <c r="AQ658" s="25"/>
      <c r="AR658" s="25"/>
      <c r="AS658" s="25"/>
      <c r="AT658" s="25"/>
      <c r="AU658" s="25"/>
      <c r="AV658" s="25"/>
      <c r="AW658" s="25"/>
      <c r="AX658" s="25"/>
      <c r="AY658" s="25"/>
      <c r="AZ658" s="25"/>
      <c r="BA658" s="25"/>
      <c r="BB658" s="25"/>
      <c r="BC658" s="25"/>
      <c r="BD658" s="25"/>
      <c r="BE658" s="25"/>
      <c r="BF658" s="25"/>
      <c r="BG658" s="25"/>
      <c r="BH658" s="25"/>
      <c r="BI658" s="25"/>
      <c r="BJ658" s="25"/>
      <c r="BK658" s="25"/>
      <c r="BL658" s="25"/>
      <c r="BM658" s="25"/>
      <c r="BN658" s="25"/>
      <c r="BO658" s="25"/>
      <c r="BP658" s="25"/>
      <c r="BQ658" s="25"/>
    </row>
    <row r="659" spans="1:69" s="110" customFormat="1" x14ac:dyDescent="0.3">
      <c r="A659" s="25"/>
      <c r="B659" s="25"/>
      <c r="C659" s="25"/>
      <c r="D659" s="26"/>
      <c r="E659" s="26"/>
      <c r="F659" s="26"/>
      <c r="G659" s="26"/>
      <c r="H659" s="26"/>
      <c r="I659" s="26"/>
      <c r="J659" s="26"/>
      <c r="K659" s="26"/>
      <c r="L659" s="26"/>
      <c r="M659" s="26"/>
      <c r="N659" s="26"/>
      <c r="O659" s="25"/>
      <c r="P659" s="26"/>
      <c r="Q659" s="26"/>
      <c r="R659" s="25"/>
      <c r="S659" s="25"/>
      <c r="T659" s="26"/>
      <c r="U659" s="35"/>
      <c r="V659" s="26"/>
      <c r="W659" s="26"/>
      <c r="X659" s="26"/>
      <c r="Y659" s="25"/>
      <c r="Z659" s="25"/>
      <c r="AA659" s="25"/>
      <c r="AB659" s="25"/>
      <c r="AC659" s="25"/>
      <c r="AD659" s="25"/>
      <c r="AE659" s="25"/>
      <c r="AF659" s="25"/>
      <c r="AG659" s="25"/>
      <c r="AH659" s="25"/>
      <c r="AI659" s="25"/>
      <c r="AJ659" s="25"/>
      <c r="AK659" s="25"/>
      <c r="AL659" s="25"/>
      <c r="AM659" s="25"/>
      <c r="AN659" s="25"/>
      <c r="AO659" s="25"/>
      <c r="AP659" s="25"/>
      <c r="AQ659" s="25"/>
      <c r="AR659" s="25"/>
      <c r="AS659" s="25"/>
      <c r="AT659" s="25"/>
      <c r="AU659" s="25"/>
      <c r="AV659" s="25"/>
      <c r="AW659" s="25"/>
      <c r="AX659" s="25"/>
      <c r="AY659" s="25"/>
      <c r="AZ659" s="25"/>
      <c r="BA659" s="25"/>
      <c r="BB659" s="25"/>
      <c r="BC659" s="25"/>
      <c r="BD659" s="25"/>
      <c r="BE659" s="25"/>
      <c r="BF659" s="25"/>
      <c r="BG659" s="25"/>
      <c r="BH659" s="25"/>
      <c r="BI659" s="25"/>
      <c r="BJ659" s="25"/>
      <c r="BK659" s="25"/>
      <c r="BL659" s="25"/>
      <c r="BM659" s="25"/>
      <c r="BN659" s="25"/>
      <c r="BO659" s="25"/>
      <c r="BP659" s="25"/>
      <c r="BQ659" s="25"/>
    </row>
    <row r="660" spans="1:69" s="110" customFormat="1" x14ac:dyDescent="0.3">
      <c r="A660" s="25"/>
      <c r="B660" s="25"/>
      <c r="C660" s="25"/>
      <c r="D660" s="26"/>
      <c r="E660" s="26"/>
      <c r="F660" s="26"/>
      <c r="G660" s="26"/>
      <c r="H660" s="26"/>
      <c r="I660" s="26"/>
      <c r="J660" s="26"/>
      <c r="K660" s="26"/>
      <c r="L660" s="26"/>
      <c r="M660" s="26"/>
      <c r="N660" s="26"/>
      <c r="O660" s="25"/>
      <c r="P660" s="26"/>
      <c r="Q660" s="26"/>
      <c r="R660" s="25"/>
      <c r="S660" s="25"/>
      <c r="T660" s="26"/>
      <c r="U660" s="35"/>
      <c r="V660" s="26"/>
      <c r="W660" s="26"/>
      <c r="X660" s="26"/>
      <c r="Y660" s="25"/>
      <c r="Z660" s="25"/>
      <c r="AA660" s="25"/>
      <c r="AB660" s="25"/>
      <c r="AC660" s="25"/>
      <c r="AD660" s="25"/>
      <c r="AE660" s="25"/>
      <c r="AF660" s="25"/>
      <c r="AG660" s="25"/>
      <c r="AH660" s="25"/>
      <c r="AI660" s="25"/>
      <c r="AJ660" s="25"/>
      <c r="AK660" s="25"/>
      <c r="AL660" s="25"/>
      <c r="AM660" s="25"/>
      <c r="AN660" s="25"/>
      <c r="AO660" s="25"/>
      <c r="AP660" s="25"/>
      <c r="AQ660" s="25"/>
      <c r="AR660" s="25"/>
      <c r="AS660" s="25"/>
      <c r="AT660" s="25"/>
      <c r="AU660" s="25"/>
      <c r="AV660" s="25"/>
      <c r="AW660" s="25"/>
      <c r="AX660" s="25"/>
      <c r="AY660" s="25"/>
      <c r="AZ660" s="25"/>
      <c r="BA660" s="25"/>
      <c r="BB660" s="25"/>
      <c r="BC660" s="25"/>
      <c r="BD660" s="25"/>
      <c r="BE660" s="25"/>
      <c r="BF660" s="25"/>
      <c r="BG660" s="25"/>
      <c r="BH660" s="25"/>
      <c r="BI660" s="25"/>
      <c r="BJ660" s="25"/>
      <c r="BK660" s="25"/>
      <c r="BL660" s="25"/>
      <c r="BM660" s="25"/>
      <c r="BN660" s="25"/>
      <c r="BO660" s="25"/>
      <c r="BP660" s="25"/>
      <c r="BQ660" s="25"/>
    </row>
  </sheetData>
  <autoFilter ref="A21:J21"/>
  <mergeCells count="19">
    <mergeCell ref="B3:D3"/>
    <mergeCell ref="B4:D4"/>
    <mergeCell ref="B170:C170"/>
    <mergeCell ref="B5:G5"/>
    <mergeCell ref="B7:F7"/>
    <mergeCell ref="A9:D9"/>
    <mergeCell ref="B163:B164"/>
    <mergeCell ref="C163:C164"/>
    <mergeCell ref="D163:D164"/>
    <mergeCell ref="H18:H19"/>
    <mergeCell ref="A8:D8"/>
    <mergeCell ref="I18:J18"/>
    <mergeCell ref="A18:A19"/>
    <mergeCell ref="B18:B19"/>
    <mergeCell ref="C18:C19"/>
    <mergeCell ref="D18:D19"/>
    <mergeCell ref="E18:E19"/>
    <mergeCell ref="F18:F19"/>
    <mergeCell ref="G18:G19"/>
  </mergeCells>
  <conditionalFormatting sqref="R22">
    <cfRule type="expression" dxfId="13" priority="18">
      <formula>NOT(_xlfn.ISFORMULA(А1))</formula>
    </cfRule>
  </conditionalFormatting>
  <conditionalFormatting sqref="I72:I77 I79:I129 I23:I70 I131:I156 R23:S156 U23:U156">
    <cfRule type="expression" dxfId="12" priority="17">
      <formula>NOT(_xlfn.ISFORMULA(I23))</formula>
    </cfRule>
  </conditionalFormatting>
  <conditionalFormatting sqref="S22">
    <cfRule type="expression" dxfId="11" priority="16">
      <formula>NOT(_xlfn.ISFORMULA(А1))</formula>
    </cfRule>
  </conditionalFormatting>
  <conditionalFormatting sqref="P157">
    <cfRule type="containsText" dxfId="10" priority="4" operator="containsText" text="ложь">
      <formula>NOT(ISERROR(SEARCH("ложь",P157)))</formula>
    </cfRule>
    <cfRule type="containsText" dxfId="9" priority="5" operator="containsText" text="ложь">
      <formula>NOT(ISERROR(SEARCH("ложь",P157)))</formula>
    </cfRule>
    <cfRule type="containsText" dxfId="8" priority="6" operator="containsText" text="ложь">
      <formula>NOT(ISERROR(SEARCH("ложь",P157)))</formula>
    </cfRule>
  </conditionalFormatting>
  <conditionalFormatting sqref="R157">
    <cfRule type="cellIs" dxfId="7" priority="1" operator="greaterThan">
      <formula>0</formula>
    </cfRule>
    <cfRule type="cellIs" dxfId="6" priority="2" operator="lessThan">
      <formula>0</formula>
    </cfRule>
    <cfRule type="cellIs" dxfId="5" priority="3" operator="equal">
      <formula>0</formula>
    </cfRule>
  </conditionalFormatting>
  <pageMargins left="0.23622047244094491" right="0.23622047244094491" top="0.15748031496062992" bottom="0.35433070866141736" header="0.31496062992125984" footer="0.31496062992125984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911"/>
  <sheetViews>
    <sheetView zoomScale="70" zoomScaleNormal="70" workbookViewId="0">
      <pane xSplit="1" ySplit="12" topLeftCell="B179" activePane="bottomRight" state="frozen"/>
      <selection pane="topRight" activeCell="B1" sqref="B1"/>
      <selection pane="bottomLeft" activeCell="A12" sqref="A12"/>
      <selection pane="bottomRight" activeCell="D191" sqref="D191"/>
    </sheetView>
  </sheetViews>
  <sheetFormatPr defaultColWidth="9.109375" defaultRowHeight="14.4" outlineLevelRow="2" x14ac:dyDescent="0.3"/>
  <cols>
    <col min="1" max="1" width="12" style="25" customWidth="1"/>
    <col min="2" max="2" width="77.44140625" style="25" customWidth="1"/>
    <col min="3" max="3" width="18.5546875" style="25" customWidth="1"/>
    <col min="4" max="5" width="13.44140625" style="71" customWidth="1"/>
    <col min="6" max="6" width="10.33203125" style="25" bestFit="1" customWidth="1"/>
    <col min="7" max="7" width="11.44140625" style="25" bestFit="1" customWidth="1"/>
    <col min="8" max="8" width="43" style="25" customWidth="1"/>
    <col min="9" max="9" width="13.44140625" style="71" customWidth="1"/>
    <col min="10" max="10" width="13" style="71" bestFit="1" customWidth="1"/>
    <col min="11" max="11" width="32" style="26" customWidth="1"/>
    <col min="12" max="13" width="11.5546875" style="26" hidden="1" customWidth="1"/>
    <col min="14" max="14" width="13" style="71" bestFit="1" customWidth="1"/>
    <col min="15" max="15" width="12.33203125" style="25" customWidth="1"/>
    <col min="16" max="17" width="9.109375" style="26"/>
    <col min="18" max="19" width="12.33203125" style="25" customWidth="1"/>
    <col min="20" max="24" width="9.109375" style="26"/>
    <col min="25" max="16384" width="9.109375" style="25"/>
  </cols>
  <sheetData>
    <row r="1" spans="1:24" x14ac:dyDescent="0.3">
      <c r="B1" s="26"/>
      <c r="C1" s="26"/>
      <c r="D1" s="26"/>
      <c r="E1" s="26"/>
      <c r="F1" s="26"/>
      <c r="G1" s="26"/>
      <c r="H1" s="26"/>
      <c r="I1" s="26"/>
      <c r="J1" s="26"/>
      <c r="N1" s="26"/>
      <c r="O1" s="26"/>
      <c r="R1" s="26"/>
      <c r="S1" s="26"/>
    </row>
    <row r="2" spans="1:24" x14ac:dyDescent="0.3">
      <c r="A2" s="26"/>
      <c r="B2" s="196" t="s">
        <v>334</v>
      </c>
      <c r="C2" s="196"/>
      <c r="D2" s="196"/>
      <c r="E2" s="196"/>
      <c r="F2" s="196"/>
      <c r="G2" s="132"/>
      <c r="H2" s="132"/>
      <c r="I2" s="26"/>
      <c r="J2" s="26"/>
      <c r="N2" s="26"/>
      <c r="O2" s="26"/>
      <c r="R2" s="26"/>
      <c r="S2" s="26"/>
    </row>
    <row r="3" spans="1:24" ht="39.75" customHeight="1" x14ac:dyDescent="0.3">
      <c r="A3" s="187" t="s">
        <v>589</v>
      </c>
      <c r="B3" s="187"/>
      <c r="C3" s="187"/>
      <c r="D3" s="187"/>
      <c r="E3" s="133"/>
      <c r="F3" s="26"/>
      <c r="G3" s="26"/>
      <c r="H3" s="26"/>
      <c r="I3" s="26"/>
      <c r="J3" s="26">
        <v>6.57</v>
      </c>
      <c r="N3" s="26">
        <v>6.57</v>
      </c>
      <c r="O3" s="26"/>
      <c r="R3" s="26"/>
      <c r="S3" s="26"/>
    </row>
    <row r="4" spans="1:24" outlineLevel="1" x14ac:dyDescent="0.3">
      <c r="A4" s="27" t="s">
        <v>373</v>
      </c>
      <c r="B4" s="26"/>
      <c r="C4" s="28">
        <f>C5+C6+C7</f>
        <v>11118.1</v>
      </c>
      <c r="I4" s="26"/>
      <c r="J4" s="26"/>
      <c r="N4" s="26"/>
      <c r="O4" s="26"/>
      <c r="R4" s="26"/>
      <c r="S4" s="26"/>
    </row>
    <row r="5" spans="1:24" outlineLevel="1" x14ac:dyDescent="0.3">
      <c r="A5" s="27" t="s">
        <v>375</v>
      </c>
      <c r="B5" s="27"/>
      <c r="C5" s="28">
        <v>10811.1</v>
      </c>
      <c r="I5" s="26"/>
      <c r="J5" s="26"/>
      <c r="N5" s="26"/>
      <c r="O5" s="26"/>
      <c r="R5" s="26"/>
      <c r="S5" s="26"/>
    </row>
    <row r="6" spans="1:24" outlineLevel="1" x14ac:dyDescent="0.3">
      <c r="A6" s="27" t="s">
        <v>374</v>
      </c>
      <c r="C6" s="28">
        <v>175</v>
      </c>
      <c r="D6" s="141">
        <v>901476968.33000004</v>
      </c>
      <c r="E6" s="141"/>
      <c r="F6" s="140" t="e">
        <f ca="1">D6-D406</f>
        <v>#VALUE!</v>
      </c>
      <c r="G6" s="140"/>
      <c r="H6" s="140"/>
      <c r="I6" s="26"/>
      <c r="J6" s="26"/>
      <c r="N6" s="26"/>
      <c r="O6" s="26"/>
      <c r="R6" s="26"/>
      <c r="S6" s="26"/>
    </row>
    <row r="7" spans="1:24" outlineLevel="1" x14ac:dyDescent="0.3">
      <c r="A7" s="27" t="s">
        <v>563</v>
      </c>
      <c r="B7" s="134"/>
      <c r="C7" s="28">
        <v>132</v>
      </c>
      <c r="D7" s="27"/>
      <c r="E7" s="27"/>
      <c r="I7" s="26"/>
      <c r="J7" s="26">
        <v>1.0832999999999999</v>
      </c>
      <c r="O7" s="139">
        <v>1.0832999999999999</v>
      </c>
      <c r="R7" s="139">
        <v>1.0832999999999999</v>
      </c>
      <c r="S7" s="139">
        <v>1.0832999999999999</v>
      </c>
    </row>
    <row r="8" spans="1:24" s="33" customFormat="1" outlineLevel="1" x14ac:dyDescent="0.3">
      <c r="A8" s="31" t="s">
        <v>590</v>
      </c>
      <c r="B8" s="129"/>
      <c r="C8" s="29"/>
      <c r="D8" s="31"/>
      <c r="E8" s="31"/>
      <c r="F8" s="31"/>
      <c r="G8" s="31"/>
      <c r="H8" s="31"/>
      <c r="I8" s="32"/>
      <c r="J8" s="32"/>
      <c r="K8" s="35"/>
      <c r="L8" s="35"/>
      <c r="M8" s="35"/>
      <c r="N8" s="32"/>
      <c r="O8" s="29"/>
      <c r="P8" s="35"/>
      <c r="Q8" s="35"/>
      <c r="R8" s="29"/>
      <c r="S8" s="29"/>
      <c r="T8" s="35"/>
      <c r="U8" s="35"/>
      <c r="V8" s="35"/>
      <c r="W8" s="35"/>
      <c r="X8" s="35"/>
    </row>
    <row r="9" spans="1:24" s="33" customFormat="1" outlineLevel="1" x14ac:dyDescent="0.3">
      <c r="A9" s="29"/>
      <c r="B9" s="30"/>
      <c r="C9" s="34" t="s">
        <v>337</v>
      </c>
      <c r="D9" s="83">
        <v>1.01955</v>
      </c>
      <c r="E9" s="83"/>
      <c r="F9" s="35"/>
      <c r="G9" s="35"/>
      <c r="H9" s="35"/>
      <c r="I9" s="32"/>
      <c r="J9" s="32"/>
      <c r="K9" s="35"/>
      <c r="L9" s="35"/>
      <c r="M9" s="35"/>
      <c r="N9" s="32"/>
      <c r="O9" s="34" t="s">
        <v>337</v>
      </c>
      <c r="P9" s="35"/>
      <c r="Q9" s="35"/>
      <c r="R9" s="34" t="s">
        <v>337</v>
      </c>
      <c r="S9" s="34" t="s">
        <v>337</v>
      </c>
      <c r="T9" s="35"/>
      <c r="U9" s="35"/>
      <c r="V9" s="35"/>
      <c r="W9" s="35"/>
      <c r="X9" s="35"/>
    </row>
    <row r="10" spans="1:24" s="33" customFormat="1" outlineLevel="1" x14ac:dyDescent="0.3">
      <c r="A10" s="29"/>
      <c r="B10" s="30"/>
      <c r="C10" s="34"/>
      <c r="D10" s="83"/>
      <c r="E10" s="83"/>
      <c r="F10" s="35"/>
      <c r="G10" s="35"/>
      <c r="H10" s="35"/>
      <c r="I10" s="32"/>
      <c r="J10" s="32"/>
      <c r="K10" s="35"/>
      <c r="L10" s="35"/>
      <c r="M10" s="35"/>
      <c r="N10" s="32"/>
      <c r="O10" s="34"/>
      <c r="P10" s="35"/>
      <c r="Q10" s="35"/>
      <c r="R10" s="34"/>
      <c r="S10" s="34"/>
      <c r="T10" s="35"/>
      <c r="U10" s="35"/>
      <c r="V10" s="35"/>
      <c r="W10" s="35"/>
      <c r="X10" s="35"/>
    </row>
    <row r="11" spans="1:24" s="33" customFormat="1" outlineLevel="1" x14ac:dyDescent="0.3">
      <c r="A11" s="146"/>
      <c r="B11" s="147"/>
      <c r="C11" s="148" t="s">
        <v>1021</v>
      </c>
      <c r="D11" s="149" t="s">
        <v>1022</v>
      </c>
      <c r="E11" s="150"/>
      <c r="F11" s="149" t="s">
        <v>1023</v>
      </c>
      <c r="G11" s="151" t="s">
        <v>1024</v>
      </c>
      <c r="H11" s="152" t="s">
        <v>1024</v>
      </c>
      <c r="I11" s="152" t="s">
        <v>1024</v>
      </c>
      <c r="J11" s="152" t="s">
        <v>1024</v>
      </c>
      <c r="K11" s="35"/>
      <c r="L11" s="35"/>
      <c r="M11" s="35"/>
      <c r="N11" s="32"/>
      <c r="O11" s="34"/>
      <c r="P11" s="35"/>
      <c r="Q11" s="35"/>
      <c r="R11" s="34"/>
      <c r="S11" s="34"/>
      <c r="T11" s="35"/>
      <c r="U11" s="35"/>
      <c r="V11" s="35"/>
      <c r="W11" s="35"/>
      <c r="X11" s="35"/>
    </row>
    <row r="12" spans="1:24" customFormat="1" ht="31.5" customHeight="1" x14ac:dyDescent="0.3">
      <c r="A12" s="197" t="s">
        <v>1025</v>
      </c>
      <c r="B12" s="186" t="s">
        <v>312</v>
      </c>
      <c r="C12" s="191" t="s">
        <v>1034</v>
      </c>
      <c r="D12" s="186" t="s">
        <v>1026</v>
      </c>
      <c r="E12" s="186" t="s">
        <v>1027</v>
      </c>
      <c r="F12" s="186" t="s">
        <v>1028</v>
      </c>
      <c r="G12" s="186" t="s">
        <v>1029</v>
      </c>
      <c r="H12" s="186" t="s">
        <v>1030</v>
      </c>
      <c r="I12" s="188" t="s">
        <v>1031</v>
      </c>
      <c r="J12" s="188"/>
      <c r="K12" s="79"/>
      <c r="L12" s="79"/>
      <c r="M12" s="79"/>
      <c r="N12" s="95" t="s">
        <v>637</v>
      </c>
      <c r="O12" s="95" t="s">
        <v>636</v>
      </c>
      <c r="P12" s="79"/>
      <c r="Q12" s="79"/>
      <c r="R12" s="95" t="s">
        <v>636</v>
      </c>
      <c r="S12" s="95" t="s">
        <v>636</v>
      </c>
      <c r="T12" s="79"/>
      <c r="U12" s="79"/>
      <c r="V12" s="79"/>
      <c r="W12" s="79"/>
      <c r="X12" s="79"/>
    </row>
    <row r="13" spans="1:24" ht="46.5" customHeight="1" x14ac:dyDescent="0.3">
      <c r="A13" s="197"/>
      <c r="B13" s="186"/>
      <c r="C13" s="191"/>
      <c r="D13" s="186"/>
      <c r="E13" s="186"/>
      <c r="F13" s="186"/>
      <c r="G13" s="186"/>
      <c r="H13" s="186"/>
      <c r="I13" s="153" t="s">
        <v>1032</v>
      </c>
      <c r="J13" s="153" t="s">
        <v>1033</v>
      </c>
      <c r="L13" s="36">
        <v>9</v>
      </c>
      <c r="N13" s="37">
        <v>15</v>
      </c>
      <c r="O13" s="36">
        <v>4</v>
      </c>
      <c r="R13" s="36">
        <v>4</v>
      </c>
      <c r="S13" s="36">
        <v>4</v>
      </c>
    </row>
    <row r="14" spans="1:24" ht="14.25" customHeight="1" x14ac:dyDescent="0.3">
      <c r="A14" s="154">
        <v>1</v>
      </c>
      <c r="B14" s="154">
        <v>2</v>
      </c>
      <c r="C14" s="154">
        <v>3</v>
      </c>
      <c r="D14" s="154">
        <v>4</v>
      </c>
      <c r="E14" s="154">
        <v>5</v>
      </c>
      <c r="F14" s="154">
        <v>6</v>
      </c>
      <c r="G14" s="154">
        <v>7</v>
      </c>
      <c r="H14" s="154">
        <v>8</v>
      </c>
      <c r="I14" s="154">
        <v>9</v>
      </c>
      <c r="J14" s="154">
        <v>10</v>
      </c>
      <c r="L14" s="36"/>
      <c r="N14" s="37"/>
      <c r="O14" s="36"/>
      <c r="R14" s="36"/>
      <c r="S14" s="36"/>
    </row>
    <row r="15" spans="1:24" ht="17.100000000000001" customHeight="1" x14ac:dyDescent="0.3">
      <c r="A15" s="37"/>
      <c r="B15" s="36"/>
      <c r="C15" s="37"/>
      <c r="D15" s="36"/>
      <c r="E15" s="36"/>
      <c r="F15" s="36"/>
      <c r="G15" s="41"/>
      <c r="H15" s="42"/>
      <c r="I15" s="38"/>
      <c r="J15" s="38"/>
      <c r="L15" s="36"/>
      <c r="N15" s="38"/>
      <c r="O15" s="37"/>
      <c r="R15" s="37"/>
      <c r="S15" s="37"/>
    </row>
    <row r="16" spans="1:24" s="26" customFormat="1" ht="17.100000000000001" customHeight="1" x14ac:dyDescent="0.3">
      <c r="A16" s="96" t="s">
        <v>336</v>
      </c>
      <c r="B16" s="39" t="s">
        <v>338</v>
      </c>
      <c r="C16" s="40"/>
      <c r="D16" s="40"/>
      <c r="E16" s="40"/>
      <c r="F16" s="40"/>
      <c r="G16" s="41"/>
      <c r="H16" s="42"/>
      <c r="I16" s="111"/>
      <c r="J16" s="111"/>
      <c r="L16" s="36"/>
      <c r="N16" s="111"/>
      <c r="O16" s="40"/>
      <c r="R16" s="40"/>
      <c r="S16" s="40"/>
    </row>
    <row r="17" spans="1:69" ht="17.100000000000001" customHeight="1" x14ac:dyDescent="0.3">
      <c r="A17" s="56" t="s">
        <v>36</v>
      </c>
      <c r="B17" s="43" t="s">
        <v>145</v>
      </c>
      <c r="D17" s="3">
        <f t="shared" ref="D17:F17" si="0">SUM(D18:D20)</f>
        <v>655370</v>
      </c>
      <c r="E17" s="3"/>
      <c r="F17" s="3">
        <f t="shared" si="0"/>
        <v>59</v>
      </c>
      <c r="G17" s="41"/>
      <c r="H17" s="42"/>
      <c r="I17" s="3">
        <f t="shared" ref="I17:I21" si="1">S17</f>
        <v>642803.13749999995</v>
      </c>
      <c r="J17" s="3">
        <f t="shared" ref="J17" si="2">SUM(J18:J20)</f>
        <v>0</v>
      </c>
      <c r="L17" s="72">
        <f>SUM(L18:L20)</f>
        <v>1930</v>
      </c>
      <c r="M17" s="26">
        <f t="shared" ref="M17:M30" si="3">L17*$M$12</f>
        <v>0</v>
      </c>
      <c r="N17" s="3">
        <f t="shared" ref="N17:O17" si="4">SUM(N18:N20)</f>
        <v>0</v>
      </c>
      <c r="O17" s="3">
        <f t="shared" si="4"/>
        <v>593375</v>
      </c>
      <c r="R17" s="3">
        <f t="shared" ref="R17" si="5">SUM(R18:R20)</f>
        <v>593375</v>
      </c>
      <c r="S17" s="3">
        <f>SUM(S18:S20)</f>
        <v>642803.13749999995</v>
      </c>
    </row>
    <row r="18" spans="1:69" ht="17.100000000000001" customHeight="1" outlineLevel="1" x14ac:dyDescent="0.3">
      <c r="A18" s="56" t="s">
        <v>37</v>
      </c>
      <c r="B18" s="44" t="s">
        <v>0</v>
      </c>
      <c r="D18" s="1">
        <f>ROUND(I18*$D$9,0)</f>
        <v>0</v>
      </c>
      <c r="E18" s="1"/>
      <c r="F18" s="112">
        <f>ROUND(D18/$C$4,0)</f>
        <v>0</v>
      </c>
      <c r="G18" s="41"/>
      <c r="H18" s="42"/>
      <c r="I18" s="45">
        <f t="shared" si="1"/>
        <v>0</v>
      </c>
      <c r="J18" s="1"/>
      <c r="L18" s="1"/>
      <c r="M18" s="26">
        <f t="shared" si="3"/>
        <v>0</v>
      </c>
      <c r="N18" s="1"/>
      <c r="O18" s="45"/>
      <c r="R18" s="45"/>
      <c r="S18" s="45"/>
    </row>
    <row r="19" spans="1:69" ht="17.100000000000001" customHeight="1" outlineLevel="1" x14ac:dyDescent="0.3">
      <c r="A19" s="56" t="s">
        <v>38</v>
      </c>
      <c r="B19" s="44" t="s">
        <v>968</v>
      </c>
      <c r="D19" s="7">
        <f>ROUND(I19*$D$9,0)</f>
        <v>102326</v>
      </c>
      <c r="E19" s="7"/>
      <c r="F19" s="99">
        <f>ROUND(D19/$C$4,0)</f>
        <v>9</v>
      </c>
      <c r="G19" s="60">
        <v>45908</v>
      </c>
      <c r="H19" s="42" t="s">
        <v>954</v>
      </c>
      <c r="I19" s="7">
        <f t="shared" si="1"/>
        <v>100363.41179999999</v>
      </c>
      <c r="J19" s="7"/>
      <c r="L19" s="1"/>
      <c r="M19" s="26">
        <f t="shared" si="3"/>
        <v>0</v>
      </c>
      <c r="N19" s="7"/>
      <c r="O19" s="7">
        <v>92646</v>
      </c>
      <c r="R19" s="7">
        <v>92646</v>
      </c>
      <c r="S19" s="7">
        <f>R19*$S$7</f>
        <v>100363.41179999999</v>
      </c>
    </row>
    <row r="20" spans="1:69" s="26" customFormat="1" ht="17.100000000000001" customHeight="1" outlineLevel="1" x14ac:dyDescent="0.3">
      <c r="A20" s="56" t="s">
        <v>135</v>
      </c>
      <c r="B20" s="46" t="s">
        <v>277</v>
      </c>
      <c r="C20" s="25"/>
      <c r="D20" s="7">
        <f t="shared" ref="D20:F20" si="6">D21</f>
        <v>553044</v>
      </c>
      <c r="E20" s="7"/>
      <c r="F20" s="7">
        <f t="shared" si="6"/>
        <v>50</v>
      </c>
      <c r="G20" s="41"/>
      <c r="H20" s="42"/>
      <c r="I20" s="7">
        <f t="shared" si="1"/>
        <v>542439.72569999995</v>
      </c>
      <c r="J20" s="7">
        <f t="shared" ref="J20" si="7">J21</f>
        <v>0</v>
      </c>
      <c r="L20" s="1">
        <f>L21</f>
        <v>1930</v>
      </c>
      <c r="M20" s="26">
        <f t="shared" si="3"/>
        <v>0</v>
      </c>
      <c r="N20" s="7">
        <f t="shared" ref="N20:O20" si="8">N21</f>
        <v>0</v>
      </c>
      <c r="O20" s="7">
        <f t="shared" si="8"/>
        <v>500729</v>
      </c>
      <c r="R20" s="7">
        <f t="shared" ref="R20" si="9">R21</f>
        <v>500729</v>
      </c>
      <c r="S20" s="7">
        <f>S21</f>
        <v>542439.72569999995</v>
      </c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</row>
    <row r="21" spans="1:69" s="26" customFormat="1" ht="17.100000000000001" customHeight="1" outlineLevel="1" x14ac:dyDescent="0.3">
      <c r="A21" s="54" t="s">
        <v>349</v>
      </c>
      <c r="B21" s="44" t="s">
        <v>967</v>
      </c>
      <c r="C21" s="25"/>
      <c r="D21" s="7">
        <f>ROUND(I21*$D$9,0)</f>
        <v>553044</v>
      </c>
      <c r="E21" s="7"/>
      <c r="F21" s="99">
        <f>ROUND(D21/$C$4,0)</f>
        <v>50</v>
      </c>
      <c r="G21" s="60">
        <v>45908</v>
      </c>
      <c r="H21" s="42" t="s">
        <v>955</v>
      </c>
      <c r="I21" s="7">
        <f t="shared" si="1"/>
        <v>542439.72569999995</v>
      </c>
      <c r="J21" s="7"/>
      <c r="L21" s="1">
        <v>1930</v>
      </c>
      <c r="M21" s="26">
        <f t="shared" si="3"/>
        <v>0</v>
      </c>
      <c r="N21" s="7"/>
      <c r="O21" s="7">
        <v>500729</v>
      </c>
      <c r="R21" s="7">
        <v>500729</v>
      </c>
      <c r="S21" s="7">
        <f>R21*$S$7</f>
        <v>542439.72569999995</v>
      </c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</row>
    <row r="22" spans="1:69" s="26" customFormat="1" ht="17.100000000000001" customHeight="1" x14ac:dyDescent="0.3">
      <c r="A22" s="56" t="s">
        <v>39</v>
      </c>
      <c r="B22" s="43" t="s">
        <v>18</v>
      </c>
      <c r="C22" s="25"/>
      <c r="D22" s="3">
        <f t="shared" ref="D22:F22" si="10">SUM(D23,D25,D26,D24,D27,D28,D29)</f>
        <v>0</v>
      </c>
      <c r="E22" s="3"/>
      <c r="F22" s="3">
        <f t="shared" si="10"/>
        <v>0</v>
      </c>
      <c r="G22" s="41"/>
      <c r="H22" s="42"/>
      <c r="I22" s="3">
        <f>SUM(I23,I25,I26,I24,I27,I28,I29)</f>
        <v>0</v>
      </c>
      <c r="J22" s="3">
        <f t="shared" ref="J22" si="11">SUM(J23,J25,J26,J24,J27,J28,J29)</f>
        <v>0</v>
      </c>
      <c r="L22" s="72" t="e">
        <f>SUM(L23,L25,L26,L24,L27,L28,L29)</f>
        <v>#REF!</v>
      </c>
      <c r="M22" s="26" t="e">
        <f t="shared" si="3"/>
        <v>#REF!</v>
      </c>
      <c r="N22" s="3">
        <f t="shared" ref="N22" si="12">SUM(N23,N25,N26,N24,N27,N28,N29)</f>
        <v>0</v>
      </c>
      <c r="O22" s="3">
        <f>SUM(O23,O25,O26,O24,O27,O28,O29)</f>
        <v>0</v>
      </c>
      <c r="R22" s="3">
        <f>SUM(R23,R25,R26,R24,R27,R28,R29)</f>
        <v>0</v>
      </c>
      <c r="S22" s="3">
        <f>SUM(S23,S25,S26,S24,S27,S28,S29)</f>
        <v>0</v>
      </c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</row>
    <row r="23" spans="1:69" s="26" customFormat="1" ht="17.100000000000001" hidden="1" customHeight="1" outlineLevel="1" x14ac:dyDescent="0.3">
      <c r="A23" s="56" t="s">
        <v>40</v>
      </c>
      <c r="B23" s="44" t="s">
        <v>138</v>
      </c>
      <c r="C23" s="25"/>
      <c r="D23" s="1">
        <f>ROUND(I23*$D$9,0)</f>
        <v>0</v>
      </c>
      <c r="E23" s="1"/>
      <c r="F23" s="112">
        <f t="shared" ref="F23:F29" si="13">ROUND(D23/$C$4,0)</f>
        <v>0</v>
      </c>
      <c r="G23" s="41"/>
      <c r="H23" s="42"/>
      <c r="I23" s="1"/>
      <c r="J23" s="1"/>
      <c r="L23" s="1"/>
      <c r="M23" s="26">
        <f t="shared" si="3"/>
        <v>0</v>
      </c>
      <c r="N23" s="1"/>
      <c r="O23" s="1">
        <f t="shared" ref="O23:O91" si="14">Z23</f>
        <v>0</v>
      </c>
      <c r="R23" s="1">
        <f t="shared" ref="R23:R91" si="15">AC23</f>
        <v>0</v>
      </c>
      <c r="S23" s="1">
        <f t="shared" ref="S23:S29" si="16">AD23</f>
        <v>0</v>
      </c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</row>
    <row r="24" spans="1:69" s="26" customFormat="1" ht="17.100000000000001" hidden="1" customHeight="1" outlineLevel="1" x14ac:dyDescent="0.3">
      <c r="A24" s="56" t="s">
        <v>41</v>
      </c>
      <c r="B24" s="47" t="s">
        <v>139</v>
      </c>
      <c r="C24" s="25"/>
      <c r="D24" s="1">
        <f>ROUND(I24*$D$9,0)</f>
        <v>0</v>
      </c>
      <c r="E24" s="1"/>
      <c r="F24" s="112">
        <f t="shared" si="13"/>
        <v>0</v>
      </c>
      <c r="G24" s="41"/>
      <c r="H24" s="42"/>
      <c r="I24" s="1"/>
      <c r="J24" s="1"/>
      <c r="L24" s="1"/>
      <c r="M24" s="26">
        <f t="shared" si="3"/>
        <v>0</v>
      </c>
      <c r="N24" s="1"/>
      <c r="O24" s="1">
        <f t="shared" si="14"/>
        <v>0</v>
      </c>
      <c r="R24" s="1">
        <f t="shared" si="15"/>
        <v>0</v>
      </c>
      <c r="S24" s="1">
        <f t="shared" si="16"/>
        <v>0</v>
      </c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</row>
    <row r="25" spans="1:69" s="26" customFormat="1" ht="17.100000000000001" hidden="1" customHeight="1" outlineLevel="1" x14ac:dyDescent="0.3">
      <c r="A25" s="53" t="s">
        <v>42</v>
      </c>
      <c r="B25" s="48" t="s">
        <v>140</v>
      </c>
      <c r="C25" s="25"/>
      <c r="D25" s="1">
        <f>ROUND(I26*$D$9,0)</f>
        <v>0</v>
      </c>
      <c r="E25" s="1"/>
      <c r="F25" s="112">
        <f t="shared" si="13"/>
        <v>0</v>
      </c>
      <c r="G25" s="41"/>
      <c r="H25" s="42"/>
      <c r="I25" s="1"/>
      <c r="J25" s="1"/>
      <c r="L25" s="1" t="e">
        <f>SUM(#REF!)</f>
        <v>#REF!</v>
      </c>
      <c r="M25" s="26" t="e">
        <f t="shared" si="3"/>
        <v>#REF!</v>
      </c>
      <c r="N25" s="1"/>
      <c r="O25" s="1">
        <f t="shared" si="14"/>
        <v>0</v>
      </c>
      <c r="R25" s="1">
        <f t="shared" si="15"/>
        <v>0</v>
      </c>
      <c r="S25" s="1">
        <f t="shared" si="16"/>
        <v>0</v>
      </c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</row>
    <row r="26" spans="1:69" s="26" customFormat="1" ht="17.100000000000001" hidden="1" customHeight="1" outlineLevel="1" x14ac:dyDescent="0.3">
      <c r="A26" s="56" t="s">
        <v>43</v>
      </c>
      <c r="B26" s="44" t="s">
        <v>141</v>
      </c>
      <c r="C26" s="25"/>
      <c r="D26" s="1">
        <f>ROUND(I27*$D$9,0)</f>
        <v>0</v>
      </c>
      <c r="E26" s="1"/>
      <c r="F26" s="112">
        <f t="shared" si="13"/>
        <v>0</v>
      </c>
      <c r="G26" s="41"/>
      <c r="H26" s="42"/>
      <c r="I26" s="1"/>
      <c r="J26" s="1"/>
      <c r="L26" s="1"/>
      <c r="M26" s="26">
        <f t="shared" si="3"/>
        <v>0</v>
      </c>
      <c r="N26" s="1"/>
      <c r="O26" s="1">
        <f t="shared" si="14"/>
        <v>0</v>
      </c>
      <c r="R26" s="1">
        <f t="shared" si="15"/>
        <v>0</v>
      </c>
      <c r="S26" s="1">
        <f t="shared" si="16"/>
        <v>0</v>
      </c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</row>
    <row r="27" spans="1:69" s="26" customFormat="1" ht="17.100000000000001" hidden="1" customHeight="1" outlineLevel="1" x14ac:dyDescent="0.3">
      <c r="A27" s="56" t="s">
        <v>44</v>
      </c>
      <c r="B27" s="44" t="s">
        <v>142</v>
      </c>
      <c r="C27" s="25"/>
      <c r="D27" s="1">
        <f>ROUND(I28*$D$9,0)</f>
        <v>0</v>
      </c>
      <c r="E27" s="1"/>
      <c r="F27" s="112">
        <f t="shared" si="13"/>
        <v>0</v>
      </c>
      <c r="G27" s="41"/>
      <c r="H27" s="42"/>
      <c r="I27" s="1"/>
      <c r="J27" s="1"/>
      <c r="L27" s="1"/>
      <c r="M27" s="26">
        <f t="shared" si="3"/>
        <v>0</v>
      </c>
      <c r="N27" s="1"/>
      <c r="O27" s="1">
        <f t="shared" si="14"/>
        <v>0</v>
      </c>
      <c r="R27" s="1">
        <f t="shared" si="15"/>
        <v>0</v>
      </c>
      <c r="S27" s="1">
        <f t="shared" si="16"/>
        <v>0</v>
      </c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</row>
    <row r="28" spans="1:69" s="26" customFormat="1" ht="17.100000000000001" hidden="1" customHeight="1" outlineLevel="1" x14ac:dyDescent="0.3">
      <c r="A28" s="56" t="s">
        <v>45</v>
      </c>
      <c r="B28" s="44" t="s">
        <v>143</v>
      </c>
      <c r="C28" s="25"/>
      <c r="D28" s="1">
        <f>ROUND(I29*$D$9,0)</f>
        <v>0</v>
      </c>
      <c r="E28" s="1"/>
      <c r="F28" s="112">
        <f t="shared" si="13"/>
        <v>0</v>
      </c>
      <c r="G28" s="41"/>
      <c r="H28" s="42"/>
      <c r="I28" s="1"/>
      <c r="J28" s="1"/>
      <c r="L28" s="1"/>
      <c r="M28" s="26">
        <f t="shared" si="3"/>
        <v>0</v>
      </c>
      <c r="N28" s="1"/>
      <c r="O28" s="1">
        <f t="shared" si="14"/>
        <v>0</v>
      </c>
      <c r="R28" s="1">
        <f t="shared" si="15"/>
        <v>0</v>
      </c>
      <c r="S28" s="1">
        <f t="shared" si="16"/>
        <v>0</v>
      </c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</row>
    <row r="29" spans="1:69" s="26" customFormat="1" ht="17.100000000000001" hidden="1" customHeight="1" outlineLevel="1" x14ac:dyDescent="0.3">
      <c r="A29" s="56" t="s">
        <v>46</v>
      </c>
      <c r="B29" s="44" t="s">
        <v>144</v>
      </c>
      <c r="C29" s="25"/>
      <c r="D29" s="1">
        <f>ROUND(I29*$D$9,0)</f>
        <v>0</v>
      </c>
      <c r="E29" s="1"/>
      <c r="F29" s="112">
        <f t="shared" si="13"/>
        <v>0</v>
      </c>
      <c r="G29" s="41"/>
      <c r="H29" s="42"/>
      <c r="I29" s="1"/>
      <c r="J29" s="1"/>
      <c r="L29" s="1"/>
      <c r="M29" s="26">
        <f t="shared" si="3"/>
        <v>0</v>
      </c>
      <c r="N29" s="1"/>
      <c r="O29" s="1">
        <f t="shared" si="14"/>
        <v>0</v>
      </c>
      <c r="R29" s="1">
        <f t="shared" si="15"/>
        <v>0</v>
      </c>
      <c r="S29" s="1">
        <f t="shared" si="16"/>
        <v>0</v>
      </c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</row>
    <row r="30" spans="1:69" s="26" customFormat="1" ht="17.100000000000001" customHeight="1" collapsed="1" x14ac:dyDescent="0.3">
      <c r="A30" s="56" t="s">
        <v>47</v>
      </c>
      <c r="B30" s="43" t="s">
        <v>224</v>
      </c>
      <c r="C30" s="25"/>
      <c r="D30" s="3">
        <f t="shared" ref="D30:F30" si="17">SUM(D31,D41:D42,D46:D50,D58)</f>
        <v>4093039</v>
      </c>
      <c r="E30" s="3"/>
      <c r="F30" s="3">
        <f t="shared" si="17"/>
        <v>366</v>
      </c>
      <c r="G30" s="41"/>
      <c r="H30" s="42"/>
      <c r="I30" s="3">
        <f>SUM(I31,I41:I42,I46:I50,I58)</f>
        <v>4014555</v>
      </c>
      <c r="J30" s="3">
        <f t="shared" ref="J30" si="18">SUM(J31,J41:J42,J46:J50,J58)</f>
        <v>0</v>
      </c>
      <c r="L30" s="72">
        <f>SUM(L32:L42,L46:L50,L58)</f>
        <v>153660</v>
      </c>
      <c r="M30" s="26">
        <f t="shared" si="3"/>
        <v>0</v>
      </c>
      <c r="N30" s="3">
        <f t="shared" ref="N30:O30" si="19">SUM(N31,N41:N42,N46:N50,N58)</f>
        <v>0</v>
      </c>
      <c r="O30" s="3">
        <f t="shared" si="19"/>
        <v>4014555</v>
      </c>
      <c r="R30" s="3">
        <f t="shared" ref="R30" si="20">SUM(R31,R41:R42,R46:R50,R58)</f>
        <v>4014555</v>
      </c>
      <c r="S30" s="3">
        <f>SUM(S31,S41:S42,S46:S50,S58)</f>
        <v>4348967.4314999999</v>
      </c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</row>
    <row r="31" spans="1:69" s="26" customFormat="1" ht="17.100000000000001" customHeight="1" x14ac:dyDescent="0.3">
      <c r="A31" s="56" t="s">
        <v>48</v>
      </c>
      <c r="B31" s="49" t="s">
        <v>392</v>
      </c>
      <c r="C31" s="25"/>
      <c r="D31" s="1">
        <f t="shared" ref="D31:F31" si="21">SUM(D32,D38)</f>
        <v>2006265</v>
      </c>
      <c r="E31" s="1"/>
      <c r="F31" s="1">
        <f t="shared" si="21"/>
        <v>180</v>
      </c>
      <c r="G31" s="41"/>
      <c r="H31" s="42"/>
      <c r="I31" s="1">
        <f>SUM(I32,I38)</f>
        <v>1967794</v>
      </c>
      <c r="J31" s="1">
        <f t="shared" ref="J31" si="22">SUM(J32,J38)</f>
        <v>0</v>
      </c>
      <c r="L31" s="72"/>
      <c r="N31" s="1">
        <f t="shared" ref="N31:O31" si="23">SUM(N32,N38)</f>
        <v>0</v>
      </c>
      <c r="O31" s="1">
        <f t="shared" si="23"/>
        <v>1967794</v>
      </c>
      <c r="R31" s="1">
        <f t="shared" ref="R31" si="24">SUM(R32,R38)</f>
        <v>1967794</v>
      </c>
      <c r="S31" s="1">
        <f>SUM(S32,S38)</f>
        <v>2131711.2401999999</v>
      </c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</row>
    <row r="32" spans="1:69" s="26" customFormat="1" ht="17.100000000000001" customHeight="1" outlineLevel="1" x14ac:dyDescent="0.3">
      <c r="A32" s="51" t="s">
        <v>397</v>
      </c>
      <c r="B32" s="119" t="s">
        <v>591</v>
      </c>
      <c r="C32" s="25"/>
      <c r="D32" s="1">
        <f t="shared" ref="D32:F32" si="25">SUM(D33:D37)</f>
        <v>2006265</v>
      </c>
      <c r="E32" s="1"/>
      <c r="F32" s="1">
        <f t="shared" si="25"/>
        <v>180</v>
      </c>
      <c r="G32" s="60">
        <v>45082</v>
      </c>
      <c r="H32" s="42" t="s">
        <v>592</v>
      </c>
      <c r="I32" s="1">
        <f>SUM(I33:I37)</f>
        <v>1967794</v>
      </c>
      <c r="J32" s="1">
        <f t="shared" ref="J32" si="26">SUM(J33:J37)</f>
        <v>0</v>
      </c>
      <c r="L32" s="1">
        <v>38388</v>
      </c>
      <c r="M32" s="26">
        <f>L32*$M$12</f>
        <v>0</v>
      </c>
      <c r="N32" s="1">
        <f t="shared" ref="N32:O32" si="27">SUM(N33:N37)</f>
        <v>0</v>
      </c>
      <c r="O32" s="1">
        <f t="shared" si="27"/>
        <v>1967794</v>
      </c>
      <c r="R32" s="1">
        <f t="shared" ref="R32" si="28">SUM(R33:R37)</f>
        <v>1967794</v>
      </c>
      <c r="S32" s="1">
        <f>SUM(S33:S37)</f>
        <v>2131711.2401999999</v>
      </c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</row>
    <row r="33" spans="1:69" s="26" customFormat="1" ht="17.100000000000001" customHeight="1" outlineLevel="1" x14ac:dyDescent="0.3">
      <c r="A33" s="120" t="s">
        <v>701</v>
      </c>
      <c r="B33" s="48" t="s">
        <v>709</v>
      </c>
      <c r="C33" s="25"/>
      <c r="D33" s="1">
        <f>ROUND(I33*$D$9,0)</f>
        <v>1629834</v>
      </c>
      <c r="E33" s="1"/>
      <c r="F33" s="112">
        <f>ROUND(D33/$C$4,0)</f>
        <v>147</v>
      </c>
      <c r="G33" s="60">
        <v>45082</v>
      </c>
      <c r="H33" s="42" t="s">
        <v>592</v>
      </c>
      <c r="I33" s="1">
        <v>1598582</v>
      </c>
      <c r="J33" s="1"/>
      <c r="L33" s="1"/>
      <c r="N33" s="1"/>
      <c r="O33" s="1">
        <v>1598582</v>
      </c>
      <c r="R33" s="1">
        <v>1598582</v>
      </c>
      <c r="S33" s="7">
        <f t="shared" ref="S33:S40" si="29">R33*$S$7</f>
        <v>1731743.8805999998</v>
      </c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</row>
    <row r="34" spans="1:69" s="26" customFormat="1" ht="17.100000000000001" customHeight="1" outlineLevel="1" x14ac:dyDescent="0.3">
      <c r="A34" s="120" t="s">
        <v>702</v>
      </c>
      <c r="B34" s="44" t="s">
        <v>710</v>
      </c>
      <c r="C34" s="25"/>
      <c r="D34" s="1">
        <f>ROUND(I34*$D$9,0)</f>
        <v>-1629834</v>
      </c>
      <c r="E34" s="1"/>
      <c r="F34" s="112">
        <f>ROUND(D34/$C$4,0)</f>
        <v>-147</v>
      </c>
      <c r="G34" s="60">
        <v>45441</v>
      </c>
      <c r="H34" s="42" t="s">
        <v>659</v>
      </c>
      <c r="I34" s="1">
        <v>-1598582</v>
      </c>
      <c r="J34" s="1"/>
      <c r="L34" s="1"/>
      <c r="N34" s="1"/>
      <c r="O34" s="1">
        <v>-1598582</v>
      </c>
      <c r="R34" s="1">
        <v>-1598582</v>
      </c>
      <c r="S34" s="7">
        <f t="shared" si="29"/>
        <v>-1731743.8805999998</v>
      </c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</row>
    <row r="35" spans="1:69" s="26" customFormat="1" ht="17.100000000000001" customHeight="1" outlineLevel="1" x14ac:dyDescent="0.3">
      <c r="A35" s="120" t="s">
        <v>705</v>
      </c>
      <c r="B35" s="44" t="s">
        <v>703</v>
      </c>
      <c r="C35" s="25"/>
      <c r="D35" s="1">
        <f>ROUND(I35*$D$9,0)</f>
        <v>1761008</v>
      </c>
      <c r="E35" s="1"/>
      <c r="F35" s="112">
        <f>ROUND(D35/$C$4,0)</f>
        <v>158</v>
      </c>
      <c r="G35" s="60">
        <v>45441</v>
      </c>
      <c r="H35" s="42" t="s">
        <v>704</v>
      </c>
      <c r="I35" s="1">
        <v>1727240</v>
      </c>
      <c r="J35" s="1"/>
      <c r="L35" s="1"/>
      <c r="N35" s="1"/>
      <c r="O35" s="1">
        <v>1727240</v>
      </c>
      <c r="R35" s="1">
        <v>1727240</v>
      </c>
      <c r="S35" s="7">
        <f t="shared" si="29"/>
        <v>1871119.0919999999</v>
      </c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</row>
    <row r="36" spans="1:69" ht="28.2" customHeight="1" outlineLevel="1" x14ac:dyDescent="0.3">
      <c r="A36" s="120" t="s">
        <v>908</v>
      </c>
      <c r="B36" s="44" t="s">
        <v>910</v>
      </c>
      <c r="D36" s="1">
        <f>ROUND(I36*$D$9,0)</f>
        <v>-1150960</v>
      </c>
      <c r="E36" s="1"/>
      <c r="F36" s="112">
        <f>ROUND(D36/$C$4,0)</f>
        <v>-104</v>
      </c>
      <c r="G36" s="60">
        <v>45905</v>
      </c>
      <c r="H36" s="42" t="s">
        <v>912</v>
      </c>
      <c r="I36" s="1">
        <v>-1128890</v>
      </c>
      <c r="J36" s="1"/>
      <c r="L36" s="1"/>
      <c r="N36" s="1"/>
      <c r="O36" s="1">
        <v>-1128890</v>
      </c>
      <c r="R36" s="1">
        <v>-1128890</v>
      </c>
      <c r="S36" s="7">
        <f t="shared" si="29"/>
        <v>-1222926.537</v>
      </c>
    </row>
    <row r="37" spans="1:69" ht="17.100000000000001" customHeight="1" outlineLevel="1" x14ac:dyDescent="0.3">
      <c r="A37" s="120" t="s">
        <v>909</v>
      </c>
      <c r="B37" s="44" t="s">
        <v>911</v>
      </c>
      <c r="D37" s="1">
        <f>ROUND(I37*$D$9,0)</f>
        <v>1396217</v>
      </c>
      <c r="E37" s="1"/>
      <c r="F37" s="112">
        <f>ROUND(D37/$C$4,0)</f>
        <v>126</v>
      </c>
      <c r="G37" s="60">
        <v>45905</v>
      </c>
      <c r="H37" s="42" t="s">
        <v>913</v>
      </c>
      <c r="I37" s="1">
        <v>1369444</v>
      </c>
      <c r="J37" s="1"/>
      <c r="L37" s="1"/>
      <c r="N37" s="1"/>
      <c r="O37" s="1">
        <v>1369444</v>
      </c>
      <c r="R37" s="1">
        <v>1369444</v>
      </c>
      <c r="S37" s="7">
        <f t="shared" si="29"/>
        <v>1483518.6851999999</v>
      </c>
    </row>
    <row r="38" spans="1:69" ht="31.5" customHeight="1" outlineLevel="1" x14ac:dyDescent="0.3">
      <c r="A38" s="51" t="s">
        <v>628</v>
      </c>
      <c r="B38" s="119" t="s">
        <v>629</v>
      </c>
      <c r="D38" s="1">
        <f t="shared" ref="D38:F38" si="30">SUM(D39:D40)</f>
        <v>0</v>
      </c>
      <c r="E38" s="1"/>
      <c r="F38" s="1">
        <f t="shared" si="30"/>
        <v>0</v>
      </c>
      <c r="G38" s="60"/>
      <c r="H38" s="42"/>
      <c r="I38" s="1">
        <f>SUM(I39:I40)</f>
        <v>0</v>
      </c>
      <c r="J38" s="1">
        <f t="shared" ref="J38" si="31">SUM(J39:J40)</f>
        <v>0</v>
      </c>
      <c r="L38" s="1"/>
      <c r="N38" s="1">
        <f t="shared" ref="N38:O38" si="32">SUM(N39:N40)</f>
        <v>0</v>
      </c>
      <c r="O38" s="1">
        <f t="shared" si="32"/>
        <v>0</v>
      </c>
      <c r="R38" s="1">
        <f t="shared" ref="R38" si="33">SUM(R39:R40)</f>
        <v>0</v>
      </c>
      <c r="S38" s="7">
        <f t="shared" si="29"/>
        <v>0</v>
      </c>
    </row>
    <row r="39" spans="1:69" ht="31.5" customHeight="1" outlineLevel="1" x14ac:dyDescent="0.3">
      <c r="A39" s="120" t="s">
        <v>707</v>
      </c>
      <c r="B39" s="44" t="s">
        <v>711</v>
      </c>
      <c r="D39" s="1">
        <f>ROUND(I39*$D$9,0)</f>
        <v>19611</v>
      </c>
      <c r="E39" s="1"/>
      <c r="F39" s="112">
        <f>ROUND(D39/$C$4,0)</f>
        <v>2</v>
      </c>
      <c r="G39" s="60">
        <v>45285</v>
      </c>
      <c r="H39" s="42" t="s">
        <v>630</v>
      </c>
      <c r="I39" s="1">
        <v>19235</v>
      </c>
      <c r="J39" s="1"/>
      <c r="L39" s="1"/>
      <c r="N39" s="1"/>
      <c r="O39" s="1">
        <v>19235</v>
      </c>
      <c r="R39" s="1">
        <v>19235</v>
      </c>
      <c r="S39" s="7">
        <f t="shared" si="29"/>
        <v>20837.2755</v>
      </c>
    </row>
    <row r="40" spans="1:69" ht="31.5" customHeight="1" outlineLevel="1" x14ac:dyDescent="0.3">
      <c r="A40" s="120" t="s">
        <v>708</v>
      </c>
      <c r="B40" s="44" t="s">
        <v>722</v>
      </c>
      <c r="D40" s="1">
        <f>ROUND(I40*$D$9,0)</f>
        <v>-19611</v>
      </c>
      <c r="E40" s="1"/>
      <c r="F40" s="112">
        <f>ROUND(D40/$C$4,0)</f>
        <v>-2</v>
      </c>
      <c r="G40" s="60">
        <v>45441</v>
      </c>
      <c r="H40" s="42" t="s">
        <v>721</v>
      </c>
      <c r="I40" s="1">
        <v>-19235</v>
      </c>
      <c r="J40" s="1"/>
      <c r="L40" s="1"/>
      <c r="N40" s="1"/>
      <c r="O40" s="1">
        <v>-19235</v>
      </c>
      <c r="R40" s="1">
        <v>-19235</v>
      </c>
      <c r="S40" s="7">
        <f t="shared" si="29"/>
        <v>-20837.2755</v>
      </c>
    </row>
    <row r="41" spans="1:69" s="73" customFormat="1" ht="17.100000000000001" customHeight="1" outlineLevel="1" x14ac:dyDescent="0.3">
      <c r="A41" s="97" t="s">
        <v>49</v>
      </c>
      <c r="B41" s="47" t="s">
        <v>725</v>
      </c>
      <c r="D41" s="1">
        <f>ROUND(I41*$D$9,0)</f>
        <v>0</v>
      </c>
      <c r="E41" s="1"/>
      <c r="F41" s="113">
        <f>ROUND(D41/$C$4,0)</f>
        <v>0</v>
      </c>
      <c r="G41" s="41"/>
      <c r="H41" s="42"/>
      <c r="I41" s="55">
        <v>0</v>
      </c>
      <c r="J41" s="55"/>
      <c r="K41" s="26"/>
      <c r="L41" s="1"/>
      <c r="M41" s="26">
        <f>L41*$M$12</f>
        <v>0</v>
      </c>
      <c r="N41" s="55"/>
      <c r="O41" s="55">
        <f t="shared" si="14"/>
        <v>0</v>
      </c>
      <c r="P41" s="26"/>
      <c r="Q41" s="26"/>
      <c r="R41" s="55">
        <f t="shared" si="15"/>
        <v>0</v>
      </c>
      <c r="S41" s="55">
        <f>AD41</f>
        <v>0</v>
      </c>
      <c r="T41" s="26"/>
      <c r="U41" s="26"/>
      <c r="V41" s="26"/>
      <c r="W41" s="26"/>
      <c r="X41" s="26"/>
    </row>
    <row r="42" spans="1:69" ht="17.100000000000001" customHeight="1" outlineLevel="1" x14ac:dyDescent="0.3">
      <c r="A42" s="56" t="s">
        <v>50</v>
      </c>
      <c r="B42" s="49" t="s">
        <v>1</v>
      </c>
      <c r="D42" s="1">
        <f t="shared" ref="D42:F42" si="34">SUM(D43:D45)</f>
        <v>562747</v>
      </c>
      <c r="E42" s="1"/>
      <c r="F42" s="1">
        <f t="shared" si="34"/>
        <v>50</v>
      </c>
      <c r="G42" s="41"/>
      <c r="H42" s="42"/>
      <c r="I42" s="1">
        <f>SUM(I43:I45)</f>
        <v>551957</v>
      </c>
      <c r="J42" s="1">
        <f t="shared" ref="J42" si="35">SUM(J43:J45)</f>
        <v>0</v>
      </c>
      <c r="L42" s="1">
        <f>SUM(L43:L43)</f>
        <v>77882</v>
      </c>
      <c r="M42" s="26">
        <f>L42*$M$12</f>
        <v>0</v>
      </c>
      <c r="N42" s="1">
        <f t="shared" ref="N42:O42" si="36">SUM(N43:N45)</f>
        <v>0</v>
      </c>
      <c r="O42" s="1">
        <f t="shared" si="36"/>
        <v>551957</v>
      </c>
      <c r="R42" s="1">
        <f t="shared" ref="R42" si="37">SUM(R43:R45)</f>
        <v>551957</v>
      </c>
      <c r="S42" s="1">
        <f>SUM(S43:S45)</f>
        <v>597935.01809999999</v>
      </c>
    </row>
    <row r="43" spans="1:69" s="26" customFormat="1" ht="17.100000000000001" customHeight="1" outlineLevel="1" x14ac:dyDescent="0.3">
      <c r="A43" s="51" t="s">
        <v>364</v>
      </c>
      <c r="B43" s="48" t="s">
        <v>1</v>
      </c>
      <c r="D43" s="1">
        <f t="shared" ref="D43:D49" si="38">ROUND(I43*$D$9,0)</f>
        <v>458255</v>
      </c>
      <c r="E43" s="1"/>
      <c r="F43" s="112">
        <f t="shared" ref="F43:F49" si="39">ROUND(D43/$C$4,0)</f>
        <v>41</v>
      </c>
      <c r="G43" s="60">
        <v>45082</v>
      </c>
      <c r="H43" s="42" t="s">
        <v>592</v>
      </c>
      <c r="I43" s="1">
        <v>449468</v>
      </c>
      <c r="J43" s="1"/>
      <c r="L43" s="1">
        <v>77882</v>
      </c>
      <c r="M43" s="50">
        <f>L43</f>
        <v>77882</v>
      </c>
      <c r="N43" s="1"/>
      <c r="O43" s="1">
        <v>449468</v>
      </c>
      <c r="R43" s="1">
        <v>449468</v>
      </c>
      <c r="S43" s="7">
        <f>R43*$S$7</f>
        <v>486908.68439999997</v>
      </c>
    </row>
    <row r="44" spans="1:69" s="26" customFormat="1" ht="17.100000000000001" customHeight="1" outlineLevel="1" x14ac:dyDescent="0.3">
      <c r="A44" s="51" t="s">
        <v>914</v>
      </c>
      <c r="B44" s="48" t="s">
        <v>916</v>
      </c>
      <c r="D44" s="1">
        <f t="shared" si="38"/>
        <v>-255787</v>
      </c>
      <c r="E44" s="1"/>
      <c r="F44" s="112">
        <f t="shared" si="39"/>
        <v>-23</v>
      </c>
      <c r="G44" s="60">
        <v>45905</v>
      </c>
      <c r="H44" s="42" t="s">
        <v>912</v>
      </c>
      <c r="I44" s="1">
        <v>-250882</v>
      </c>
      <c r="J44" s="1"/>
      <c r="L44" s="1"/>
      <c r="M44" s="50"/>
      <c r="N44" s="1"/>
      <c r="O44" s="1">
        <v>-250882</v>
      </c>
      <c r="R44" s="1">
        <v>-250882</v>
      </c>
      <c r="S44" s="7">
        <f>R44*$S$7</f>
        <v>-271780.4706</v>
      </c>
    </row>
    <row r="45" spans="1:69" s="26" customFormat="1" ht="17.100000000000001" customHeight="1" outlineLevel="1" x14ac:dyDescent="0.3">
      <c r="A45" s="51" t="s">
        <v>915</v>
      </c>
      <c r="B45" s="48" t="s">
        <v>917</v>
      </c>
      <c r="D45" s="1">
        <f t="shared" si="38"/>
        <v>360279</v>
      </c>
      <c r="E45" s="1"/>
      <c r="F45" s="112">
        <f t="shared" si="39"/>
        <v>32</v>
      </c>
      <c r="G45" s="60">
        <v>45905</v>
      </c>
      <c r="H45" s="42" t="s">
        <v>913</v>
      </c>
      <c r="I45" s="1">
        <v>353371</v>
      </c>
      <c r="J45" s="1"/>
      <c r="L45" s="1"/>
      <c r="M45" s="50"/>
      <c r="N45" s="1"/>
      <c r="O45" s="1">
        <v>353371</v>
      </c>
      <c r="R45" s="1">
        <v>353371</v>
      </c>
      <c r="S45" s="7">
        <f>R45*$S$7</f>
        <v>382806.80429999996</v>
      </c>
    </row>
    <row r="46" spans="1:69" ht="17.100000000000001" customHeight="1" outlineLevel="1" x14ac:dyDescent="0.3">
      <c r="A46" s="56" t="s">
        <v>51</v>
      </c>
      <c r="B46" s="48" t="s">
        <v>966</v>
      </c>
      <c r="D46" s="7">
        <f t="shared" si="38"/>
        <v>647629</v>
      </c>
      <c r="E46" s="7"/>
      <c r="F46" s="99">
        <f t="shared" si="39"/>
        <v>58</v>
      </c>
      <c r="G46" s="60">
        <v>45908</v>
      </c>
      <c r="H46" s="42" t="s">
        <v>956</v>
      </c>
      <c r="I46" s="7">
        <v>635211</v>
      </c>
      <c r="J46" s="7"/>
      <c r="L46" s="1">
        <v>23044</v>
      </c>
      <c r="M46" s="26">
        <f t="shared" ref="M46:M109" si="40">L46*$M$12</f>
        <v>0</v>
      </c>
      <c r="N46" s="7"/>
      <c r="O46" s="7">
        <v>635211</v>
      </c>
      <c r="R46" s="7">
        <v>635211</v>
      </c>
      <c r="S46" s="7">
        <f>R46*$S$7</f>
        <v>688124.07629999996</v>
      </c>
    </row>
    <row r="47" spans="1:69" ht="17.100000000000001" customHeight="1" outlineLevel="1" x14ac:dyDescent="0.3">
      <c r="A47" s="56" t="s">
        <v>52</v>
      </c>
      <c r="B47" s="44" t="s">
        <v>2</v>
      </c>
      <c r="D47" s="1">
        <f t="shared" si="38"/>
        <v>0</v>
      </c>
      <c r="E47" s="1"/>
      <c r="F47" s="112">
        <f t="shared" si="39"/>
        <v>0</v>
      </c>
      <c r="G47" s="60"/>
      <c r="H47" s="42"/>
      <c r="I47" s="1"/>
      <c r="J47" s="1"/>
      <c r="L47" s="1"/>
      <c r="M47" s="26">
        <f t="shared" si="40"/>
        <v>0</v>
      </c>
      <c r="N47" s="1"/>
      <c r="O47" s="1"/>
      <c r="R47" s="1"/>
      <c r="S47" s="1"/>
    </row>
    <row r="48" spans="1:69" ht="17.100000000000001" customHeight="1" outlineLevel="1" x14ac:dyDescent="0.3">
      <c r="A48" s="56" t="s">
        <v>53</v>
      </c>
      <c r="B48" s="44" t="s">
        <v>3</v>
      </c>
      <c r="D48" s="1">
        <f t="shared" si="38"/>
        <v>0</v>
      </c>
      <c r="E48" s="1"/>
      <c r="F48" s="112">
        <f t="shared" si="39"/>
        <v>0</v>
      </c>
      <c r="G48" s="41"/>
      <c r="H48" s="42"/>
      <c r="I48" s="1"/>
      <c r="J48" s="1"/>
      <c r="L48" s="1"/>
      <c r="M48" s="26">
        <f t="shared" si="40"/>
        <v>0</v>
      </c>
      <c r="N48" s="1"/>
      <c r="O48" s="1">
        <f t="shared" si="14"/>
        <v>0</v>
      </c>
      <c r="R48" s="1">
        <f t="shared" si="15"/>
        <v>0</v>
      </c>
      <c r="S48" s="1">
        <f>AD48</f>
        <v>0</v>
      </c>
    </row>
    <row r="49" spans="1:69" ht="17.100000000000001" customHeight="1" outlineLevel="1" x14ac:dyDescent="0.3">
      <c r="A49" s="56" t="s">
        <v>54</v>
      </c>
      <c r="B49" s="44" t="s">
        <v>4</v>
      </c>
      <c r="D49" s="1">
        <f t="shared" si="38"/>
        <v>0</v>
      </c>
      <c r="E49" s="1"/>
      <c r="F49" s="112">
        <f t="shared" si="39"/>
        <v>0</v>
      </c>
      <c r="G49" s="41"/>
      <c r="H49" s="42"/>
      <c r="I49" s="1"/>
      <c r="J49" s="1"/>
      <c r="L49" s="1"/>
      <c r="M49" s="26">
        <f t="shared" si="40"/>
        <v>0</v>
      </c>
      <c r="N49" s="1"/>
      <c r="O49" s="1">
        <f t="shared" si="14"/>
        <v>0</v>
      </c>
      <c r="R49" s="1">
        <f t="shared" si="15"/>
        <v>0</v>
      </c>
      <c r="S49" s="1">
        <f>AD49</f>
        <v>0</v>
      </c>
    </row>
    <row r="50" spans="1:69" ht="17.100000000000001" customHeight="1" outlineLevel="1" x14ac:dyDescent="0.3">
      <c r="A50" s="53" t="s">
        <v>55</v>
      </c>
      <c r="B50" s="46" t="s">
        <v>225</v>
      </c>
      <c r="D50" s="7">
        <f t="shared" ref="D50:F50" si="41">SUM(D51,D55:D57)</f>
        <v>876398</v>
      </c>
      <c r="E50" s="7"/>
      <c r="F50" s="7">
        <f t="shared" si="41"/>
        <v>78</v>
      </c>
      <c r="G50" s="41"/>
      <c r="H50" s="42"/>
      <c r="I50" s="7">
        <f>SUM(I51,I55:I57)</f>
        <v>859593</v>
      </c>
      <c r="J50" s="7">
        <f t="shared" ref="J50" si="42">SUM(J51,J55:J57)</f>
        <v>0</v>
      </c>
      <c r="L50" s="1">
        <f>SUM(L57:L57)</f>
        <v>14346</v>
      </c>
      <c r="M50" s="26">
        <f t="shared" si="40"/>
        <v>0</v>
      </c>
      <c r="N50" s="7">
        <f t="shared" ref="N50:O50" si="43">SUM(N51,N55:N57)</f>
        <v>0</v>
      </c>
      <c r="O50" s="7">
        <f t="shared" si="43"/>
        <v>859593</v>
      </c>
      <c r="R50" s="7">
        <f t="shared" ref="R50" si="44">SUM(R51,R55:R57)</f>
        <v>859593</v>
      </c>
      <c r="S50" s="7">
        <f>SUM(S51,S55:S57)</f>
        <v>931197.09689999989</v>
      </c>
    </row>
    <row r="51" spans="1:69" ht="17.100000000000001" customHeight="1" outlineLevel="1" x14ac:dyDescent="0.3">
      <c r="A51" s="54" t="s">
        <v>378</v>
      </c>
      <c r="B51" s="119" t="s">
        <v>921</v>
      </c>
      <c r="D51" s="1">
        <f t="shared" ref="D51:F51" si="45">SUM(D52:D54)</f>
        <v>343477</v>
      </c>
      <c r="E51" s="1"/>
      <c r="F51" s="1">
        <f t="shared" si="45"/>
        <v>31</v>
      </c>
      <c r="G51" s="60"/>
      <c r="H51" s="42"/>
      <c r="I51" s="1">
        <f>SUM(I52:I54)</f>
        <v>336890</v>
      </c>
      <c r="J51" s="1">
        <f t="shared" ref="J51" si="46">SUM(J52:J54)</f>
        <v>0</v>
      </c>
      <c r="L51" s="1">
        <v>14346</v>
      </c>
      <c r="M51" s="26">
        <f t="shared" si="40"/>
        <v>0</v>
      </c>
      <c r="N51" s="1">
        <f t="shared" ref="N51:O51" si="47">SUM(N52:N54)</f>
        <v>0</v>
      </c>
      <c r="O51" s="1">
        <f t="shared" si="47"/>
        <v>336890</v>
      </c>
      <c r="R51" s="1">
        <f t="shared" ref="R51" si="48">SUM(R52:R54)</f>
        <v>336890</v>
      </c>
      <c r="S51" s="1">
        <f>SUM(S52:S54)</f>
        <v>364952.93699999998</v>
      </c>
    </row>
    <row r="52" spans="1:69" s="26" customFormat="1" ht="17.100000000000001" customHeight="1" outlineLevel="1" x14ac:dyDescent="0.3">
      <c r="A52" s="120" t="s">
        <v>918</v>
      </c>
      <c r="B52" s="48" t="s">
        <v>700</v>
      </c>
      <c r="C52" s="25"/>
      <c r="D52" s="1">
        <f t="shared" ref="D52:D58" si="49">ROUND(I52*$D$9,0)</f>
        <v>251501</v>
      </c>
      <c r="E52" s="1"/>
      <c r="F52" s="112">
        <f t="shared" ref="F52:F58" si="50">ROUND(D52/$C$4,0)</f>
        <v>23</v>
      </c>
      <c r="G52" s="60">
        <v>45441</v>
      </c>
      <c r="H52" s="42" t="s">
        <v>674</v>
      </c>
      <c r="I52" s="1">
        <v>246678</v>
      </c>
      <c r="J52" s="1"/>
      <c r="L52" s="1"/>
      <c r="N52" s="1"/>
      <c r="O52" s="1">
        <v>246678</v>
      </c>
      <c r="R52" s="1">
        <v>246678</v>
      </c>
      <c r="S52" s="7">
        <f t="shared" ref="S52:S57" si="51">R52*$S$7</f>
        <v>267226.27739999996</v>
      </c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</row>
    <row r="53" spans="1:69" s="26" customFormat="1" ht="17.100000000000001" customHeight="1" outlineLevel="1" x14ac:dyDescent="0.3">
      <c r="A53" s="120" t="s">
        <v>919</v>
      </c>
      <c r="B53" s="48" t="s">
        <v>922</v>
      </c>
      <c r="C53" s="25"/>
      <c r="D53" s="1">
        <f t="shared" si="49"/>
        <v>-164377</v>
      </c>
      <c r="E53" s="1"/>
      <c r="F53" s="112">
        <f t="shared" si="50"/>
        <v>-15</v>
      </c>
      <c r="G53" s="60">
        <v>45905</v>
      </c>
      <c r="H53" s="42" t="s">
        <v>912</v>
      </c>
      <c r="I53" s="1">
        <v>-161225</v>
      </c>
      <c r="J53" s="1"/>
      <c r="L53" s="1"/>
      <c r="N53" s="1"/>
      <c r="O53" s="1">
        <v>-161225</v>
      </c>
      <c r="R53" s="1">
        <v>-161225</v>
      </c>
      <c r="S53" s="7">
        <f t="shared" si="51"/>
        <v>-174655.04249999998</v>
      </c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</row>
    <row r="54" spans="1:69" s="26" customFormat="1" ht="17.100000000000001" customHeight="1" outlineLevel="1" x14ac:dyDescent="0.3">
      <c r="A54" s="120" t="s">
        <v>920</v>
      </c>
      <c r="B54" s="48" t="s">
        <v>923</v>
      </c>
      <c r="C54" s="25"/>
      <c r="D54" s="1">
        <f t="shared" si="49"/>
        <v>256353</v>
      </c>
      <c r="E54" s="1"/>
      <c r="F54" s="112">
        <f t="shared" si="50"/>
        <v>23</v>
      </c>
      <c r="G54" s="60">
        <v>45905</v>
      </c>
      <c r="H54" s="42" t="s">
        <v>913</v>
      </c>
      <c r="I54" s="1">
        <v>251437</v>
      </c>
      <c r="J54" s="1"/>
      <c r="L54" s="1"/>
      <c r="N54" s="1"/>
      <c r="O54" s="1">
        <v>251437</v>
      </c>
      <c r="R54" s="1">
        <v>251437</v>
      </c>
      <c r="S54" s="7">
        <f t="shared" si="51"/>
        <v>272381.70209999999</v>
      </c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</row>
    <row r="55" spans="1:69" s="26" customFormat="1" ht="29.25" customHeight="1" outlineLevel="1" x14ac:dyDescent="0.3">
      <c r="A55" s="54" t="s">
        <v>393</v>
      </c>
      <c r="B55" s="48" t="s">
        <v>965</v>
      </c>
      <c r="C55" s="25"/>
      <c r="D55" s="7">
        <f t="shared" si="49"/>
        <v>280127</v>
      </c>
      <c r="E55" s="7"/>
      <c r="F55" s="99">
        <f t="shared" si="50"/>
        <v>25</v>
      </c>
      <c r="G55" s="60">
        <v>45908</v>
      </c>
      <c r="H55" s="42" t="s">
        <v>954</v>
      </c>
      <c r="I55" s="7">
        <v>274756</v>
      </c>
      <c r="J55" s="7"/>
      <c r="L55" s="1"/>
      <c r="N55" s="7"/>
      <c r="O55" s="7">
        <v>274756</v>
      </c>
      <c r="R55" s="7">
        <v>274756</v>
      </c>
      <c r="S55" s="7">
        <f t="shared" si="51"/>
        <v>297643.17479999998</v>
      </c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</row>
    <row r="56" spans="1:69" s="26" customFormat="1" ht="17.100000000000001" customHeight="1" outlineLevel="1" x14ac:dyDescent="0.3">
      <c r="A56" s="54" t="s">
        <v>394</v>
      </c>
      <c r="B56" s="48" t="s">
        <v>964</v>
      </c>
      <c r="C56" s="25"/>
      <c r="D56" s="7">
        <f t="shared" si="49"/>
        <v>15486</v>
      </c>
      <c r="E56" s="7"/>
      <c r="F56" s="99">
        <f t="shared" si="50"/>
        <v>1</v>
      </c>
      <c r="G56" s="60">
        <v>45908</v>
      </c>
      <c r="H56" s="42" t="s">
        <v>954</v>
      </c>
      <c r="I56" s="7">
        <v>15189</v>
      </c>
      <c r="J56" s="7"/>
      <c r="L56" s="1"/>
      <c r="N56" s="7"/>
      <c r="O56" s="7">
        <v>15189</v>
      </c>
      <c r="R56" s="7">
        <v>15189</v>
      </c>
      <c r="S56" s="7">
        <f t="shared" si="51"/>
        <v>16454.243699999999</v>
      </c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</row>
    <row r="57" spans="1:69" s="26" customFormat="1" ht="17.100000000000001" customHeight="1" outlineLevel="1" x14ac:dyDescent="0.3">
      <c r="A57" s="54" t="s">
        <v>582</v>
      </c>
      <c r="B57" s="48" t="s">
        <v>963</v>
      </c>
      <c r="C57" s="25"/>
      <c r="D57" s="7">
        <f t="shared" si="49"/>
        <v>237308</v>
      </c>
      <c r="E57" s="7"/>
      <c r="F57" s="99">
        <f t="shared" si="50"/>
        <v>21</v>
      </c>
      <c r="G57" s="60">
        <v>45908</v>
      </c>
      <c r="H57" s="42" t="s">
        <v>956</v>
      </c>
      <c r="I57" s="7">
        <v>232758</v>
      </c>
      <c r="J57" s="7"/>
      <c r="L57" s="1">
        <v>14346</v>
      </c>
      <c r="M57" s="26">
        <f t="shared" si="40"/>
        <v>0</v>
      </c>
      <c r="N57" s="7"/>
      <c r="O57" s="7">
        <v>232758</v>
      </c>
      <c r="R57" s="7">
        <v>232758</v>
      </c>
      <c r="S57" s="7">
        <f t="shared" si="51"/>
        <v>252146.74139999997</v>
      </c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</row>
    <row r="58" spans="1:69" s="26" customFormat="1" ht="17.100000000000001" customHeight="1" outlineLevel="1" x14ac:dyDescent="0.3">
      <c r="A58" s="56" t="s">
        <v>56</v>
      </c>
      <c r="B58" s="44" t="s">
        <v>5</v>
      </c>
      <c r="C58" s="25"/>
      <c r="D58" s="1">
        <f t="shared" si="49"/>
        <v>0</v>
      </c>
      <c r="E58" s="1"/>
      <c r="F58" s="112">
        <f t="shared" si="50"/>
        <v>0</v>
      </c>
      <c r="G58" s="60"/>
      <c r="H58" s="42"/>
      <c r="I58" s="1"/>
      <c r="J58" s="1"/>
      <c r="L58" s="1"/>
      <c r="M58" s="26">
        <f t="shared" si="40"/>
        <v>0</v>
      </c>
      <c r="N58" s="1"/>
      <c r="O58" s="1"/>
      <c r="R58" s="1"/>
      <c r="S58" s="1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</row>
    <row r="59" spans="1:69" s="26" customFormat="1" ht="17.100000000000001" customHeight="1" x14ac:dyDescent="0.3">
      <c r="A59" s="56" t="s">
        <v>57</v>
      </c>
      <c r="B59" s="43" t="s">
        <v>6</v>
      </c>
      <c r="C59" s="25"/>
      <c r="D59" s="3">
        <f t="shared" ref="D59:F59" si="52">SUM(D60:D61,D71:D76,D79)</f>
        <v>3919687</v>
      </c>
      <c r="E59" s="3"/>
      <c r="F59" s="3">
        <f t="shared" si="52"/>
        <v>352</v>
      </c>
      <c r="G59" s="41"/>
      <c r="H59" s="42"/>
      <c r="I59" s="3">
        <f>SUM(I60:I61,I71:I76,I79)</f>
        <v>3904337</v>
      </c>
      <c r="J59" s="3">
        <f t="shared" ref="J59" si="53">SUM(J60:J61,J71:J76,J79)</f>
        <v>0</v>
      </c>
      <c r="L59" s="72">
        <f>SUM(L60:L76,L79)</f>
        <v>75791</v>
      </c>
      <c r="M59" s="26">
        <f t="shared" si="40"/>
        <v>0</v>
      </c>
      <c r="N59" s="3">
        <f t="shared" ref="N59:O59" si="54">SUM(N60:N61,N71:N76,N79)</f>
        <v>0</v>
      </c>
      <c r="O59" s="3">
        <f t="shared" si="54"/>
        <v>3904337</v>
      </c>
      <c r="R59" s="3">
        <f t="shared" ref="R59" si="55">SUM(R60:R61,R71:R76,R79)</f>
        <v>3904337</v>
      </c>
      <c r="S59" s="3">
        <f>SUM(S60:S61,S71:S76,S79)</f>
        <v>4229568.2720999997</v>
      </c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</row>
    <row r="60" spans="1:69" s="26" customFormat="1" ht="17.100000000000001" customHeight="1" outlineLevel="1" x14ac:dyDescent="0.3">
      <c r="A60" s="56" t="s">
        <v>58</v>
      </c>
      <c r="B60" s="48" t="s">
        <v>226</v>
      </c>
      <c r="C60" s="25"/>
      <c r="D60" s="1">
        <f>ROUND(I60*$D$9,0)</f>
        <v>209541</v>
      </c>
      <c r="E60" s="1"/>
      <c r="F60" s="112">
        <f>ROUND(D60/$C$4,0)</f>
        <v>19</v>
      </c>
      <c r="G60" s="60">
        <v>45908</v>
      </c>
      <c r="H60" s="42" t="s">
        <v>957</v>
      </c>
      <c r="I60" s="1">
        <v>205523</v>
      </c>
      <c r="J60" s="1"/>
      <c r="L60" s="1">
        <v>0</v>
      </c>
      <c r="M60" s="26">
        <f t="shared" si="40"/>
        <v>0</v>
      </c>
      <c r="N60" s="1"/>
      <c r="O60" s="1">
        <v>205523</v>
      </c>
      <c r="R60" s="1">
        <v>205523</v>
      </c>
      <c r="S60" s="7">
        <f>R60*$S$7</f>
        <v>222643.06589999999</v>
      </c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</row>
    <row r="61" spans="1:69" s="26" customFormat="1" ht="17.100000000000001" customHeight="1" outlineLevel="1" x14ac:dyDescent="0.3">
      <c r="A61" s="56" t="s">
        <v>59</v>
      </c>
      <c r="B61" s="46" t="s">
        <v>381</v>
      </c>
      <c r="C61" s="25"/>
      <c r="D61" s="1">
        <f t="shared" ref="D61:F61" si="56">SUM(D62,D68)</f>
        <v>827871</v>
      </c>
      <c r="E61" s="1"/>
      <c r="F61" s="1">
        <f t="shared" si="56"/>
        <v>74</v>
      </c>
      <c r="G61" s="60" t="s">
        <v>593</v>
      </c>
      <c r="H61" s="42" t="s">
        <v>592</v>
      </c>
      <c r="I61" s="1">
        <f>SUM(I62,I68)</f>
        <v>811996</v>
      </c>
      <c r="J61" s="1">
        <f t="shared" ref="J61" si="57">SUM(J62,J68)</f>
        <v>0</v>
      </c>
      <c r="L61" s="1">
        <v>22591</v>
      </c>
      <c r="M61" s="26">
        <f t="shared" si="40"/>
        <v>0</v>
      </c>
      <c r="N61" s="1">
        <f t="shared" ref="N61:O61" si="58">SUM(N62,N68)</f>
        <v>0</v>
      </c>
      <c r="O61" s="1">
        <f t="shared" si="58"/>
        <v>811996</v>
      </c>
      <c r="R61" s="1">
        <f t="shared" ref="R61" si="59">SUM(R62,R68)</f>
        <v>811996</v>
      </c>
      <c r="S61" s="1">
        <f>SUM(S62,S68)</f>
        <v>879635.26679999998</v>
      </c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</row>
    <row r="62" spans="1:69" s="26" customFormat="1" ht="17.100000000000001" customHeight="1" outlineLevel="1" x14ac:dyDescent="0.3">
      <c r="A62" s="54" t="s">
        <v>631</v>
      </c>
      <c r="B62" s="119" t="s">
        <v>717</v>
      </c>
      <c r="C62" s="25"/>
      <c r="D62" s="1">
        <f t="shared" ref="D62:F62" si="60">SUM(D63:D67)</f>
        <v>827871</v>
      </c>
      <c r="E62" s="1"/>
      <c r="F62" s="1">
        <f t="shared" si="60"/>
        <v>74</v>
      </c>
      <c r="G62" s="60"/>
      <c r="H62" s="42"/>
      <c r="I62" s="1">
        <f>SUM(I63:I67)</f>
        <v>811996</v>
      </c>
      <c r="J62" s="1">
        <f t="shared" ref="J62" si="61">SUM(J63:J67)</f>
        <v>0</v>
      </c>
      <c r="L62" s="1"/>
      <c r="N62" s="1">
        <f t="shared" ref="N62:O62" si="62">SUM(N63:N67)</f>
        <v>0</v>
      </c>
      <c r="O62" s="1">
        <f t="shared" si="62"/>
        <v>811996</v>
      </c>
      <c r="R62" s="1">
        <f t="shared" ref="R62" si="63">SUM(R63:R67)</f>
        <v>811996</v>
      </c>
      <c r="S62" s="1">
        <f>SUM(S63:S67)</f>
        <v>879635.26679999998</v>
      </c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</row>
    <row r="63" spans="1:69" s="26" customFormat="1" ht="17.100000000000001" customHeight="1" outlineLevel="1" x14ac:dyDescent="0.3">
      <c r="A63" s="120" t="s">
        <v>712</v>
      </c>
      <c r="B63" s="48" t="s">
        <v>715</v>
      </c>
      <c r="C63" s="25"/>
      <c r="D63" s="1">
        <f>ROUND(I63*$D$9,0)</f>
        <v>733174</v>
      </c>
      <c r="E63" s="1"/>
      <c r="F63" s="112">
        <f>ROUND(D63/$C$4,0)</f>
        <v>66</v>
      </c>
      <c r="G63" s="60" t="s">
        <v>593</v>
      </c>
      <c r="H63" s="42" t="s">
        <v>592</v>
      </c>
      <c r="I63" s="1">
        <v>719115</v>
      </c>
      <c r="J63" s="1"/>
      <c r="L63" s="1"/>
      <c r="N63" s="1"/>
      <c r="O63" s="1">
        <v>719115</v>
      </c>
      <c r="R63" s="1">
        <v>719115</v>
      </c>
      <c r="S63" s="7">
        <f t="shared" ref="S63:S72" si="64">R63*$S$7</f>
        <v>779017.27949999995</v>
      </c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</row>
    <row r="64" spans="1:69" s="26" customFormat="1" ht="30" customHeight="1" outlineLevel="1" x14ac:dyDescent="0.3">
      <c r="A64" s="120" t="s">
        <v>713</v>
      </c>
      <c r="B64" s="48" t="s">
        <v>716</v>
      </c>
      <c r="C64" s="25"/>
      <c r="D64" s="1">
        <f>ROUND(I64*$D$9,0)</f>
        <v>-733174</v>
      </c>
      <c r="E64" s="1"/>
      <c r="F64" s="112">
        <f>ROUND(D64/$C$4,0)</f>
        <v>-66</v>
      </c>
      <c r="G64" s="60">
        <v>45441</v>
      </c>
      <c r="H64" s="42" t="s">
        <v>706</v>
      </c>
      <c r="I64" s="1">
        <v>-719115</v>
      </c>
      <c r="J64" s="1"/>
      <c r="L64" s="1"/>
      <c r="N64" s="1"/>
      <c r="O64" s="1">
        <v>-719115</v>
      </c>
      <c r="R64" s="1">
        <v>-719115</v>
      </c>
      <c r="S64" s="7">
        <f t="shared" si="64"/>
        <v>-779017.27949999995</v>
      </c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</row>
    <row r="65" spans="1:69" s="26" customFormat="1" ht="33" customHeight="1" outlineLevel="1" x14ac:dyDescent="0.3">
      <c r="A65" s="120" t="s">
        <v>714</v>
      </c>
      <c r="B65" s="48" t="s">
        <v>718</v>
      </c>
      <c r="C65" s="25"/>
      <c r="D65" s="1">
        <f>ROUND(I65*$D$9,0)</f>
        <v>822413</v>
      </c>
      <c r="E65" s="1"/>
      <c r="F65" s="112">
        <f>ROUND(D65/$C$4,0)</f>
        <v>74</v>
      </c>
      <c r="G65" s="60">
        <v>45441</v>
      </c>
      <c r="H65" s="42" t="s">
        <v>704</v>
      </c>
      <c r="I65" s="1">
        <v>806643</v>
      </c>
      <c r="J65" s="1"/>
      <c r="L65" s="1"/>
      <c r="N65" s="1"/>
      <c r="O65" s="1">
        <v>806643</v>
      </c>
      <c r="R65" s="1">
        <v>806643</v>
      </c>
      <c r="S65" s="7">
        <f t="shared" si="64"/>
        <v>873836.3618999999</v>
      </c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</row>
    <row r="66" spans="1:69" s="26" customFormat="1" ht="33" customHeight="1" outlineLevel="1" x14ac:dyDescent="0.3">
      <c r="A66" s="120" t="s">
        <v>852</v>
      </c>
      <c r="B66" s="48" t="s">
        <v>855</v>
      </c>
      <c r="C66" s="25"/>
      <c r="D66" s="1">
        <f>ROUND(I66*$D$9,0)</f>
        <v>-822413</v>
      </c>
      <c r="E66" s="1"/>
      <c r="F66" s="112">
        <f>ROUND(D66/$C$4,0)</f>
        <v>-74</v>
      </c>
      <c r="G66" s="60">
        <v>45638</v>
      </c>
      <c r="H66" s="42" t="s">
        <v>856</v>
      </c>
      <c r="I66" s="1">
        <v>-806643</v>
      </c>
      <c r="J66" s="1"/>
      <c r="L66" s="1"/>
      <c r="N66" s="1"/>
      <c r="O66" s="1">
        <v>-806643</v>
      </c>
      <c r="R66" s="1">
        <v>-806643</v>
      </c>
      <c r="S66" s="7">
        <f t="shared" si="64"/>
        <v>-873836.3618999999</v>
      </c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</row>
    <row r="67" spans="1:69" s="26" customFormat="1" ht="33" customHeight="1" outlineLevel="1" x14ac:dyDescent="0.3">
      <c r="A67" s="120" t="s">
        <v>853</v>
      </c>
      <c r="B67" s="48" t="s">
        <v>854</v>
      </c>
      <c r="C67" s="25"/>
      <c r="D67" s="1">
        <f>ROUND(I67*$D$9,0)</f>
        <v>827871</v>
      </c>
      <c r="E67" s="1"/>
      <c r="F67" s="112">
        <f>ROUND(D67/$C$4,0)</f>
        <v>74</v>
      </c>
      <c r="G67" s="60">
        <v>45638</v>
      </c>
      <c r="H67" s="42" t="s">
        <v>857</v>
      </c>
      <c r="I67" s="1">
        <v>811996</v>
      </c>
      <c r="J67" s="1"/>
      <c r="L67" s="1"/>
      <c r="N67" s="1"/>
      <c r="O67" s="1">
        <v>811996</v>
      </c>
      <c r="R67" s="1">
        <v>811996</v>
      </c>
      <c r="S67" s="7">
        <f t="shared" si="64"/>
        <v>879635.26679999998</v>
      </c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</row>
    <row r="68" spans="1:69" s="26" customFormat="1" ht="33.75" customHeight="1" outlineLevel="1" x14ac:dyDescent="0.3">
      <c r="A68" s="54" t="s">
        <v>632</v>
      </c>
      <c r="B68" s="119" t="s">
        <v>633</v>
      </c>
      <c r="C68" s="25"/>
      <c r="D68" s="1">
        <f t="shared" ref="D68:F68" si="65">SUM(D69:D70)</f>
        <v>0</v>
      </c>
      <c r="E68" s="1"/>
      <c r="F68" s="1">
        <f t="shared" si="65"/>
        <v>0</v>
      </c>
      <c r="G68" s="60"/>
      <c r="H68" s="42"/>
      <c r="I68" s="1">
        <f>SUM(I69:I70)</f>
        <v>0</v>
      </c>
      <c r="J68" s="1">
        <f t="shared" ref="J68" si="66">SUM(J69:J70)</f>
        <v>0</v>
      </c>
      <c r="L68" s="1"/>
      <c r="N68" s="1">
        <f t="shared" ref="N68:O68" si="67">SUM(N69:N70)</f>
        <v>0</v>
      </c>
      <c r="O68" s="1">
        <f t="shared" si="67"/>
        <v>0</v>
      </c>
      <c r="R68" s="1">
        <f t="shared" ref="R68" si="68">SUM(R69:R70)</f>
        <v>0</v>
      </c>
      <c r="S68" s="7">
        <f t="shared" si="64"/>
        <v>0</v>
      </c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</row>
    <row r="69" spans="1:69" s="26" customFormat="1" ht="33.75" customHeight="1" outlineLevel="1" x14ac:dyDescent="0.3">
      <c r="A69" s="120" t="s">
        <v>719</v>
      </c>
      <c r="B69" s="48" t="s">
        <v>723</v>
      </c>
      <c r="C69" s="25"/>
      <c r="D69" s="1">
        <f t="shared" ref="D69:D75" si="69">ROUND(I69*$D$9,0)</f>
        <v>3091</v>
      </c>
      <c r="E69" s="1"/>
      <c r="F69" s="112">
        <f t="shared" ref="F69:F75" si="70">ROUND(D69/$C$4,0)</f>
        <v>0</v>
      </c>
      <c r="G69" s="60">
        <v>45285</v>
      </c>
      <c r="H69" s="42" t="s">
        <v>630</v>
      </c>
      <c r="I69" s="1">
        <v>3032</v>
      </c>
      <c r="J69" s="1"/>
      <c r="L69" s="1"/>
      <c r="N69" s="1"/>
      <c r="O69" s="1">
        <v>3032</v>
      </c>
      <c r="R69" s="1">
        <v>3032</v>
      </c>
      <c r="S69" s="7">
        <f t="shared" si="64"/>
        <v>3284.5655999999999</v>
      </c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</row>
    <row r="70" spans="1:69" s="26" customFormat="1" ht="33.75" customHeight="1" outlineLevel="1" x14ac:dyDescent="0.3">
      <c r="A70" s="120" t="s">
        <v>720</v>
      </c>
      <c r="B70" s="48" t="s">
        <v>724</v>
      </c>
      <c r="C70" s="25"/>
      <c r="D70" s="1">
        <f t="shared" si="69"/>
        <v>-3091</v>
      </c>
      <c r="E70" s="1"/>
      <c r="F70" s="112">
        <f t="shared" si="70"/>
        <v>0</v>
      </c>
      <c r="G70" s="60">
        <v>45441</v>
      </c>
      <c r="H70" s="42" t="s">
        <v>721</v>
      </c>
      <c r="I70" s="1">
        <v>-3032</v>
      </c>
      <c r="J70" s="1"/>
      <c r="L70" s="1"/>
      <c r="N70" s="1"/>
      <c r="O70" s="1">
        <v>-3032</v>
      </c>
      <c r="R70" s="1">
        <v>-3032</v>
      </c>
      <c r="S70" s="7">
        <f t="shared" si="64"/>
        <v>-3284.5655999999999</v>
      </c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</row>
    <row r="71" spans="1:69" s="26" customFormat="1" ht="34.5" customHeight="1" outlineLevel="1" x14ac:dyDescent="0.3">
      <c r="A71" s="56" t="s">
        <v>60</v>
      </c>
      <c r="B71" s="48" t="s">
        <v>959</v>
      </c>
      <c r="C71" s="25"/>
      <c r="D71" s="7">
        <f t="shared" si="69"/>
        <v>801584</v>
      </c>
      <c r="E71" s="7"/>
      <c r="F71" s="99">
        <f t="shared" si="70"/>
        <v>72</v>
      </c>
      <c r="G71" s="60">
        <v>45908</v>
      </c>
      <c r="H71" s="42" t="s">
        <v>954</v>
      </c>
      <c r="I71" s="7">
        <v>786214</v>
      </c>
      <c r="J71" s="7"/>
      <c r="L71" s="1">
        <v>27213</v>
      </c>
      <c r="M71" s="26">
        <f t="shared" si="40"/>
        <v>0</v>
      </c>
      <c r="N71" s="7"/>
      <c r="O71" s="7">
        <v>786214</v>
      </c>
      <c r="R71" s="7">
        <v>786214</v>
      </c>
      <c r="S71" s="7">
        <f t="shared" si="64"/>
        <v>851705.62619999994</v>
      </c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  <c r="BJ71" s="25"/>
      <c r="BK71" s="25"/>
      <c r="BL71" s="25"/>
      <c r="BM71" s="25"/>
      <c r="BN71" s="25"/>
      <c r="BO71" s="25"/>
      <c r="BP71" s="25"/>
      <c r="BQ71" s="25"/>
    </row>
    <row r="72" spans="1:69" s="26" customFormat="1" ht="28.5" customHeight="1" outlineLevel="1" x14ac:dyDescent="0.3">
      <c r="A72" s="56" t="s">
        <v>61</v>
      </c>
      <c r="B72" s="48" t="s">
        <v>960</v>
      </c>
      <c r="C72" s="25"/>
      <c r="D72" s="7">
        <f t="shared" si="69"/>
        <v>1341718</v>
      </c>
      <c r="E72" s="7"/>
      <c r="F72" s="99">
        <f t="shared" si="70"/>
        <v>121</v>
      </c>
      <c r="G72" s="60">
        <v>45908</v>
      </c>
      <c r="H72" s="42" t="s">
        <v>955</v>
      </c>
      <c r="I72" s="7">
        <v>1315990</v>
      </c>
      <c r="J72" s="7"/>
      <c r="L72" s="1"/>
      <c r="M72" s="26">
        <f t="shared" si="40"/>
        <v>0</v>
      </c>
      <c r="N72" s="7"/>
      <c r="O72" s="7">
        <v>1315990</v>
      </c>
      <c r="R72" s="7">
        <v>1315990</v>
      </c>
      <c r="S72" s="7">
        <f t="shared" si="64"/>
        <v>1425611.9669999999</v>
      </c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  <c r="BJ72" s="25"/>
      <c r="BK72" s="25"/>
      <c r="BL72" s="25"/>
      <c r="BM72" s="25"/>
      <c r="BN72" s="25"/>
      <c r="BO72" s="25"/>
      <c r="BP72" s="25"/>
      <c r="BQ72" s="25"/>
    </row>
    <row r="73" spans="1:69" s="26" customFormat="1" ht="17.100000000000001" customHeight="1" outlineLevel="1" x14ac:dyDescent="0.3">
      <c r="A73" s="56" t="s">
        <v>62</v>
      </c>
      <c r="B73" s="44" t="s">
        <v>580</v>
      </c>
      <c r="C73" s="25"/>
      <c r="D73" s="1">
        <f t="shared" si="69"/>
        <v>0</v>
      </c>
      <c r="E73" s="1"/>
      <c r="F73" s="112">
        <f t="shared" si="70"/>
        <v>0</v>
      </c>
      <c r="G73" s="60"/>
      <c r="H73" s="42"/>
      <c r="I73" s="1"/>
      <c r="J73" s="1"/>
      <c r="L73" s="1"/>
      <c r="M73" s="26">
        <f t="shared" si="40"/>
        <v>0</v>
      </c>
      <c r="N73" s="1"/>
      <c r="O73" s="1"/>
      <c r="R73" s="1"/>
      <c r="S73" s="1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  <c r="BJ73" s="25"/>
      <c r="BK73" s="25"/>
      <c r="BL73" s="25"/>
      <c r="BM73" s="25"/>
      <c r="BN73" s="25"/>
      <c r="BO73" s="25"/>
      <c r="BP73" s="25"/>
      <c r="BQ73" s="25"/>
    </row>
    <row r="74" spans="1:69" s="26" customFormat="1" ht="17.100000000000001" customHeight="1" outlineLevel="1" x14ac:dyDescent="0.3">
      <c r="A74" s="56" t="s">
        <v>63</v>
      </c>
      <c r="B74" s="44" t="s">
        <v>137</v>
      </c>
      <c r="C74" s="25"/>
      <c r="D74" s="1">
        <f t="shared" si="69"/>
        <v>0</v>
      </c>
      <c r="E74" s="1"/>
      <c r="F74" s="112">
        <f t="shared" si="70"/>
        <v>0</v>
      </c>
      <c r="G74" s="41"/>
      <c r="H74" s="42"/>
      <c r="I74" s="1"/>
      <c r="J74" s="1"/>
      <c r="L74" s="1"/>
      <c r="M74" s="26">
        <f t="shared" si="40"/>
        <v>0</v>
      </c>
      <c r="N74" s="1"/>
      <c r="O74" s="1">
        <f t="shared" si="14"/>
        <v>0</v>
      </c>
      <c r="R74" s="1">
        <f t="shared" si="15"/>
        <v>0</v>
      </c>
      <c r="S74" s="1">
        <f>AD74</f>
        <v>0</v>
      </c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  <c r="BF74" s="25"/>
      <c r="BG74" s="25"/>
      <c r="BH74" s="25"/>
      <c r="BI74" s="25"/>
      <c r="BJ74" s="25"/>
      <c r="BK74" s="25"/>
      <c r="BL74" s="25"/>
      <c r="BM74" s="25"/>
      <c r="BN74" s="25"/>
      <c r="BO74" s="25"/>
      <c r="BP74" s="25"/>
      <c r="BQ74" s="25"/>
    </row>
    <row r="75" spans="1:69" s="26" customFormat="1" ht="17.100000000000001" customHeight="1" outlineLevel="1" x14ac:dyDescent="0.3">
      <c r="A75" s="56" t="s">
        <v>64</v>
      </c>
      <c r="B75" s="44" t="s">
        <v>227</v>
      </c>
      <c r="C75" s="25"/>
      <c r="D75" s="1">
        <f t="shared" si="69"/>
        <v>0</v>
      </c>
      <c r="E75" s="1"/>
      <c r="F75" s="112">
        <f t="shared" si="70"/>
        <v>0</v>
      </c>
      <c r="G75" s="41"/>
      <c r="H75" s="42"/>
      <c r="I75" s="1"/>
      <c r="J75" s="1"/>
      <c r="L75" s="1"/>
      <c r="M75" s="26">
        <f t="shared" si="40"/>
        <v>0</v>
      </c>
      <c r="N75" s="1"/>
      <c r="O75" s="1">
        <f t="shared" si="14"/>
        <v>0</v>
      </c>
      <c r="R75" s="1">
        <f t="shared" si="15"/>
        <v>0</v>
      </c>
      <c r="S75" s="1">
        <f>AD75</f>
        <v>0</v>
      </c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  <c r="BF75" s="25"/>
      <c r="BG75" s="25"/>
      <c r="BH75" s="25"/>
      <c r="BI75" s="25"/>
      <c r="BJ75" s="25"/>
      <c r="BK75" s="25"/>
      <c r="BL75" s="25"/>
      <c r="BM75" s="25"/>
      <c r="BN75" s="25"/>
      <c r="BO75" s="25"/>
      <c r="BP75" s="25"/>
      <c r="BQ75" s="25"/>
    </row>
    <row r="76" spans="1:69" s="26" customFormat="1" ht="17.100000000000001" customHeight="1" outlineLevel="1" x14ac:dyDescent="0.3">
      <c r="A76" s="56" t="s">
        <v>172</v>
      </c>
      <c r="B76" s="46" t="s">
        <v>7</v>
      </c>
      <c r="C76" s="25"/>
      <c r="D76" s="7">
        <f t="shared" ref="D76:F76" si="71">SUM(D77:D78)</f>
        <v>738973</v>
      </c>
      <c r="E76" s="7"/>
      <c r="F76" s="7">
        <f t="shared" si="71"/>
        <v>66</v>
      </c>
      <c r="G76" s="41"/>
      <c r="H76" s="42"/>
      <c r="I76" s="7">
        <f>SUM(I77:I78)</f>
        <v>784614</v>
      </c>
      <c r="J76" s="7">
        <f t="shared" ref="J76" si="72">SUM(J77:J78)</f>
        <v>0</v>
      </c>
      <c r="L76" s="1">
        <f t="shared" ref="L76" si="73">SUM(L77:L78)</f>
        <v>25987</v>
      </c>
      <c r="M76" s="26">
        <f t="shared" si="40"/>
        <v>0</v>
      </c>
      <c r="N76" s="7">
        <f t="shared" ref="N76:O76" si="74">SUM(N77:N78)</f>
        <v>0</v>
      </c>
      <c r="O76" s="7">
        <f t="shared" si="74"/>
        <v>784614</v>
      </c>
      <c r="R76" s="7">
        <f t="shared" ref="R76" si="75">SUM(R77:R78)</f>
        <v>784614</v>
      </c>
      <c r="S76" s="7">
        <f>SUM(S77:S78)</f>
        <v>849972.34620000003</v>
      </c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  <c r="BF76" s="25"/>
      <c r="BG76" s="25"/>
      <c r="BH76" s="25"/>
      <c r="BI76" s="25"/>
      <c r="BJ76" s="25"/>
      <c r="BK76" s="25"/>
      <c r="BL76" s="25"/>
      <c r="BM76" s="25"/>
      <c r="BN76" s="25"/>
      <c r="BO76" s="25"/>
      <c r="BP76" s="25"/>
      <c r="BQ76" s="25"/>
    </row>
    <row r="77" spans="1:69" s="26" customFormat="1" ht="17.100000000000001" customHeight="1" outlineLevel="1" x14ac:dyDescent="0.3">
      <c r="A77" s="54" t="s">
        <v>379</v>
      </c>
      <c r="B77" s="48" t="s">
        <v>961</v>
      </c>
      <c r="C77" s="25"/>
      <c r="D77" s="7">
        <f>ROUND(I77*$D$9,0)</f>
        <v>694876</v>
      </c>
      <c r="E77" s="7"/>
      <c r="F77" s="99">
        <f>ROUND(D77/$C$4,0)</f>
        <v>62</v>
      </c>
      <c r="G77" s="60">
        <v>45908</v>
      </c>
      <c r="H77" s="42" t="s">
        <v>958</v>
      </c>
      <c r="I77" s="7">
        <v>681552</v>
      </c>
      <c r="J77" s="7"/>
      <c r="L77" s="1">
        <v>23936</v>
      </c>
      <c r="M77" s="26">
        <f t="shared" si="40"/>
        <v>0</v>
      </c>
      <c r="N77" s="7"/>
      <c r="O77" s="7">
        <v>681552</v>
      </c>
      <c r="R77" s="7">
        <v>681552</v>
      </c>
      <c r="S77" s="7">
        <f>R77*$S$7</f>
        <v>738325.28159999999</v>
      </c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5"/>
      <c r="AM77" s="25"/>
      <c r="AN77" s="25"/>
      <c r="AO77" s="25"/>
      <c r="AP77" s="25"/>
      <c r="AQ77" s="25"/>
      <c r="AR77" s="25"/>
      <c r="AS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  <c r="BF77" s="25"/>
      <c r="BG77" s="25"/>
      <c r="BH77" s="25"/>
      <c r="BI77" s="25"/>
      <c r="BJ77" s="25"/>
      <c r="BK77" s="25"/>
      <c r="BL77" s="25"/>
      <c r="BM77" s="25"/>
      <c r="BN77" s="25"/>
      <c r="BO77" s="25"/>
      <c r="BP77" s="25"/>
      <c r="BQ77" s="25"/>
    </row>
    <row r="78" spans="1:69" s="26" customFormat="1" ht="17.100000000000001" customHeight="1" outlineLevel="1" x14ac:dyDescent="0.3">
      <c r="A78" s="54" t="s">
        <v>380</v>
      </c>
      <c r="B78" s="48" t="s">
        <v>962</v>
      </c>
      <c r="C78" s="25"/>
      <c r="D78" s="7">
        <v>44097</v>
      </c>
      <c r="E78" s="7"/>
      <c r="F78" s="99">
        <f>ROUND(D78/$C$4,0)</f>
        <v>4</v>
      </c>
      <c r="G78" s="60">
        <v>45908</v>
      </c>
      <c r="H78" s="42" t="s">
        <v>958</v>
      </c>
      <c r="I78" s="7">
        <v>103062</v>
      </c>
      <c r="J78" s="7"/>
      <c r="L78" s="1">
        <v>2051</v>
      </c>
      <c r="M78" s="26">
        <f t="shared" si="40"/>
        <v>0</v>
      </c>
      <c r="N78" s="7"/>
      <c r="O78" s="7">
        <v>103062</v>
      </c>
      <c r="R78" s="7">
        <v>103062</v>
      </c>
      <c r="S78" s="7">
        <f>R78*$S$7</f>
        <v>111647.0646</v>
      </c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5"/>
      <c r="AM78" s="25"/>
      <c r="AN78" s="25"/>
      <c r="AO78" s="25"/>
      <c r="AP78" s="25"/>
      <c r="AQ78" s="25"/>
      <c r="AR78" s="25"/>
      <c r="AS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  <c r="BF78" s="25"/>
      <c r="BG78" s="25"/>
      <c r="BH78" s="25"/>
      <c r="BI78" s="25"/>
      <c r="BJ78" s="25"/>
      <c r="BK78" s="25"/>
      <c r="BL78" s="25"/>
      <c r="BM78" s="25"/>
      <c r="BN78" s="25"/>
      <c r="BO78" s="25"/>
      <c r="BP78" s="25"/>
      <c r="BQ78" s="25"/>
    </row>
    <row r="79" spans="1:69" s="26" customFormat="1" ht="17.100000000000001" customHeight="1" outlineLevel="1" x14ac:dyDescent="0.3">
      <c r="A79" s="56" t="s">
        <v>173</v>
      </c>
      <c r="B79" s="44" t="s">
        <v>228</v>
      </c>
      <c r="C79" s="25"/>
      <c r="D79" s="1">
        <f>ROUND(I79*$D$9,0)</f>
        <v>0</v>
      </c>
      <c r="E79" s="1"/>
      <c r="F79" s="112">
        <f>ROUND(D79/$C$4,0)</f>
        <v>0</v>
      </c>
      <c r="G79" s="41"/>
      <c r="H79" s="42"/>
      <c r="I79" s="1">
        <v>0</v>
      </c>
      <c r="J79" s="1"/>
      <c r="L79" s="1"/>
      <c r="M79" s="26">
        <f t="shared" si="40"/>
        <v>0</v>
      </c>
      <c r="N79" s="1"/>
      <c r="O79" s="1">
        <f t="shared" si="14"/>
        <v>0</v>
      </c>
      <c r="R79" s="1">
        <f t="shared" si="15"/>
        <v>0</v>
      </c>
      <c r="S79" s="1">
        <f>AD79</f>
        <v>0</v>
      </c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5"/>
      <c r="AL79" s="25"/>
      <c r="AM79" s="25"/>
      <c r="AN79" s="25"/>
      <c r="AO79" s="25"/>
      <c r="AP79" s="25"/>
      <c r="AQ79" s="25"/>
      <c r="AR79" s="25"/>
      <c r="AS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  <c r="BF79" s="25"/>
      <c r="BG79" s="25"/>
      <c r="BH79" s="25"/>
      <c r="BI79" s="25"/>
      <c r="BJ79" s="25"/>
      <c r="BK79" s="25"/>
      <c r="BL79" s="25"/>
      <c r="BM79" s="25"/>
      <c r="BN79" s="25"/>
      <c r="BO79" s="25"/>
      <c r="BP79" s="25"/>
      <c r="BQ79" s="25"/>
    </row>
    <row r="80" spans="1:69" s="26" customFormat="1" ht="17.100000000000001" customHeight="1" x14ac:dyDescent="0.3">
      <c r="A80" s="56" t="s">
        <v>65</v>
      </c>
      <c r="B80" s="43" t="s">
        <v>8</v>
      </c>
      <c r="C80" s="25"/>
      <c r="D80" s="3">
        <f t="shared" ref="D80:F80" si="76">SUM(D81:D88)</f>
        <v>0</v>
      </c>
      <c r="E80" s="3"/>
      <c r="F80" s="3">
        <f t="shared" si="76"/>
        <v>0</v>
      </c>
      <c r="G80" s="41"/>
      <c r="H80" s="42"/>
      <c r="I80" s="3">
        <f>SUM(I81:I88)</f>
        <v>0</v>
      </c>
      <c r="J80" s="3">
        <f t="shared" ref="J80" si="77">SUM(J81:J88)</f>
        <v>0</v>
      </c>
      <c r="L80" s="72">
        <f t="shared" ref="L80" si="78">SUM(L81:L88)</f>
        <v>0</v>
      </c>
      <c r="M80" s="26">
        <f t="shared" si="40"/>
        <v>0</v>
      </c>
      <c r="N80" s="3">
        <f t="shared" ref="N80:O80" si="79">SUM(N81:N88)</f>
        <v>0</v>
      </c>
      <c r="O80" s="3">
        <f t="shared" si="79"/>
        <v>0</v>
      </c>
      <c r="R80" s="3">
        <f t="shared" ref="R80" si="80">SUM(R81:R88)</f>
        <v>0</v>
      </c>
      <c r="S80" s="3">
        <f>SUM(S81:S88)</f>
        <v>0</v>
      </c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5"/>
      <c r="AL80" s="25"/>
      <c r="AM80" s="25"/>
      <c r="AN80" s="25"/>
      <c r="AO80" s="25"/>
      <c r="AP80" s="25"/>
      <c r="AQ80" s="25"/>
      <c r="AR80" s="25"/>
      <c r="AS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  <c r="BF80" s="25"/>
      <c r="BG80" s="25"/>
      <c r="BH80" s="25"/>
      <c r="BI80" s="25"/>
      <c r="BJ80" s="25"/>
      <c r="BK80" s="25"/>
      <c r="BL80" s="25"/>
      <c r="BM80" s="25"/>
      <c r="BN80" s="25"/>
      <c r="BO80" s="25"/>
      <c r="BP80" s="25"/>
      <c r="BQ80" s="25"/>
    </row>
    <row r="81" spans="1:69" s="26" customFormat="1" ht="17.100000000000001" hidden="1" customHeight="1" outlineLevel="1" x14ac:dyDescent="0.3">
      <c r="A81" s="56" t="s">
        <v>66</v>
      </c>
      <c r="B81" s="44" t="s">
        <v>229</v>
      </c>
      <c r="C81" s="25"/>
      <c r="D81" s="1">
        <f t="shared" ref="D81:D88" si="81">ROUND(I81*$D$9,0)</f>
        <v>0</v>
      </c>
      <c r="E81" s="1"/>
      <c r="F81" s="112">
        <f t="shared" ref="F81:F88" si="82">ROUND(D81/$C$4,0)</f>
        <v>0</v>
      </c>
      <c r="G81" s="41"/>
      <c r="H81" s="42"/>
      <c r="I81" s="1">
        <v>0</v>
      </c>
      <c r="J81" s="1"/>
      <c r="L81" s="1"/>
      <c r="M81" s="26">
        <f t="shared" si="40"/>
        <v>0</v>
      </c>
      <c r="N81" s="1"/>
      <c r="O81" s="1">
        <f t="shared" si="14"/>
        <v>0</v>
      </c>
      <c r="R81" s="1">
        <f t="shared" si="15"/>
        <v>0</v>
      </c>
      <c r="S81" s="1">
        <f t="shared" ref="S81:S88" si="83">AD81</f>
        <v>0</v>
      </c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25"/>
      <c r="AP81" s="25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25"/>
      <c r="BJ81" s="25"/>
      <c r="BK81" s="25"/>
      <c r="BL81" s="25"/>
      <c r="BM81" s="25"/>
      <c r="BN81" s="25"/>
      <c r="BO81" s="25"/>
      <c r="BP81" s="25"/>
      <c r="BQ81" s="25"/>
    </row>
    <row r="82" spans="1:69" s="26" customFormat="1" ht="17.100000000000001" hidden="1" customHeight="1" outlineLevel="1" x14ac:dyDescent="0.3">
      <c r="A82" s="56" t="s">
        <v>67</v>
      </c>
      <c r="B82" s="44" t="s">
        <v>230</v>
      </c>
      <c r="C82" s="25"/>
      <c r="D82" s="1">
        <f t="shared" si="81"/>
        <v>0</v>
      </c>
      <c r="E82" s="1"/>
      <c r="F82" s="112">
        <f t="shared" si="82"/>
        <v>0</v>
      </c>
      <c r="G82" s="41"/>
      <c r="H82" s="42"/>
      <c r="I82" s="1">
        <v>0</v>
      </c>
      <c r="J82" s="1"/>
      <c r="L82" s="1"/>
      <c r="M82" s="26">
        <f t="shared" si="40"/>
        <v>0</v>
      </c>
      <c r="N82" s="1"/>
      <c r="O82" s="1">
        <f t="shared" si="14"/>
        <v>0</v>
      </c>
      <c r="R82" s="1">
        <f t="shared" si="15"/>
        <v>0</v>
      </c>
      <c r="S82" s="1">
        <f t="shared" si="83"/>
        <v>0</v>
      </c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5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  <c r="BF82" s="25"/>
      <c r="BG82" s="25"/>
      <c r="BH82" s="25"/>
      <c r="BI82" s="25"/>
      <c r="BJ82" s="25"/>
      <c r="BK82" s="25"/>
      <c r="BL82" s="25"/>
      <c r="BM82" s="25"/>
      <c r="BN82" s="25"/>
      <c r="BO82" s="25"/>
      <c r="BP82" s="25"/>
      <c r="BQ82" s="25"/>
    </row>
    <row r="83" spans="1:69" s="26" customFormat="1" ht="17.100000000000001" hidden="1" customHeight="1" outlineLevel="1" x14ac:dyDescent="0.3">
      <c r="A83" s="56" t="s">
        <v>174</v>
      </c>
      <c r="B83" s="44" t="s">
        <v>9</v>
      </c>
      <c r="C83" s="25"/>
      <c r="D83" s="1">
        <f t="shared" si="81"/>
        <v>0</v>
      </c>
      <c r="E83" s="1"/>
      <c r="F83" s="112">
        <f t="shared" si="82"/>
        <v>0</v>
      </c>
      <c r="G83" s="41"/>
      <c r="H83" s="42"/>
      <c r="I83" s="1">
        <v>0</v>
      </c>
      <c r="J83" s="1"/>
      <c r="L83" s="1"/>
      <c r="M83" s="26">
        <f t="shared" si="40"/>
        <v>0</v>
      </c>
      <c r="N83" s="1"/>
      <c r="O83" s="1">
        <f t="shared" si="14"/>
        <v>0</v>
      </c>
      <c r="R83" s="1">
        <f t="shared" si="15"/>
        <v>0</v>
      </c>
      <c r="S83" s="1">
        <f t="shared" si="83"/>
        <v>0</v>
      </c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25"/>
      <c r="BM83" s="25"/>
      <c r="BN83" s="25"/>
      <c r="BO83" s="25"/>
      <c r="BP83" s="25"/>
      <c r="BQ83" s="25"/>
    </row>
    <row r="84" spans="1:69" s="26" customFormat="1" ht="17.100000000000001" hidden="1" customHeight="1" outlineLevel="1" x14ac:dyDescent="0.3">
      <c r="A84" s="56" t="s">
        <v>175</v>
      </c>
      <c r="B84" s="44" t="s">
        <v>10</v>
      </c>
      <c r="C84" s="25"/>
      <c r="D84" s="1">
        <f t="shared" si="81"/>
        <v>0</v>
      </c>
      <c r="E84" s="1"/>
      <c r="F84" s="112">
        <f t="shared" si="82"/>
        <v>0</v>
      </c>
      <c r="G84" s="41"/>
      <c r="H84" s="42"/>
      <c r="I84" s="1">
        <v>0</v>
      </c>
      <c r="J84" s="1"/>
      <c r="L84" s="1"/>
      <c r="M84" s="26">
        <f t="shared" si="40"/>
        <v>0</v>
      </c>
      <c r="N84" s="1"/>
      <c r="O84" s="1">
        <f t="shared" si="14"/>
        <v>0</v>
      </c>
      <c r="R84" s="1">
        <f t="shared" si="15"/>
        <v>0</v>
      </c>
      <c r="S84" s="1">
        <f t="shared" si="83"/>
        <v>0</v>
      </c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5"/>
      <c r="AL84" s="25"/>
      <c r="AM84" s="25"/>
      <c r="AN84" s="25"/>
      <c r="AO84" s="25"/>
      <c r="AP84" s="25"/>
      <c r="AQ84" s="25"/>
      <c r="AR84" s="25"/>
      <c r="AS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  <c r="BF84" s="25"/>
      <c r="BG84" s="25"/>
      <c r="BH84" s="25"/>
      <c r="BI84" s="25"/>
      <c r="BJ84" s="25"/>
      <c r="BK84" s="25"/>
      <c r="BL84" s="25"/>
      <c r="BM84" s="25"/>
      <c r="BN84" s="25"/>
      <c r="BO84" s="25"/>
      <c r="BP84" s="25"/>
      <c r="BQ84" s="25"/>
    </row>
    <row r="85" spans="1:69" s="26" customFormat="1" ht="17.100000000000001" hidden="1" customHeight="1" outlineLevel="1" x14ac:dyDescent="0.3">
      <c r="A85" s="56" t="s">
        <v>176</v>
      </c>
      <c r="B85" s="44" t="s">
        <v>11</v>
      </c>
      <c r="C85" s="25"/>
      <c r="D85" s="1">
        <f t="shared" si="81"/>
        <v>0</v>
      </c>
      <c r="E85" s="1"/>
      <c r="F85" s="112">
        <f t="shared" si="82"/>
        <v>0</v>
      </c>
      <c r="G85" s="41"/>
      <c r="H85" s="42"/>
      <c r="I85" s="1">
        <v>0</v>
      </c>
      <c r="J85" s="1"/>
      <c r="L85" s="1"/>
      <c r="M85" s="26">
        <f t="shared" si="40"/>
        <v>0</v>
      </c>
      <c r="N85" s="1"/>
      <c r="O85" s="1">
        <f t="shared" si="14"/>
        <v>0</v>
      </c>
      <c r="R85" s="1">
        <f t="shared" si="15"/>
        <v>0</v>
      </c>
      <c r="S85" s="1">
        <f t="shared" si="83"/>
        <v>0</v>
      </c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</row>
    <row r="86" spans="1:69" s="26" customFormat="1" ht="17.100000000000001" hidden="1" customHeight="1" outlineLevel="1" x14ac:dyDescent="0.3">
      <c r="A86" s="56" t="s">
        <v>177</v>
      </c>
      <c r="B86" s="44" t="s">
        <v>12</v>
      </c>
      <c r="C86" s="25"/>
      <c r="D86" s="1">
        <f t="shared" si="81"/>
        <v>0</v>
      </c>
      <c r="E86" s="1"/>
      <c r="F86" s="112">
        <f t="shared" si="82"/>
        <v>0</v>
      </c>
      <c r="G86" s="41"/>
      <c r="H86" s="42"/>
      <c r="I86" s="1">
        <v>0</v>
      </c>
      <c r="J86" s="1"/>
      <c r="L86" s="1"/>
      <c r="M86" s="26">
        <f t="shared" si="40"/>
        <v>0</v>
      </c>
      <c r="N86" s="1"/>
      <c r="O86" s="1">
        <f t="shared" si="14"/>
        <v>0</v>
      </c>
      <c r="R86" s="1">
        <f t="shared" si="15"/>
        <v>0</v>
      </c>
      <c r="S86" s="1">
        <f t="shared" si="83"/>
        <v>0</v>
      </c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5"/>
      <c r="AL86" s="25"/>
      <c r="AM86" s="25"/>
      <c r="AN86" s="25"/>
      <c r="AO86" s="25"/>
      <c r="AP86" s="25"/>
      <c r="AQ86" s="25"/>
      <c r="AR86" s="25"/>
      <c r="AS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  <c r="BF86" s="25"/>
      <c r="BG86" s="25"/>
      <c r="BH86" s="25"/>
      <c r="BI86" s="25"/>
      <c r="BJ86" s="25"/>
      <c r="BK86" s="25"/>
      <c r="BL86" s="25"/>
      <c r="BM86" s="25"/>
      <c r="BN86" s="25"/>
      <c r="BO86" s="25"/>
      <c r="BP86" s="25"/>
      <c r="BQ86" s="25"/>
    </row>
    <row r="87" spans="1:69" s="26" customFormat="1" ht="17.100000000000001" hidden="1" customHeight="1" outlineLevel="1" x14ac:dyDescent="0.3">
      <c r="A87" s="56" t="s">
        <v>178</v>
      </c>
      <c r="B87" s="44" t="s">
        <v>13</v>
      </c>
      <c r="C87" s="25"/>
      <c r="D87" s="1">
        <f t="shared" si="81"/>
        <v>0</v>
      </c>
      <c r="E87" s="1"/>
      <c r="F87" s="112">
        <f t="shared" si="82"/>
        <v>0</v>
      </c>
      <c r="G87" s="41"/>
      <c r="H87" s="42"/>
      <c r="I87" s="1">
        <v>0</v>
      </c>
      <c r="J87" s="1"/>
      <c r="L87" s="1"/>
      <c r="M87" s="26">
        <f t="shared" si="40"/>
        <v>0</v>
      </c>
      <c r="N87" s="1"/>
      <c r="O87" s="1">
        <f t="shared" si="14"/>
        <v>0</v>
      </c>
      <c r="R87" s="1">
        <f t="shared" si="15"/>
        <v>0</v>
      </c>
      <c r="S87" s="1">
        <f t="shared" si="83"/>
        <v>0</v>
      </c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5"/>
      <c r="AL87" s="25"/>
      <c r="AM87" s="25"/>
      <c r="AN87" s="25"/>
      <c r="AO87" s="25"/>
      <c r="AP87" s="25"/>
      <c r="AQ87" s="25"/>
      <c r="AR87" s="25"/>
      <c r="AS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  <c r="BF87" s="25"/>
      <c r="BG87" s="25"/>
      <c r="BH87" s="25"/>
      <c r="BI87" s="25"/>
      <c r="BJ87" s="25"/>
      <c r="BK87" s="25"/>
      <c r="BL87" s="25"/>
      <c r="BM87" s="25"/>
      <c r="BN87" s="25"/>
      <c r="BO87" s="25"/>
      <c r="BP87" s="25"/>
      <c r="BQ87" s="25"/>
    </row>
    <row r="88" spans="1:69" s="26" customFormat="1" ht="17.100000000000001" hidden="1" customHeight="1" outlineLevel="1" x14ac:dyDescent="0.3">
      <c r="A88" s="56" t="s">
        <v>179</v>
      </c>
      <c r="B88" s="44" t="s">
        <v>14</v>
      </c>
      <c r="C88" s="25"/>
      <c r="D88" s="1">
        <f t="shared" si="81"/>
        <v>0</v>
      </c>
      <c r="E88" s="1"/>
      <c r="F88" s="112">
        <f t="shared" si="82"/>
        <v>0</v>
      </c>
      <c r="G88" s="41"/>
      <c r="H88" s="42"/>
      <c r="I88" s="1">
        <v>0</v>
      </c>
      <c r="J88" s="1"/>
      <c r="L88" s="1"/>
      <c r="M88" s="26">
        <f t="shared" si="40"/>
        <v>0</v>
      </c>
      <c r="N88" s="1"/>
      <c r="O88" s="1">
        <f t="shared" si="14"/>
        <v>0</v>
      </c>
      <c r="R88" s="1">
        <f t="shared" si="15"/>
        <v>0</v>
      </c>
      <c r="S88" s="1">
        <f t="shared" si="83"/>
        <v>0</v>
      </c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5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  <c r="BF88" s="25"/>
      <c r="BG88" s="25"/>
      <c r="BH88" s="25"/>
      <c r="BI88" s="25"/>
      <c r="BJ88" s="25"/>
      <c r="BK88" s="25"/>
      <c r="BL88" s="25"/>
      <c r="BM88" s="25"/>
      <c r="BN88" s="25"/>
      <c r="BO88" s="25"/>
      <c r="BP88" s="25"/>
      <c r="BQ88" s="25"/>
    </row>
    <row r="89" spans="1:69" s="26" customFormat="1" ht="17.100000000000001" customHeight="1" collapsed="1" x14ac:dyDescent="0.3">
      <c r="A89" s="56" t="s">
        <v>68</v>
      </c>
      <c r="B89" s="43" t="s">
        <v>15</v>
      </c>
      <c r="C89" s="25"/>
      <c r="D89" s="3">
        <f t="shared" ref="D89:F89" si="84">SUM(D90:D91)</f>
        <v>0</v>
      </c>
      <c r="E89" s="3"/>
      <c r="F89" s="3">
        <f t="shared" si="84"/>
        <v>0</v>
      </c>
      <c r="G89" s="41"/>
      <c r="H89" s="42"/>
      <c r="I89" s="3">
        <f>SUM(I90:I91)</f>
        <v>0</v>
      </c>
      <c r="J89" s="3">
        <f t="shared" ref="J89" si="85">SUM(J90:J91)</f>
        <v>0</v>
      </c>
      <c r="L89" s="72">
        <f t="shared" ref="L89" si="86">SUM(L90:L91)</f>
        <v>0</v>
      </c>
      <c r="M89" s="26">
        <f t="shared" si="40"/>
        <v>0</v>
      </c>
      <c r="N89" s="3">
        <f t="shared" ref="N89:O89" si="87">SUM(N90:N91)</f>
        <v>0</v>
      </c>
      <c r="O89" s="3">
        <f t="shared" si="87"/>
        <v>0</v>
      </c>
      <c r="R89" s="3">
        <f t="shared" ref="R89" si="88">SUM(R90:R91)</f>
        <v>0</v>
      </c>
      <c r="S89" s="3">
        <f>SUM(S90:S91)</f>
        <v>0</v>
      </c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  <c r="BF89" s="25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25"/>
    </row>
    <row r="90" spans="1:69" s="26" customFormat="1" ht="17.100000000000001" hidden="1" customHeight="1" outlineLevel="1" x14ac:dyDescent="0.3">
      <c r="A90" s="56" t="s">
        <v>69</v>
      </c>
      <c r="B90" s="44" t="s">
        <v>16</v>
      </c>
      <c r="C90" s="25"/>
      <c r="D90" s="1">
        <f>ROUND(I90*$D$9,0)</f>
        <v>0</v>
      </c>
      <c r="E90" s="1"/>
      <c r="F90" s="112">
        <f>ROUND(D90/$C$4,0)</f>
        <v>0</v>
      </c>
      <c r="G90" s="41"/>
      <c r="H90" s="42"/>
      <c r="I90" s="1">
        <v>0</v>
      </c>
      <c r="J90" s="1"/>
      <c r="L90" s="1"/>
      <c r="M90" s="26">
        <f t="shared" si="40"/>
        <v>0</v>
      </c>
      <c r="N90" s="1"/>
      <c r="O90" s="1">
        <f t="shared" si="14"/>
        <v>0</v>
      </c>
      <c r="R90" s="1">
        <f t="shared" si="15"/>
        <v>0</v>
      </c>
      <c r="S90" s="1">
        <f>AD90</f>
        <v>0</v>
      </c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5"/>
      <c r="AL90" s="25"/>
      <c r="AM90" s="25"/>
      <c r="AN90" s="25"/>
      <c r="AO90" s="25"/>
      <c r="AP90" s="25"/>
      <c r="AQ90" s="25"/>
      <c r="AR90" s="25"/>
      <c r="AS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  <c r="BF90" s="25"/>
      <c r="BG90" s="25"/>
      <c r="BH90" s="25"/>
      <c r="BI90" s="25"/>
      <c r="BJ90" s="25"/>
      <c r="BK90" s="25"/>
      <c r="BL90" s="25"/>
      <c r="BM90" s="25"/>
      <c r="BN90" s="25"/>
      <c r="BO90" s="25"/>
      <c r="BP90" s="25"/>
      <c r="BQ90" s="25"/>
    </row>
    <row r="91" spans="1:69" s="26" customFormat="1" ht="17.100000000000001" hidden="1" customHeight="1" outlineLevel="1" x14ac:dyDescent="0.3">
      <c r="A91" s="56" t="s">
        <v>70</v>
      </c>
      <c r="B91" s="44" t="s">
        <v>17</v>
      </c>
      <c r="C91" s="25"/>
      <c r="D91" s="1">
        <f>ROUND(I91*$D$9,0)</f>
        <v>0</v>
      </c>
      <c r="E91" s="1"/>
      <c r="F91" s="112">
        <f>ROUND(D91/$C$4,0)</f>
        <v>0</v>
      </c>
      <c r="G91" s="41"/>
      <c r="H91" s="42"/>
      <c r="I91" s="1">
        <v>0</v>
      </c>
      <c r="J91" s="1"/>
      <c r="L91" s="1"/>
      <c r="M91" s="26">
        <f t="shared" si="40"/>
        <v>0</v>
      </c>
      <c r="N91" s="1"/>
      <c r="O91" s="1">
        <f t="shared" si="14"/>
        <v>0</v>
      </c>
      <c r="R91" s="1">
        <f t="shared" si="15"/>
        <v>0</v>
      </c>
      <c r="S91" s="1">
        <f>AD91</f>
        <v>0</v>
      </c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 s="25"/>
      <c r="AR91" s="25"/>
      <c r="AS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  <c r="BF91" s="25"/>
      <c r="BG91" s="25"/>
      <c r="BH91" s="25"/>
      <c r="BI91" s="25"/>
      <c r="BJ91" s="25"/>
      <c r="BK91" s="25"/>
      <c r="BL91" s="25"/>
      <c r="BM91" s="25"/>
      <c r="BN91" s="25"/>
      <c r="BO91" s="25"/>
      <c r="BP91" s="25"/>
      <c r="BQ91" s="25"/>
    </row>
    <row r="92" spans="1:69" s="26" customFormat="1" ht="17.100000000000001" customHeight="1" collapsed="1" x14ac:dyDescent="0.3">
      <c r="A92" s="96" t="s">
        <v>71</v>
      </c>
      <c r="B92" s="57" t="s">
        <v>19</v>
      </c>
      <c r="C92" s="25"/>
      <c r="D92" s="58"/>
      <c r="E92" s="58"/>
      <c r="F92" s="58"/>
      <c r="G92" s="41"/>
      <c r="H92" s="42"/>
      <c r="I92" s="58"/>
      <c r="J92" s="58"/>
      <c r="L92" s="1"/>
      <c r="M92" s="26">
        <f t="shared" si="40"/>
        <v>0</v>
      </c>
      <c r="N92" s="58"/>
      <c r="O92" s="58"/>
      <c r="R92" s="58"/>
      <c r="S92" s="58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5"/>
      <c r="AL92" s="25"/>
      <c r="AM92" s="25"/>
      <c r="AN92" s="25"/>
      <c r="AO92" s="25"/>
      <c r="AP92" s="25"/>
      <c r="AQ92" s="25"/>
      <c r="AR92" s="25"/>
      <c r="AS92" s="25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  <c r="BF92" s="25"/>
      <c r="BG92" s="25"/>
      <c r="BH92" s="25"/>
      <c r="BI92" s="25"/>
      <c r="BJ92" s="25"/>
      <c r="BK92" s="25"/>
      <c r="BL92" s="25"/>
      <c r="BM92" s="25"/>
      <c r="BN92" s="25"/>
      <c r="BO92" s="25"/>
      <c r="BP92" s="25"/>
      <c r="BQ92" s="25"/>
    </row>
    <row r="93" spans="1:69" s="26" customFormat="1" ht="17.100000000000001" customHeight="1" x14ac:dyDescent="0.3">
      <c r="A93" s="56" t="s">
        <v>72</v>
      </c>
      <c r="B93" s="43" t="s">
        <v>231</v>
      </c>
      <c r="C93" s="25"/>
      <c r="D93" s="3">
        <f t="shared" ref="D93:F93" si="89">SUM(D94,D109)</f>
        <v>8527772</v>
      </c>
      <c r="E93" s="3"/>
      <c r="F93" s="3">
        <f t="shared" si="89"/>
        <v>765</v>
      </c>
      <c r="G93" s="41"/>
      <c r="H93" s="42"/>
      <c r="I93" s="3">
        <f>SUM(I94,I109)</f>
        <v>8364251</v>
      </c>
      <c r="J93" s="3">
        <f t="shared" ref="J93" si="90">SUM(J94,J109)</f>
        <v>0</v>
      </c>
      <c r="L93" s="72">
        <f>SUM(L94,L109)</f>
        <v>19688</v>
      </c>
      <c r="M93" s="26">
        <f t="shared" si="40"/>
        <v>0</v>
      </c>
      <c r="N93" s="3">
        <f t="shared" ref="N93" si="91">SUM(N94,N109)</f>
        <v>0</v>
      </c>
      <c r="O93" s="3">
        <f>SUM(O94,O109)</f>
        <v>8364251</v>
      </c>
      <c r="R93" s="3">
        <f>SUM(R94,R109)</f>
        <v>8364251</v>
      </c>
      <c r="S93" s="3">
        <f>SUM(S94,S109)</f>
        <v>9060993.1083000004</v>
      </c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5"/>
      <c r="AL93" s="25"/>
      <c r="AM93" s="25"/>
      <c r="AN93" s="25"/>
      <c r="AO93" s="25"/>
      <c r="AP93" s="25"/>
      <c r="AQ93" s="25"/>
      <c r="AR93" s="25"/>
      <c r="AS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  <c r="BF93" s="25"/>
      <c r="BG93" s="25"/>
      <c r="BH93" s="25"/>
      <c r="BI93" s="25"/>
      <c r="BJ93" s="25"/>
      <c r="BK93" s="25"/>
      <c r="BL93" s="25"/>
      <c r="BM93" s="25"/>
      <c r="BN93" s="25"/>
      <c r="BO93" s="25"/>
      <c r="BP93" s="25"/>
      <c r="BQ93" s="25"/>
    </row>
    <row r="94" spans="1:69" s="26" customFormat="1" ht="17.100000000000001" customHeight="1" outlineLevel="1" x14ac:dyDescent="0.3">
      <c r="A94" s="56" t="s">
        <v>73</v>
      </c>
      <c r="B94" s="49" t="s">
        <v>267</v>
      </c>
      <c r="C94" s="25"/>
      <c r="D94" s="1">
        <f t="shared" ref="D94:F94" si="92">SUM(D95:D96,D100:D103)</f>
        <v>7664326</v>
      </c>
      <c r="E94" s="1"/>
      <c r="F94" s="1">
        <f t="shared" si="92"/>
        <v>688</v>
      </c>
      <c r="G94" s="41"/>
      <c r="H94" s="42"/>
      <c r="I94" s="1">
        <f>SUM(I95:I96,I100:I103)</f>
        <v>7517362</v>
      </c>
      <c r="J94" s="1">
        <f t="shared" ref="J94" si="93">SUM(J95:J96,J100:J103)</f>
        <v>0</v>
      </c>
      <c r="L94" s="1">
        <f>SUM(L95:L95)</f>
        <v>10453</v>
      </c>
      <c r="M94" s="26">
        <f t="shared" si="40"/>
        <v>0</v>
      </c>
      <c r="N94" s="1">
        <f t="shared" ref="N94" si="94">SUM(N95:N96,N100:N103)</f>
        <v>0</v>
      </c>
      <c r="O94" s="1">
        <f>SUM(O95:O96,O100:O103)</f>
        <v>7517362</v>
      </c>
      <c r="R94" s="1">
        <f>SUM(R95:R96,R100:R103)</f>
        <v>7517362</v>
      </c>
      <c r="S94" s="1">
        <f>SUM(S95:S96,S100:S103)</f>
        <v>8143558.2545999996</v>
      </c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5"/>
      <c r="AL94" s="25"/>
      <c r="AM94" s="25"/>
      <c r="AN94" s="25"/>
      <c r="AO94" s="25"/>
      <c r="AP94" s="25"/>
      <c r="AQ94" s="25"/>
      <c r="AR94" s="25"/>
      <c r="AS94" s="25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  <c r="BF94" s="25"/>
      <c r="BG94" s="25"/>
      <c r="BH94" s="25"/>
      <c r="BI94" s="25"/>
      <c r="BJ94" s="25"/>
      <c r="BK94" s="25"/>
      <c r="BL94" s="25"/>
      <c r="BM94" s="25"/>
      <c r="BN94" s="25"/>
      <c r="BO94" s="25"/>
      <c r="BP94" s="25"/>
      <c r="BQ94" s="25"/>
    </row>
    <row r="95" spans="1:69" s="26" customFormat="1" ht="17.100000000000001" customHeight="1" outlineLevel="1" x14ac:dyDescent="0.3">
      <c r="A95" s="51" t="s">
        <v>326</v>
      </c>
      <c r="B95" s="59" t="s">
        <v>594</v>
      </c>
      <c r="C95" s="25"/>
      <c r="D95" s="1">
        <f>ROUND(I95*$D$9,0)</f>
        <v>312967</v>
      </c>
      <c r="E95" s="1"/>
      <c r="F95" s="112">
        <f>ROUND(D95/$C$4,0)</f>
        <v>28</v>
      </c>
      <c r="G95" s="60">
        <v>45082</v>
      </c>
      <c r="H95" s="74" t="s">
        <v>595</v>
      </c>
      <c r="I95" s="1">
        <v>306966</v>
      </c>
      <c r="J95" s="1">
        <v>0</v>
      </c>
      <c r="L95" s="1">
        <v>10453</v>
      </c>
      <c r="M95" s="26">
        <f t="shared" si="40"/>
        <v>0</v>
      </c>
      <c r="N95" s="1">
        <v>0</v>
      </c>
      <c r="O95" s="1">
        <v>306966</v>
      </c>
      <c r="R95" s="1">
        <v>306966</v>
      </c>
      <c r="S95" s="7">
        <f>R95*$S$7</f>
        <v>332536.26779999997</v>
      </c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5"/>
      <c r="AL95" s="25"/>
      <c r="AM95" s="25"/>
      <c r="AN95" s="25"/>
      <c r="AO95" s="25"/>
      <c r="AP95" s="25"/>
      <c r="AQ95" s="25"/>
      <c r="AR95" s="25"/>
      <c r="AS95" s="25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  <c r="BF95" s="25"/>
      <c r="BG95" s="25"/>
      <c r="BH95" s="25"/>
      <c r="BI95" s="25"/>
      <c r="BJ95" s="25"/>
      <c r="BK95" s="25"/>
      <c r="BL95" s="25"/>
      <c r="BM95" s="25"/>
      <c r="BN95" s="25"/>
      <c r="BO95" s="25"/>
      <c r="BP95" s="25"/>
      <c r="BQ95" s="25"/>
    </row>
    <row r="96" spans="1:69" s="26" customFormat="1" ht="17.100000000000001" customHeight="1" outlineLevel="1" x14ac:dyDescent="0.3">
      <c r="A96" s="51" t="s">
        <v>615</v>
      </c>
      <c r="B96" s="121" t="s">
        <v>616</v>
      </c>
      <c r="C96" s="25"/>
      <c r="D96" s="1">
        <f t="shared" ref="D96:F96" si="95">SUM(D97:D99)</f>
        <v>5120942</v>
      </c>
      <c r="E96" s="1"/>
      <c r="F96" s="1">
        <f t="shared" si="95"/>
        <v>460</v>
      </c>
      <c r="G96" s="60"/>
      <c r="H96" s="74"/>
      <c r="I96" s="1">
        <f>SUM(I97:I99)</f>
        <v>5022747</v>
      </c>
      <c r="J96" s="1">
        <f t="shared" ref="J96" si="96">SUM(J97:J99)</f>
        <v>0</v>
      </c>
      <c r="L96" s="1"/>
      <c r="N96" s="1">
        <f t="shared" ref="N96:O96" si="97">SUM(N97:N99)</f>
        <v>0</v>
      </c>
      <c r="O96" s="1">
        <f t="shared" si="97"/>
        <v>5022747</v>
      </c>
      <c r="R96" s="1">
        <f t="shared" ref="R96" si="98">SUM(R97:R99)</f>
        <v>5022747</v>
      </c>
      <c r="S96" s="1">
        <f>SUM(S97:S99)</f>
        <v>5441141.8251</v>
      </c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5"/>
      <c r="AL96" s="25"/>
      <c r="AM96" s="25"/>
      <c r="AN96" s="25"/>
      <c r="AO96" s="25"/>
      <c r="AP96" s="25"/>
      <c r="AQ96" s="25"/>
      <c r="AR96" s="25"/>
      <c r="AS96" s="25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  <c r="BF96" s="25"/>
      <c r="BG96" s="25"/>
      <c r="BH96" s="25"/>
      <c r="BI96" s="25"/>
      <c r="BJ96" s="25"/>
      <c r="BK96" s="25"/>
      <c r="BL96" s="25"/>
      <c r="BM96" s="25"/>
      <c r="BN96" s="25"/>
      <c r="BO96" s="25"/>
      <c r="BP96" s="25"/>
      <c r="BQ96" s="25"/>
    </row>
    <row r="97" spans="1:69" s="26" customFormat="1" ht="17.100000000000001" customHeight="1" outlineLevel="1" x14ac:dyDescent="0.3">
      <c r="A97" s="120" t="s">
        <v>687</v>
      </c>
      <c r="B97" s="59" t="s">
        <v>616</v>
      </c>
      <c r="C97" s="25"/>
      <c r="D97" s="1">
        <f t="shared" ref="D97:D102" si="99">ROUND(I97*$D$9,0)</f>
        <v>5062615</v>
      </c>
      <c r="E97" s="1"/>
      <c r="F97" s="112">
        <f t="shared" ref="F97:F102" si="100">ROUND(D97/$C$4,0)</f>
        <v>455</v>
      </c>
      <c r="G97" s="60">
        <v>45247</v>
      </c>
      <c r="H97" s="74" t="s">
        <v>626</v>
      </c>
      <c r="I97" s="1">
        <v>4965539</v>
      </c>
      <c r="J97" s="1">
        <v>0</v>
      </c>
      <c r="L97" s="1"/>
      <c r="N97" s="1">
        <v>0</v>
      </c>
      <c r="O97" s="1">
        <v>4965539</v>
      </c>
      <c r="R97" s="1">
        <v>4965539</v>
      </c>
      <c r="S97" s="7">
        <f t="shared" ref="S97:S102" si="101">R97*$S$7</f>
        <v>5379168.3986999998</v>
      </c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5"/>
      <c r="AL97" s="25"/>
      <c r="AM97" s="25"/>
      <c r="AN97" s="25"/>
      <c r="AO97" s="25"/>
      <c r="AP97" s="25"/>
      <c r="AQ97" s="25"/>
      <c r="AR97" s="25"/>
      <c r="AS97" s="25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  <c r="BF97" s="25"/>
      <c r="BG97" s="25"/>
      <c r="BH97" s="25"/>
      <c r="BI97" s="25"/>
      <c r="BJ97" s="25"/>
      <c r="BK97" s="25"/>
      <c r="BL97" s="25"/>
      <c r="BM97" s="25"/>
      <c r="BN97" s="25"/>
      <c r="BO97" s="25"/>
      <c r="BP97" s="25"/>
      <c r="BQ97" s="25"/>
    </row>
    <row r="98" spans="1:69" s="26" customFormat="1" ht="17.100000000000001" customHeight="1" outlineLevel="1" x14ac:dyDescent="0.3">
      <c r="A98" s="120" t="s">
        <v>688</v>
      </c>
      <c r="B98" s="59" t="s">
        <v>691</v>
      </c>
      <c r="C98" s="25"/>
      <c r="D98" s="1">
        <f t="shared" si="99"/>
        <v>-369081</v>
      </c>
      <c r="E98" s="1"/>
      <c r="F98" s="112">
        <f t="shared" si="100"/>
        <v>-33</v>
      </c>
      <c r="G98" s="60">
        <v>45441</v>
      </c>
      <c r="H98" s="74" t="s">
        <v>693</v>
      </c>
      <c r="I98" s="1">
        <v>-362004</v>
      </c>
      <c r="J98" s="1">
        <v>0</v>
      </c>
      <c r="L98" s="1"/>
      <c r="N98" s="1">
        <v>0</v>
      </c>
      <c r="O98" s="1">
        <v>-362004</v>
      </c>
      <c r="R98" s="1">
        <v>-362004</v>
      </c>
      <c r="S98" s="7">
        <f t="shared" si="101"/>
        <v>-392158.93319999997</v>
      </c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5"/>
      <c r="AL98" s="25"/>
      <c r="AM98" s="25"/>
      <c r="AN98" s="25"/>
      <c r="AO98" s="25"/>
      <c r="AP98" s="25"/>
      <c r="AQ98" s="25"/>
      <c r="AR98" s="25"/>
      <c r="AS98" s="25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  <c r="BF98" s="25"/>
      <c r="BG98" s="25"/>
      <c r="BH98" s="25"/>
      <c r="BI98" s="25"/>
      <c r="BJ98" s="25"/>
      <c r="BK98" s="25"/>
      <c r="BL98" s="25"/>
      <c r="BM98" s="25"/>
      <c r="BN98" s="25"/>
      <c r="BO98" s="25"/>
      <c r="BP98" s="25"/>
      <c r="BQ98" s="25"/>
    </row>
    <row r="99" spans="1:69" s="26" customFormat="1" ht="17.100000000000001" customHeight="1" outlineLevel="1" x14ac:dyDescent="0.3">
      <c r="A99" s="120" t="s">
        <v>690</v>
      </c>
      <c r="B99" s="59" t="s">
        <v>692</v>
      </c>
      <c r="C99" s="25"/>
      <c r="D99" s="1">
        <f t="shared" si="99"/>
        <v>427408</v>
      </c>
      <c r="E99" s="1"/>
      <c r="F99" s="112">
        <f t="shared" si="100"/>
        <v>38</v>
      </c>
      <c r="G99" s="60">
        <v>45441</v>
      </c>
      <c r="H99" s="74" t="s">
        <v>689</v>
      </c>
      <c r="I99" s="1">
        <v>419212</v>
      </c>
      <c r="J99" s="1">
        <v>0</v>
      </c>
      <c r="L99" s="1"/>
      <c r="N99" s="1">
        <v>0</v>
      </c>
      <c r="O99" s="1">
        <v>419212</v>
      </c>
      <c r="R99" s="1">
        <v>419212</v>
      </c>
      <c r="S99" s="7">
        <f t="shared" si="101"/>
        <v>454132.35959999997</v>
      </c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5"/>
      <c r="AL99" s="25"/>
      <c r="AM99" s="25"/>
      <c r="AN99" s="25"/>
      <c r="AO99" s="25"/>
      <c r="AP99" s="25"/>
      <c r="AQ99" s="25"/>
      <c r="AR99" s="25"/>
      <c r="AS99" s="25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  <c r="BF99" s="25"/>
      <c r="BG99" s="25"/>
      <c r="BH99" s="25"/>
      <c r="BI99" s="25"/>
      <c r="BJ99" s="25"/>
      <c r="BK99" s="25"/>
      <c r="BL99" s="25"/>
      <c r="BM99" s="25"/>
      <c r="BN99" s="25"/>
      <c r="BO99" s="25"/>
      <c r="BP99" s="25"/>
      <c r="BQ99" s="25"/>
    </row>
    <row r="100" spans="1:69" s="26" customFormat="1" ht="17.100000000000001" customHeight="1" outlineLevel="1" x14ac:dyDescent="0.3">
      <c r="A100" s="51" t="s">
        <v>621</v>
      </c>
      <c r="B100" s="59" t="s">
        <v>622</v>
      </c>
      <c r="C100" s="25"/>
      <c r="D100" s="1">
        <f t="shared" si="99"/>
        <v>237879</v>
      </c>
      <c r="E100" s="1"/>
      <c r="F100" s="112">
        <f t="shared" si="100"/>
        <v>21</v>
      </c>
      <c r="G100" s="60">
        <v>45278</v>
      </c>
      <c r="H100" s="74" t="s">
        <v>623</v>
      </c>
      <c r="I100" s="1">
        <v>233318</v>
      </c>
      <c r="J100" s="1">
        <v>0</v>
      </c>
      <c r="L100" s="1"/>
      <c r="N100" s="1">
        <v>0</v>
      </c>
      <c r="O100" s="1">
        <v>233318</v>
      </c>
      <c r="R100" s="1">
        <v>233318</v>
      </c>
      <c r="S100" s="7">
        <f t="shared" si="101"/>
        <v>252753.38939999999</v>
      </c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5"/>
      <c r="AL100" s="25"/>
      <c r="AM100" s="25"/>
      <c r="AN100" s="25"/>
      <c r="AO100" s="25"/>
      <c r="AP100" s="25"/>
      <c r="AQ100" s="25"/>
      <c r="AR100" s="25"/>
      <c r="AS100" s="25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  <c r="BF100" s="25"/>
      <c r="BG100" s="25"/>
      <c r="BH100" s="25"/>
      <c r="BI100" s="25"/>
      <c r="BJ100" s="25"/>
      <c r="BK100" s="25"/>
      <c r="BL100" s="25"/>
      <c r="BM100" s="25"/>
      <c r="BN100" s="25"/>
      <c r="BO100" s="25"/>
      <c r="BP100" s="25"/>
      <c r="BQ100" s="25"/>
    </row>
    <row r="101" spans="1:69" s="26" customFormat="1" ht="33.75" customHeight="1" outlineLevel="1" x14ac:dyDescent="0.3">
      <c r="A101" s="51" t="s">
        <v>640</v>
      </c>
      <c r="B101" s="59" t="s">
        <v>641</v>
      </c>
      <c r="C101" s="25"/>
      <c r="D101" s="1">
        <f t="shared" si="99"/>
        <v>7984</v>
      </c>
      <c r="E101" s="1"/>
      <c r="F101" s="112">
        <f t="shared" si="100"/>
        <v>1</v>
      </c>
      <c r="G101" s="60">
        <v>45341</v>
      </c>
      <c r="H101" s="74" t="s">
        <v>642</v>
      </c>
      <c r="I101" s="1">
        <v>7831</v>
      </c>
      <c r="J101" s="1">
        <v>0</v>
      </c>
      <c r="L101" s="1"/>
      <c r="N101" s="1">
        <v>0</v>
      </c>
      <c r="O101" s="1">
        <v>7831</v>
      </c>
      <c r="R101" s="1">
        <v>7831</v>
      </c>
      <c r="S101" s="7">
        <f t="shared" si="101"/>
        <v>8483.3222999999998</v>
      </c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5"/>
      <c r="AL101" s="25"/>
      <c r="AM101" s="25"/>
      <c r="AN101" s="25"/>
      <c r="AO101" s="25"/>
      <c r="AP101" s="25"/>
      <c r="AQ101" s="25"/>
      <c r="AR101" s="25"/>
      <c r="AS101" s="25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  <c r="BF101" s="25"/>
      <c r="BG101" s="25"/>
      <c r="BH101" s="25"/>
      <c r="BI101" s="25"/>
      <c r="BJ101" s="25"/>
      <c r="BK101" s="25"/>
      <c r="BL101" s="25"/>
      <c r="BM101" s="25"/>
      <c r="BN101" s="25"/>
      <c r="BO101" s="25"/>
      <c r="BP101" s="25"/>
      <c r="BQ101" s="25"/>
    </row>
    <row r="102" spans="1:69" s="26" customFormat="1" ht="18.75" customHeight="1" outlineLevel="1" x14ac:dyDescent="0.3">
      <c r="A102" s="51" t="s">
        <v>648</v>
      </c>
      <c r="B102" s="59" t="s">
        <v>649</v>
      </c>
      <c r="C102" s="25"/>
      <c r="D102" s="1">
        <f t="shared" si="99"/>
        <v>824978</v>
      </c>
      <c r="E102" s="1"/>
      <c r="F102" s="112">
        <f t="shared" si="100"/>
        <v>74</v>
      </c>
      <c r="G102" s="60">
        <v>45391</v>
      </c>
      <c r="H102" s="74" t="s">
        <v>650</v>
      </c>
      <c r="I102" s="1">
        <v>809159</v>
      </c>
      <c r="J102" s="1">
        <v>0</v>
      </c>
      <c r="L102" s="1"/>
      <c r="N102" s="1">
        <v>0</v>
      </c>
      <c r="O102" s="1">
        <v>809159</v>
      </c>
      <c r="R102" s="1">
        <v>809159</v>
      </c>
      <c r="S102" s="7">
        <f t="shared" si="101"/>
        <v>876561.94469999999</v>
      </c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  <c r="AL102" s="25"/>
      <c r="AM102" s="25"/>
      <c r="AN102" s="25"/>
      <c r="AO102" s="25"/>
      <c r="AP102" s="25"/>
      <c r="AQ102" s="25"/>
      <c r="AR102" s="25"/>
      <c r="AS102" s="25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  <c r="BF102" s="25"/>
      <c r="BG102" s="25"/>
      <c r="BH102" s="25"/>
      <c r="BI102" s="25"/>
      <c r="BJ102" s="25"/>
      <c r="BK102" s="25"/>
      <c r="BL102" s="25"/>
      <c r="BM102" s="25"/>
      <c r="BN102" s="25"/>
      <c r="BO102" s="25"/>
      <c r="BP102" s="25"/>
      <c r="BQ102" s="25"/>
    </row>
    <row r="103" spans="1:69" s="26" customFormat="1" ht="18.75" customHeight="1" outlineLevel="1" x14ac:dyDescent="0.3">
      <c r="A103" s="51" t="s">
        <v>761</v>
      </c>
      <c r="B103" s="121" t="s">
        <v>762</v>
      </c>
      <c r="C103" s="25"/>
      <c r="D103" s="1">
        <f t="shared" ref="D103:F103" si="102">SUM(D104:D108)</f>
        <v>1159576</v>
      </c>
      <c r="E103" s="1"/>
      <c r="F103" s="1">
        <f t="shared" si="102"/>
        <v>104</v>
      </c>
      <c r="G103" s="60">
        <v>45478</v>
      </c>
      <c r="H103" s="74" t="s">
        <v>763</v>
      </c>
      <c r="I103" s="1">
        <f>SUM(I104:I108)</f>
        <v>1137341</v>
      </c>
      <c r="J103" s="1">
        <f t="shared" ref="J103" si="103">SUM(J104:J108)</f>
        <v>0</v>
      </c>
      <c r="L103" s="1"/>
      <c r="N103" s="1">
        <f t="shared" ref="N103" si="104">SUM(N104:N108)</f>
        <v>0</v>
      </c>
      <c r="O103" s="1">
        <f>SUM(O104:O108)</f>
        <v>1137341</v>
      </c>
      <c r="R103" s="1">
        <f>SUM(R104:R108)</f>
        <v>1137341</v>
      </c>
      <c r="S103" s="1">
        <f>SUM(S104:S108)</f>
        <v>1232081.5052999998</v>
      </c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5"/>
      <c r="AL103" s="25"/>
      <c r="AM103" s="25"/>
      <c r="AN103" s="25"/>
      <c r="AO103" s="25"/>
      <c r="AP103" s="25"/>
      <c r="AQ103" s="25"/>
      <c r="AR103" s="25"/>
      <c r="AS103" s="25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  <c r="BF103" s="25"/>
      <c r="BG103" s="25"/>
      <c r="BH103" s="25"/>
      <c r="BI103" s="25"/>
      <c r="BJ103" s="25"/>
      <c r="BK103" s="25"/>
      <c r="BL103" s="25"/>
      <c r="BM103" s="25"/>
      <c r="BN103" s="25"/>
      <c r="BO103" s="25"/>
      <c r="BP103" s="25"/>
      <c r="BQ103" s="25"/>
    </row>
    <row r="104" spans="1:69" s="26" customFormat="1" ht="18.75" customHeight="1" outlineLevel="1" x14ac:dyDescent="0.3">
      <c r="A104" s="120" t="s">
        <v>858</v>
      </c>
      <c r="B104" s="59" t="s">
        <v>861</v>
      </c>
      <c r="C104" s="25"/>
      <c r="D104" s="1">
        <f>ROUND(I104*$D$9,0)</f>
        <v>1118189</v>
      </c>
      <c r="E104" s="1"/>
      <c r="F104" s="112">
        <f>ROUND(D104/$C$4,0)</f>
        <v>101</v>
      </c>
      <c r="G104" s="60">
        <v>45478</v>
      </c>
      <c r="H104" s="74" t="s">
        <v>763</v>
      </c>
      <c r="I104" s="1">
        <v>1096748</v>
      </c>
      <c r="J104" s="1"/>
      <c r="L104" s="1"/>
      <c r="N104" s="1"/>
      <c r="O104" s="1">
        <v>1096748</v>
      </c>
      <c r="R104" s="1">
        <v>1096748</v>
      </c>
      <c r="S104" s="7">
        <f>R104*$S$7</f>
        <v>1188107.1084</v>
      </c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5"/>
      <c r="AL104" s="25"/>
      <c r="AM104" s="25"/>
      <c r="AN104" s="25"/>
      <c r="AO104" s="25"/>
      <c r="AP104" s="25"/>
      <c r="AQ104" s="25"/>
      <c r="AR104" s="25"/>
      <c r="AS104" s="25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  <c r="BF104" s="25"/>
      <c r="BG104" s="25"/>
      <c r="BH104" s="25"/>
      <c r="BI104" s="25"/>
      <c r="BJ104" s="25"/>
      <c r="BK104" s="25"/>
      <c r="BL104" s="25"/>
      <c r="BM104" s="25"/>
      <c r="BN104" s="25"/>
      <c r="BO104" s="25"/>
      <c r="BP104" s="25"/>
      <c r="BQ104" s="25"/>
    </row>
    <row r="105" spans="1:69" s="26" customFormat="1" ht="18.75" customHeight="1" outlineLevel="1" x14ac:dyDescent="0.3">
      <c r="A105" s="120" t="s">
        <v>859</v>
      </c>
      <c r="B105" s="59" t="s">
        <v>862</v>
      </c>
      <c r="C105" s="25"/>
      <c r="D105" s="1">
        <f>ROUND(I105*$D$9,0)</f>
        <v>-1118189</v>
      </c>
      <c r="E105" s="1"/>
      <c r="F105" s="112">
        <f>ROUND(D105/$C$4,0)</f>
        <v>-101</v>
      </c>
      <c r="G105" s="60">
        <v>45638</v>
      </c>
      <c r="H105" s="74" t="s">
        <v>863</v>
      </c>
      <c r="I105" s="1">
        <v>-1096748</v>
      </c>
      <c r="J105" s="1"/>
      <c r="L105" s="1"/>
      <c r="N105" s="1"/>
      <c r="O105" s="1">
        <v>-1096748</v>
      </c>
      <c r="R105" s="1">
        <v>-1096748</v>
      </c>
      <c r="S105" s="7">
        <f>R105*$S$7</f>
        <v>-1188107.1084</v>
      </c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5"/>
      <c r="AL105" s="25"/>
      <c r="AM105" s="25"/>
      <c r="AN105" s="25"/>
      <c r="AO105" s="25"/>
      <c r="AP105" s="25"/>
      <c r="AQ105" s="25"/>
      <c r="AR105" s="25"/>
      <c r="AS105" s="25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  <c r="BF105" s="25"/>
      <c r="BG105" s="25"/>
      <c r="BH105" s="25"/>
      <c r="BI105" s="25"/>
      <c r="BJ105" s="25"/>
      <c r="BK105" s="25"/>
      <c r="BL105" s="25"/>
      <c r="BM105" s="25"/>
      <c r="BN105" s="25"/>
      <c r="BO105" s="25"/>
      <c r="BP105" s="25"/>
      <c r="BQ105" s="25"/>
    </row>
    <row r="106" spans="1:69" s="26" customFormat="1" ht="18.75" customHeight="1" outlineLevel="1" x14ac:dyDescent="0.3">
      <c r="A106" s="120" t="s">
        <v>860</v>
      </c>
      <c r="B106" s="59" t="s">
        <v>865</v>
      </c>
      <c r="C106" s="25"/>
      <c r="D106" s="1">
        <f>ROUND(I106*$D$9,0)</f>
        <v>1146022</v>
      </c>
      <c r="E106" s="1"/>
      <c r="F106" s="112">
        <f>ROUND(D106/$C$4,0)</f>
        <v>103</v>
      </c>
      <c r="G106" s="60">
        <v>45638</v>
      </c>
      <c r="H106" s="74" t="s">
        <v>864</v>
      </c>
      <c r="I106" s="1">
        <v>1124047</v>
      </c>
      <c r="J106" s="1"/>
      <c r="L106" s="1"/>
      <c r="N106" s="1"/>
      <c r="O106" s="1">
        <v>1124047</v>
      </c>
      <c r="R106" s="1">
        <v>1124047</v>
      </c>
      <c r="S106" s="7">
        <f>R106*$S$7</f>
        <v>1217680.1150999998</v>
      </c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5"/>
      <c r="AL106" s="25"/>
      <c r="AM106" s="25"/>
      <c r="AN106" s="25"/>
      <c r="AO106" s="25"/>
      <c r="AP106" s="25"/>
      <c r="AQ106" s="25"/>
      <c r="AR106" s="25"/>
      <c r="AS106" s="25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  <c r="BF106" s="25"/>
      <c r="BG106" s="25"/>
      <c r="BH106" s="25"/>
      <c r="BI106" s="25"/>
      <c r="BJ106" s="25"/>
      <c r="BK106" s="25"/>
      <c r="BL106" s="25"/>
      <c r="BM106" s="25"/>
      <c r="BN106" s="25"/>
      <c r="BO106" s="25"/>
      <c r="BP106" s="25"/>
      <c r="BQ106" s="25"/>
    </row>
    <row r="107" spans="1:69" s="26" customFormat="1" ht="18.75" customHeight="1" outlineLevel="1" x14ac:dyDescent="0.3">
      <c r="A107" s="120" t="s">
        <v>924</v>
      </c>
      <c r="B107" s="59" t="s">
        <v>927</v>
      </c>
      <c r="C107" s="25"/>
      <c r="D107" s="1">
        <f>ROUND(I107*$D$9,0)</f>
        <v>-620321</v>
      </c>
      <c r="E107" s="1"/>
      <c r="F107" s="112">
        <f>ROUND(D107/$C$4,0)</f>
        <v>-56</v>
      </c>
      <c r="G107" s="60">
        <v>45905</v>
      </c>
      <c r="H107" s="74" t="s">
        <v>928</v>
      </c>
      <c r="I107" s="1">
        <v>-608426</v>
      </c>
      <c r="J107" s="1"/>
      <c r="L107" s="1"/>
      <c r="N107" s="1"/>
      <c r="O107" s="1">
        <v>-608426</v>
      </c>
      <c r="R107" s="1">
        <v>-608426</v>
      </c>
      <c r="S107" s="7">
        <f>R107*$S$7</f>
        <v>-659107.88579999993</v>
      </c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5"/>
      <c r="AL107" s="25"/>
      <c r="AM107" s="25"/>
      <c r="AN107" s="25"/>
      <c r="AO107" s="25"/>
      <c r="AP107" s="25"/>
      <c r="AQ107" s="25"/>
      <c r="AR107" s="25"/>
      <c r="AS107" s="25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  <c r="BF107" s="25"/>
      <c r="BG107" s="25"/>
      <c r="BH107" s="25"/>
      <c r="BI107" s="25"/>
      <c r="BJ107" s="25"/>
      <c r="BK107" s="25"/>
      <c r="BL107" s="25"/>
      <c r="BM107" s="25"/>
      <c r="BN107" s="25"/>
      <c r="BO107" s="25"/>
      <c r="BP107" s="25"/>
      <c r="BQ107" s="25"/>
    </row>
    <row r="108" spans="1:69" s="26" customFormat="1" ht="18.75" customHeight="1" outlineLevel="1" x14ac:dyDescent="0.3">
      <c r="A108" s="120" t="s">
        <v>925</v>
      </c>
      <c r="B108" s="59" t="s">
        <v>926</v>
      </c>
      <c r="C108" s="25"/>
      <c r="D108" s="1">
        <f>ROUND(I108*$D$9,0)</f>
        <v>633875</v>
      </c>
      <c r="E108" s="1"/>
      <c r="F108" s="112">
        <f>ROUND(D108/$C$4,0)</f>
        <v>57</v>
      </c>
      <c r="G108" s="60">
        <v>45905</v>
      </c>
      <c r="H108" s="74" t="s">
        <v>913</v>
      </c>
      <c r="I108" s="1">
        <v>621720</v>
      </c>
      <c r="J108" s="1"/>
      <c r="L108" s="1"/>
      <c r="N108" s="1"/>
      <c r="O108" s="1">
        <v>621720</v>
      </c>
      <c r="R108" s="1">
        <v>621720</v>
      </c>
      <c r="S108" s="7">
        <f>R108*$S$7</f>
        <v>673509.27599999995</v>
      </c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5"/>
      <c r="AL108" s="25"/>
      <c r="AM108" s="25"/>
      <c r="AN108" s="25"/>
      <c r="AO108" s="25"/>
      <c r="AP108" s="25"/>
      <c r="AQ108" s="25"/>
      <c r="AR108" s="25"/>
      <c r="AS108" s="25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  <c r="BF108" s="25"/>
      <c r="BG108" s="25"/>
      <c r="BH108" s="25"/>
      <c r="BI108" s="25"/>
      <c r="BJ108" s="25"/>
      <c r="BK108" s="25"/>
      <c r="BL108" s="25"/>
      <c r="BM108" s="25"/>
      <c r="BN108" s="25"/>
      <c r="BO108" s="25"/>
      <c r="BP108" s="25"/>
      <c r="BQ108" s="25"/>
    </row>
    <row r="109" spans="1:69" s="26" customFormat="1" ht="17.100000000000001" customHeight="1" outlineLevel="1" x14ac:dyDescent="0.3">
      <c r="A109" s="56" t="s">
        <v>74</v>
      </c>
      <c r="B109" s="49" t="s">
        <v>131</v>
      </c>
      <c r="C109" s="25"/>
      <c r="D109" s="1">
        <f t="shared" ref="D109:F109" si="105">SUM(D110:D112)</f>
        <v>863446</v>
      </c>
      <c r="E109" s="1"/>
      <c r="F109" s="1">
        <f t="shared" si="105"/>
        <v>77</v>
      </c>
      <c r="G109" s="60"/>
      <c r="H109" s="74"/>
      <c r="I109" s="1">
        <f>SUM(I110:I112)</f>
        <v>846889</v>
      </c>
      <c r="J109" s="1">
        <f t="shared" ref="J109" si="106">SUM(J110:J112)</f>
        <v>0</v>
      </c>
      <c r="L109" s="1">
        <v>9235</v>
      </c>
      <c r="M109" s="26">
        <f t="shared" si="40"/>
        <v>0</v>
      </c>
      <c r="N109" s="1">
        <f t="shared" ref="N109:O109" si="107">SUM(N110:N112)</f>
        <v>0</v>
      </c>
      <c r="O109" s="1">
        <f t="shared" si="107"/>
        <v>846889</v>
      </c>
      <c r="R109" s="1">
        <f t="shared" ref="R109" si="108">SUM(R110:R112)</f>
        <v>846889</v>
      </c>
      <c r="S109" s="1">
        <f>SUM(S110:S112)</f>
        <v>917434.85369999986</v>
      </c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5"/>
      <c r="AL109" s="25"/>
      <c r="AM109" s="25"/>
      <c r="AN109" s="25"/>
      <c r="AO109" s="25"/>
      <c r="AP109" s="25"/>
      <c r="AQ109" s="25"/>
      <c r="AR109" s="25"/>
      <c r="AS109" s="25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  <c r="BF109" s="25"/>
      <c r="BG109" s="25"/>
      <c r="BH109" s="25"/>
      <c r="BI109" s="25"/>
      <c r="BJ109" s="25"/>
      <c r="BK109" s="25"/>
      <c r="BL109" s="25"/>
      <c r="BM109" s="25"/>
      <c r="BN109" s="25"/>
      <c r="BO109" s="25"/>
      <c r="BP109" s="25"/>
      <c r="BQ109" s="25"/>
    </row>
    <row r="110" spans="1:69" s="26" customFormat="1" ht="17.100000000000001" customHeight="1" outlineLevel="1" x14ac:dyDescent="0.3">
      <c r="A110" s="51" t="s">
        <v>617</v>
      </c>
      <c r="B110" s="48" t="s">
        <v>131</v>
      </c>
      <c r="C110" s="25"/>
      <c r="D110" s="1">
        <f>ROUND(I110*$D$9,0)</f>
        <v>106958</v>
      </c>
      <c r="E110" s="1"/>
      <c r="F110" s="112">
        <f>ROUND(D110/$C$4,0)</f>
        <v>10</v>
      </c>
      <c r="G110" s="60">
        <v>45082</v>
      </c>
      <c r="H110" s="74" t="s">
        <v>595</v>
      </c>
      <c r="I110" s="1">
        <v>104907</v>
      </c>
      <c r="J110" s="1">
        <v>0</v>
      </c>
      <c r="L110" s="1"/>
      <c r="N110" s="1">
        <v>0</v>
      </c>
      <c r="O110" s="1">
        <v>104907</v>
      </c>
      <c r="R110" s="1">
        <v>104907</v>
      </c>
      <c r="S110" s="7">
        <f>R110*$S$7</f>
        <v>113645.75309999999</v>
      </c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5"/>
      <c r="AL110" s="25"/>
      <c r="AM110" s="25"/>
      <c r="AN110" s="25"/>
      <c r="AO110" s="25"/>
      <c r="AP110" s="25"/>
      <c r="AQ110" s="25"/>
      <c r="AR110" s="25"/>
      <c r="AS110" s="25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  <c r="BF110" s="25"/>
      <c r="BG110" s="25"/>
      <c r="BH110" s="25"/>
      <c r="BI110" s="25"/>
      <c r="BJ110" s="25"/>
      <c r="BK110" s="25"/>
      <c r="BL110" s="25"/>
      <c r="BM110" s="25"/>
      <c r="BN110" s="25"/>
      <c r="BO110" s="25"/>
      <c r="BP110" s="25"/>
      <c r="BQ110" s="25"/>
    </row>
    <row r="111" spans="1:69" s="26" customFormat="1" ht="17.100000000000001" customHeight="1" outlineLevel="1" x14ac:dyDescent="0.3">
      <c r="A111" s="51" t="s">
        <v>618</v>
      </c>
      <c r="B111" s="48" t="s">
        <v>131</v>
      </c>
      <c r="C111" s="25"/>
      <c r="D111" s="1">
        <f>ROUND(I111*$D$9,0)</f>
        <v>-106958</v>
      </c>
      <c r="E111" s="1"/>
      <c r="F111" s="112">
        <f>ROUND(D111/$C$4,0)</f>
        <v>-10</v>
      </c>
      <c r="G111" s="60"/>
      <c r="H111" s="74"/>
      <c r="I111" s="1">
        <v>-104907</v>
      </c>
      <c r="J111" s="1">
        <v>0</v>
      </c>
      <c r="L111" s="1"/>
      <c r="N111" s="1">
        <v>0</v>
      </c>
      <c r="O111" s="1">
        <v>-104907</v>
      </c>
      <c r="R111" s="1">
        <v>-104907</v>
      </c>
      <c r="S111" s="7">
        <f>R111*$S$7</f>
        <v>-113645.75309999999</v>
      </c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5"/>
      <c r="AL111" s="25"/>
      <c r="AM111" s="25"/>
      <c r="AN111" s="25"/>
      <c r="AO111" s="25"/>
      <c r="AP111" s="25"/>
      <c r="AQ111" s="25"/>
      <c r="AR111" s="25"/>
      <c r="AS111" s="25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  <c r="BF111" s="25"/>
      <c r="BG111" s="25"/>
      <c r="BH111" s="25"/>
      <c r="BI111" s="25"/>
      <c r="BJ111" s="25"/>
      <c r="BK111" s="25"/>
      <c r="BL111" s="25"/>
      <c r="BM111" s="25"/>
      <c r="BN111" s="25"/>
      <c r="BO111" s="25"/>
      <c r="BP111" s="25"/>
      <c r="BQ111" s="25"/>
    </row>
    <row r="112" spans="1:69" s="26" customFormat="1" ht="17.100000000000001" customHeight="1" outlineLevel="1" x14ac:dyDescent="0.3">
      <c r="A112" s="51" t="s">
        <v>619</v>
      </c>
      <c r="B112" s="119" t="s">
        <v>620</v>
      </c>
      <c r="C112" s="25"/>
      <c r="D112" s="1">
        <f t="shared" ref="D112:F112" si="109">SUM(D113:D117)</f>
        <v>863446</v>
      </c>
      <c r="E112" s="1"/>
      <c r="F112" s="1">
        <f t="shared" si="109"/>
        <v>77</v>
      </c>
      <c r="G112" s="60"/>
      <c r="H112" s="74"/>
      <c r="I112" s="1">
        <f>SUM(I113:I117)</f>
        <v>846889</v>
      </c>
      <c r="J112" s="1">
        <f t="shared" ref="J112" si="110">SUM(J113:J117)</f>
        <v>0</v>
      </c>
      <c r="L112" s="1"/>
      <c r="N112" s="1">
        <f t="shared" ref="N112:O112" si="111">SUM(N113:N117)</f>
        <v>0</v>
      </c>
      <c r="O112" s="1">
        <f t="shared" si="111"/>
        <v>846889</v>
      </c>
      <c r="R112" s="1">
        <f t="shared" ref="R112" si="112">SUM(R113:R117)</f>
        <v>846889</v>
      </c>
      <c r="S112" s="1">
        <f>SUM(S113:S117)</f>
        <v>917434.85369999986</v>
      </c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5"/>
      <c r="AL112" s="25"/>
      <c r="AM112" s="25"/>
      <c r="AN112" s="25"/>
      <c r="AO112" s="25"/>
      <c r="AP112" s="25"/>
      <c r="AQ112" s="25"/>
      <c r="AR112" s="25"/>
      <c r="AS112" s="25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  <c r="BF112" s="25"/>
      <c r="BG112" s="25"/>
      <c r="BH112" s="25"/>
      <c r="BI112" s="25"/>
      <c r="BJ112" s="25"/>
      <c r="BK112" s="25"/>
      <c r="BL112" s="25"/>
      <c r="BM112" s="25"/>
      <c r="BN112" s="25"/>
      <c r="BO112" s="25"/>
      <c r="BP112" s="25"/>
      <c r="BQ112" s="25"/>
    </row>
    <row r="113" spans="1:69" s="26" customFormat="1" ht="17.100000000000001" customHeight="1" outlineLevel="1" x14ac:dyDescent="0.3">
      <c r="A113" s="120" t="s">
        <v>694</v>
      </c>
      <c r="B113" s="48" t="s">
        <v>697</v>
      </c>
      <c r="C113" s="25"/>
      <c r="D113" s="1">
        <f>ROUND(I113*$D$9,0)</f>
        <v>679887</v>
      </c>
      <c r="E113" s="1"/>
      <c r="F113" s="112">
        <f>ROUND(D113/$C$4,0)</f>
        <v>61</v>
      </c>
      <c r="G113" s="60">
        <v>45259</v>
      </c>
      <c r="H113" s="74" t="s">
        <v>626</v>
      </c>
      <c r="I113" s="1">
        <v>666850</v>
      </c>
      <c r="J113" s="1">
        <v>0</v>
      </c>
      <c r="L113" s="1"/>
      <c r="N113" s="1">
        <v>0</v>
      </c>
      <c r="O113" s="1">
        <v>666850</v>
      </c>
      <c r="R113" s="1">
        <v>666850</v>
      </c>
      <c r="S113" s="7">
        <f>R113*$S$7</f>
        <v>722398.60499999998</v>
      </c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5"/>
      <c r="AL113" s="25"/>
      <c r="AM113" s="25"/>
      <c r="AN113" s="25"/>
      <c r="AO113" s="25"/>
      <c r="AP113" s="25"/>
      <c r="AQ113" s="25"/>
      <c r="AR113" s="25"/>
      <c r="AS113" s="25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  <c r="BF113" s="25"/>
      <c r="BG113" s="25"/>
      <c r="BH113" s="25"/>
      <c r="BI113" s="25"/>
      <c r="BJ113" s="25"/>
      <c r="BK113" s="25"/>
      <c r="BL113" s="25"/>
      <c r="BM113" s="25"/>
      <c r="BN113" s="25"/>
      <c r="BO113" s="25"/>
      <c r="BP113" s="25"/>
      <c r="BQ113" s="25"/>
    </row>
    <row r="114" spans="1:69" s="26" customFormat="1" ht="17.100000000000001" customHeight="1" outlineLevel="1" x14ac:dyDescent="0.3">
      <c r="A114" s="120" t="s">
        <v>695</v>
      </c>
      <c r="B114" s="48" t="s">
        <v>698</v>
      </c>
      <c r="C114" s="25"/>
      <c r="D114" s="1">
        <f>ROUND(I114*$D$9,0)</f>
        <v>-679887</v>
      </c>
      <c r="E114" s="1"/>
      <c r="F114" s="112">
        <f>ROUND(D114/$C$4,0)</f>
        <v>-61</v>
      </c>
      <c r="G114" s="60">
        <v>45441</v>
      </c>
      <c r="H114" s="74" t="s">
        <v>659</v>
      </c>
      <c r="I114" s="1">
        <v>-666850</v>
      </c>
      <c r="J114" s="1">
        <v>0</v>
      </c>
      <c r="L114" s="1"/>
      <c r="N114" s="1">
        <v>0</v>
      </c>
      <c r="O114" s="1">
        <v>-666850</v>
      </c>
      <c r="R114" s="1">
        <v>-666850</v>
      </c>
      <c r="S114" s="7">
        <f>R114*$S$7</f>
        <v>-722398.60499999998</v>
      </c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5"/>
      <c r="AL114" s="25"/>
      <c r="AM114" s="25"/>
      <c r="AN114" s="25"/>
      <c r="AO114" s="25"/>
      <c r="AP114" s="25"/>
      <c r="AQ114" s="25"/>
      <c r="AR114" s="25"/>
      <c r="AS114" s="25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  <c r="BF114" s="25"/>
      <c r="BG114" s="25"/>
      <c r="BH114" s="25"/>
      <c r="BI114" s="25"/>
      <c r="BJ114" s="25"/>
      <c r="BK114" s="25"/>
      <c r="BL114" s="25"/>
      <c r="BM114" s="25"/>
      <c r="BN114" s="25"/>
      <c r="BO114" s="25"/>
      <c r="BP114" s="25"/>
      <c r="BQ114" s="25"/>
    </row>
    <row r="115" spans="1:69" s="26" customFormat="1" ht="34.5" customHeight="1" outlineLevel="1" x14ac:dyDescent="0.3">
      <c r="A115" s="120" t="s">
        <v>696</v>
      </c>
      <c r="B115" s="48" t="s">
        <v>699</v>
      </c>
      <c r="C115" s="25"/>
      <c r="D115" s="1">
        <f>ROUND(I115*$D$9,0)</f>
        <v>827840</v>
      </c>
      <c r="E115" s="1"/>
      <c r="F115" s="112">
        <f>ROUND(D115/$C$4,0)</f>
        <v>74</v>
      </c>
      <c r="G115" s="60">
        <v>45441</v>
      </c>
      <c r="H115" s="74" t="s">
        <v>651</v>
      </c>
      <c r="I115" s="1">
        <v>811966</v>
      </c>
      <c r="J115" s="1">
        <v>0</v>
      </c>
      <c r="L115" s="1"/>
      <c r="N115" s="1">
        <v>0</v>
      </c>
      <c r="O115" s="1">
        <v>811966</v>
      </c>
      <c r="R115" s="1">
        <v>811966</v>
      </c>
      <c r="S115" s="7">
        <f>R115*$S$7</f>
        <v>879602.76779999991</v>
      </c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5"/>
      <c r="AL115" s="25"/>
      <c r="AM115" s="25"/>
      <c r="AN115" s="25"/>
      <c r="AO115" s="25"/>
      <c r="AP115" s="25"/>
      <c r="AQ115" s="25"/>
      <c r="AR115" s="25"/>
      <c r="AS115" s="25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  <c r="BF115" s="25"/>
      <c r="BG115" s="25"/>
      <c r="BH115" s="25"/>
      <c r="BI115" s="25"/>
      <c r="BJ115" s="25"/>
      <c r="BK115" s="25"/>
      <c r="BL115" s="25"/>
      <c r="BM115" s="25"/>
      <c r="BN115" s="25"/>
      <c r="BO115" s="25"/>
      <c r="BP115" s="25"/>
      <c r="BQ115" s="25"/>
    </row>
    <row r="116" spans="1:69" s="26" customFormat="1" outlineLevel="1" x14ac:dyDescent="0.3">
      <c r="A116" s="120" t="s">
        <v>929</v>
      </c>
      <c r="B116" s="48" t="s">
        <v>931</v>
      </c>
      <c r="C116" s="25"/>
      <c r="D116" s="1">
        <f>ROUND(I116*$D$9,0)</f>
        <v>-95140</v>
      </c>
      <c r="E116" s="1"/>
      <c r="F116" s="112">
        <f>ROUND(D116/$C$4,0)</f>
        <v>-9</v>
      </c>
      <c r="G116" s="60">
        <v>45905</v>
      </c>
      <c r="H116" s="74" t="s">
        <v>928</v>
      </c>
      <c r="I116" s="1">
        <v>-93316</v>
      </c>
      <c r="J116" s="1"/>
      <c r="L116" s="1"/>
      <c r="N116" s="1"/>
      <c r="O116" s="1">
        <v>-93316</v>
      </c>
      <c r="R116" s="1">
        <v>-93316</v>
      </c>
      <c r="S116" s="7">
        <f>R116*$S$7</f>
        <v>-101089.22279999999</v>
      </c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5"/>
      <c r="AL116" s="25"/>
      <c r="AM116" s="25"/>
      <c r="AN116" s="25"/>
      <c r="AO116" s="25"/>
      <c r="AP116" s="25"/>
      <c r="AQ116" s="25"/>
      <c r="AR116" s="25"/>
      <c r="AS116" s="25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  <c r="BF116" s="25"/>
      <c r="BG116" s="25"/>
      <c r="BH116" s="25"/>
      <c r="BI116" s="25"/>
      <c r="BJ116" s="25"/>
      <c r="BK116" s="25"/>
      <c r="BL116" s="25"/>
      <c r="BM116" s="25"/>
      <c r="BN116" s="25"/>
      <c r="BO116" s="25"/>
      <c r="BP116" s="25"/>
      <c r="BQ116" s="25"/>
    </row>
    <row r="117" spans="1:69" s="26" customFormat="1" outlineLevel="1" x14ac:dyDescent="0.3">
      <c r="A117" s="120" t="s">
        <v>930</v>
      </c>
      <c r="B117" s="48" t="s">
        <v>932</v>
      </c>
      <c r="C117" s="25"/>
      <c r="D117" s="1">
        <f>ROUND(I117*$D$9,0)</f>
        <v>130746</v>
      </c>
      <c r="E117" s="1"/>
      <c r="F117" s="112">
        <f>ROUND(D117/$C$4,0)</f>
        <v>12</v>
      </c>
      <c r="G117" s="60">
        <v>45905</v>
      </c>
      <c r="H117" s="74" t="s">
        <v>913</v>
      </c>
      <c r="I117" s="1">
        <v>128239</v>
      </c>
      <c r="J117" s="1"/>
      <c r="L117" s="1"/>
      <c r="N117" s="1"/>
      <c r="O117" s="1">
        <v>128239</v>
      </c>
      <c r="R117" s="1">
        <v>128239</v>
      </c>
      <c r="S117" s="7">
        <f>R117*$S$7</f>
        <v>138921.30869999999</v>
      </c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5"/>
      <c r="AL117" s="25"/>
      <c r="AM117" s="25"/>
      <c r="AN117" s="25"/>
      <c r="AO117" s="25"/>
      <c r="AP117" s="25"/>
      <c r="AQ117" s="25"/>
      <c r="AR117" s="25"/>
      <c r="AS117" s="25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  <c r="BF117" s="25"/>
      <c r="BG117" s="25"/>
      <c r="BH117" s="25"/>
      <c r="BI117" s="25"/>
      <c r="BJ117" s="25"/>
      <c r="BK117" s="25"/>
      <c r="BL117" s="25"/>
      <c r="BM117" s="25"/>
      <c r="BN117" s="25"/>
      <c r="BO117" s="25"/>
      <c r="BP117" s="25"/>
      <c r="BQ117" s="25"/>
    </row>
    <row r="118" spans="1:69" s="26" customFormat="1" ht="17.100000000000001" customHeight="1" x14ac:dyDescent="0.3">
      <c r="A118" s="56" t="s">
        <v>75</v>
      </c>
      <c r="B118" s="43" t="s">
        <v>232</v>
      </c>
      <c r="C118" s="25"/>
      <c r="D118" s="3">
        <f t="shared" ref="D118:F118" si="113">SUM(D119,D124,D133:D134)</f>
        <v>36856290</v>
      </c>
      <c r="E118" s="3"/>
      <c r="F118" s="3">
        <f t="shared" si="113"/>
        <v>3317</v>
      </c>
      <c r="G118" s="41"/>
      <c r="H118" s="42"/>
      <c r="I118" s="3">
        <f>SUM(I119,I124,I133:I134)</f>
        <v>36149566</v>
      </c>
      <c r="J118" s="3">
        <f t="shared" ref="J118" si="114">SUM(J119,J124,J133:J134)</f>
        <v>0</v>
      </c>
      <c r="L118" s="72">
        <f>SUM(L119,L124,L133:L156)</f>
        <v>477307</v>
      </c>
      <c r="M118" s="26">
        <f t="shared" ref="M118:M133" si="115">L118*$M$12</f>
        <v>0</v>
      </c>
      <c r="N118" s="3">
        <f t="shared" ref="N118:O118" si="116">SUM(N119,N124,N133:N134)</f>
        <v>0</v>
      </c>
      <c r="O118" s="3">
        <f t="shared" si="116"/>
        <v>36149566</v>
      </c>
      <c r="R118" s="3">
        <f t="shared" ref="R118" si="117">SUM(R119,R124,R133:R134)</f>
        <v>36149566</v>
      </c>
      <c r="S118" s="3">
        <f>SUM(S119,S124,S133:S134)</f>
        <v>39160824.847800002</v>
      </c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5"/>
      <c r="AL118" s="25"/>
      <c r="AM118" s="25"/>
      <c r="AN118" s="25"/>
      <c r="AO118" s="25"/>
      <c r="AP118" s="25"/>
      <c r="AQ118" s="25"/>
      <c r="AR118" s="25"/>
      <c r="AS118" s="25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  <c r="BF118" s="25"/>
      <c r="BG118" s="25"/>
      <c r="BH118" s="25"/>
      <c r="BI118" s="25"/>
      <c r="BJ118" s="25"/>
      <c r="BK118" s="25"/>
      <c r="BL118" s="25"/>
      <c r="BM118" s="25"/>
      <c r="BN118" s="25"/>
      <c r="BO118" s="25"/>
      <c r="BP118" s="25"/>
      <c r="BQ118" s="25"/>
    </row>
    <row r="119" spans="1:69" s="26" customFormat="1" ht="17.100000000000001" customHeight="1" outlineLevel="1" x14ac:dyDescent="0.3">
      <c r="A119" s="56" t="s">
        <v>76</v>
      </c>
      <c r="B119" s="49" t="s">
        <v>372</v>
      </c>
      <c r="C119" s="25"/>
      <c r="D119" s="7">
        <f t="shared" ref="D119:F119" si="118">SUM(D120:D121)</f>
        <v>0</v>
      </c>
      <c r="E119" s="7"/>
      <c r="F119" s="7">
        <f t="shared" si="118"/>
        <v>0</v>
      </c>
      <c r="G119" s="41"/>
      <c r="H119" s="42"/>
      <c r="I119" s="7">
        <f>SUM(I120:I121)</f>
        <v>0</v>
      </c>
      <c r="J119" s="7">
        <f t="shared" ref="J119" si="119">SUM(J120:J121)</f>
        <v>0</v>
      </c>
      <c r="L119" s="1">
        <f t="shared" ref="L119" si="120">SUM(L120:L121)</f>
        <v>0</v>
      </c>
      <c r="M119" s="26">
        <f t="shared" si="115"/>
        <v>0</v>
      </c>
      <c r="N119" s="7">
        <f t="shared" ref="N119:O119" si="121">SUM(N120:N121)</f>
        <v>0</v>
      </c>
      <c r="O119" s="7">
        <f t="shared" si="121"/>
        <v>0</v>
      </c>
      <c r="R119" s="7">
        <f t="shared" ref="R119" si="122">SUM(R120:R121)</f>
        <v>0</v>
      </c>
      <c r="S119" s="7">
        <f>SUM(S120:S121)</f>
        <v>0</v>
      </c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5"/>
      <c r="AL119" s="25"/>
      <c r="AM119" s="25"/>
      <c r="AN119" s="25"/>
      <c r="AO119" s="25"/>
      <c r="AP119" s="25"/>
      <c r="AQ119" s="25"/>
      <c r="AR119" s="25"/>
      <c r="AS119" s="25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  <c r="BF119" s="25"/>
      <c r="BG119" s="25"/>
      <c r="BH119" s="25"/>
      <c r="BI119" s="25"/>
      <c r="BJ119" s="25"/>
      <c r="BK119" s="25"/>
      <c r="BL119" s="25"/>
      <c r="BM119" s="25"/>
      <c r="BN119" s="25"/>
      <c r="BO119" s="25"/>
      <c r="BP119" s="25"/>
      <c r="BQ119" s="25"/>
    </row>
    <row r="120" spans="1:69" s="26" customFormat="1" ht="17.100000000000001" customHeight="1" outlineLevel="1" x14ac:dyDescent="0.3">
      <c r="A120" s="51" t="s">
        <v>370</v>
      </c>
      <c r="B120" s="44" t="s">
        <v>581</v>
      </c>
      <c r="C120" s="25"/>
      <c r="D120" s="7"/>
      <c r="E120" s="7"/>
      <c r="F120" s="99"/>
      <c r="G120" s="41"/>
      <c r="H120" s="42"/>
      <c r="I120" s="7"/>
      <c r="J120" s="7"/>
      <c r="L120" s="1"/>
      <c r="M120" s="26">
        <f t="shared" si="115"/>
        <v>0</v>
      </c>
      <c r="N120" s="7"/>
      <c r="O120" s="7"/>
      <c r="R120" s="7"/>
      <c r="S120" s="7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5"/>
      <c r="AL120" s="25"/>
      <c r="AM120" s="25"/>
      <c r="AN120" s="25"/>
      <c r="AO120" s="25"/>
      <c r="AP120" s="25"/>
      <c r="AQ120" s="25"/>
      <c r="AR120" s="25"/>
      <c r="AS120" s="25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  <c r="BF120" s="25"/>
      <c r="BG120" s="25"/>
      <c r="BH120" s="25"/>
      <c r="BI120" s="25"/>
      <c r="BJ120" s="25"/>
      <c r="BK120" s="25"/>
      <c r="BL120" s="25"/>
      <c r="BM120" s="25"/>
      <c r="BN120" s="25"/>
      <c r="BO120" s="25"/>
      <c r="BP120" s="25"/>
      <c r="BQ120" s="25"/>
    </row>
    <row r="121" spans="1:69" s="26" customFormat="1" ht="17.100000000000001" customHeight="1" outlineLevel="1" x14ac:dyDescent="0.3">
      <c r="A121" s="51" t="s">
        <v>371</v>
      </c>
      <c r="B121" s="123" t="s">
        <v>604</v>
      </c>
      <c r="C121" s="25"/>
      <c r="D121" s="7">
        <f t="shared" ref="D121:F121" si="123">D122+D123</f>
        <v>0</v>
      </c>
      <c r="E121" s="7"/>
      <c r="F121" s="7">
        <f t="shared" si="123"/>
        <v>0</v>
      </c>
      <c r="G121" s="25"/>
      <c r="H121" s="25"/>
      <c r="I121" s="7">
        <f>I122+I123</f>
        <v>0</v>
      </c>
      <c r="J121" s="7">
        <f t="shared" ref="J121" si="124">J122+J123</f>
        <v>0</v>
      </c>
      <c r="L121" s="1"/>
      <c r="M121" s="26">
        <f t="shared" si="115"/>
        <v>0</v>
      </c>
      <c r="N121" s="7">
        <f t="shared" ref="N121:O121" si="125">N122+N123</f>
        <v>0</v>
      </c>
      <c r="O121" s="7">
        <f t="shared" si="125"/>
        <v>0</v>
      </c>
      <c r="R121" s="7">
        <f t="shared" ref="R121" si="126">R122+R123</f>
        <v>0</v>
      </c>
      <c r="S121" s="7">
        <f>S122+S123</f>
        <v>0</v>
      </c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5"/>
      <c r="AL121" s="25"/>
      <c r="AM121" s="25"/>
      <c r="AN121" s="25"/>
      <c r="AO121" s="25"/>
      <c r="AP121" s="25"/>
      <c r="AQ121" s="25"/>
      <c r="AR121" s="25"/>
      <c r="AS121" s="25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  <c r="BF121" s="25"/>
      <c r="BG121" s="25"/>
      <c r="BH121" s="25"/>
      <c r="BI121" s="25"/>
      <c r="BJ121" s="25"/>
      <c r="BK121" s="25"/>
      <c r="BL121" s="25"/>
      <c r="BM121" s="25"/>
      <c r="BN121" s="25"/>
      <c r="BO121" s="25"/>
      <c r="BP121" s="25"/>
      <c r="BQ121" s="25"/>
    </row>
    <row r="122" spans="1:69" s="26" customFormat="1" ht="17.100000000000001" customHeight="1" outlineLevel="1" x14ac:dyDescent="0.3">
      <c r="A122" s="122" t="s">
        <v>726</v>
      </c>
      <c r="B122" s="48" t="s">
        <v>604</v>
      </c>
      <c r="C122" s="25"/>
      <c r="D122" s="7">
        <f>ROUND(I122*$D$9,0)</f>
        <v>5794368</v>
      </c>
      <c r="E122" s="7"/>
      <c r="F122" s="99">
        <f>ROUND(D122/$C$4,0)</f>
        <v>521</v>
      </c>
      <c r="G122" s="60">
        <v>45096</v>
      </c>
      <c r="H122" s="42" t="s">
        <v>605</v>
      </c>
      <c r="I122" s="7">
        <v>5683260</v>
      </c>
      <c r="J122" s="7"/>
      <c r="L122" s="1"/>
      <c r="N122" s="7"/>
      <c r="O122" s="7">
        <v>5683260</v>
      </c>
      <c r="R122" s="7">
        <v>5683260</v>
      </c>
      <c r="S122" s="7">
        <f>R122*$S$7</f>
        <v>6156675.5579999993</v>
      </c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5"/>
      <c r="AL122" s="25"/>
      <c r="AM122" s="25"/>
      <c r="AN122" s="25"/>
      <c r="AO122" s="25"/>
      <c r="AP122" s="25"/>
      <c r="AQ122" s="25"/>
      <c r="AR122" s="25"/>
      <c r="AS122" s="25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  <c r="BF122" s="25"/>
      <c r="BG122" s="25"/>
      <c r="BH122" s="25"/>
      <c r="BI122" s="25"/>
      <c r="BJ122" s="25"/>
      <c r="BK122" s="25"/>
      <c r="BL122" s="25"/>
      <c r="BM122" s="25"/>
      <c r="BN122" s="25"/>
      <c r="BO122" s="25"/>
      <c r="BP122" s="25"/>
      <c r="BQ122" s="25"/>
    </row>
    <row r="123" spans="1:69" s="26" customFormat="1" ht="18" customHeight="1" outlineLevel="1" x14ac:dyDescent="0.3">
      <c r="A123" s="122" t="s">
        <v>727</v>
      </c>
      <c r="B123" s="48" t="s">
        <v>728</v>
      </c>
      <c r="C123" s="25"/>
      <c r="D123" s="7">
        <f>ROUND(I123*$D$9,0)</f>
        <v>-5794368</v>
      </c>
      <c r="E123" s="7"/>
      <c r="F123" s="99">
        <f>ROUND(D123/$C$4,0)</f>
        <v>-521</v>
      </c>
      <c r="G123" s="60">
        <v>45442</v>
      </c>
      <c r="H123" s="42" t="s">
        <v>729</v>
      </c>
      <c r="I123" s="7">
        <v>-5683260</v>
      </c>
      <c r="J123" s="7"/>
      <c r="L123" s="1"/>
      <c r="N123" s="7"/>
      <c r="O123" s="7">
        <v>-5683260</v>
      </c>
      <c r="R123" s="7">
        <v>-5683260</v>
      </c>
      <c r="S123" s="7">
        <f>R123*$S$7</f>
        <v>-6156675.5579999993</v>
      </c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5"/>
      <c r="AL123" s="25"/>
      <c r="AM123" s="25"/>
      <c r="AN123" s="25"/>
      <c r="AO123" s="25"/>
      <c r="AP123" s="25"/>
      <c r="AQ123" s="25"/>
      <c r="AR123" s="25"/>
      <c r="AS123" s="25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  <c r="BF123" s="25"/>
      <c r="BG123" s="25"/>
      <c r="BH123" s="25"/>
      <c r="BI123" s="25"/>
      <c r="BJ123" s="25"/>
      <c r="BK123" s="25"/>
      <c r="BL123" s="25"/>
      <c r="BM123" s="25"/>
      <c r="BN123" s="25"/>
      <c r="BO123" s="25"/>
      <c r="BP123" s="25"/>
      <c r="BQ123" s="25"/>
    </row>
    <row r="124" spans="1:69" s="26" customFormat="1" ht="17.100000000000001" customHeight="1" outlineLevel="1" x14ac:dyDescent="0.3">
      <c r="A124" s="56" t="s">
        <v>77</v>
      </c>
      <c r="B124" s="46" t="s">
        <v>579</v>
      </c>
      <c r="C124" s="25"/>
      <c r="D124" s="1">
        <f t="shared" ref="D124:F124" si="127">D125+D129+D130+D131+D132</f>
        <v>21127873</v>
      </c>
      <c r="E124" s="1"/>
      <c r="F124" s="1">
        <f t="shared" si="127"/>
        <v>1901</v>
      </c>
      <c r="G124" s="41"/>
      <c r="H124" s="42"/>
      <c r="I124" s="1">
        <f>I125+I129+I130+I131+I132</f>
        <v>20722744</v>
      </c>
      <c r="J124" s="1">
        <f t="shared" ref="J124" si="128">J125+J129+J130+J131+J132</f>
        <v>0</v>
      </c>
      <c r="L124" s="1">
        <f>SUM(L125:L125)</f>
        <v>449038</v>
      </c>
      <c r="M124" s="26">
        <f t="shared" si="115"/>
        <v>0</v>
      </c>
      <c r="N124" s="1">
        <f t="shared" ref="N124:O124" si="129">N125+N129+N130+N131+N132</f>
        <v>0</v>
      </c>
      <c r="O124" s="1">
        <f t="shared" si="129"/>
        <v>20722744</v>
      </c>
      <c r="R124" s="1">
        <f t="shared" ref="R124" si="130">R125+R129+R130+R131+R132</f>
        <v>20722744</v>
      </c>
      <c r="S124" s="1">
        <f>S125+S129+S130+S131+S132</f>
        <v>22448948.575200003</v>
      </c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5"/>
      <c r="AL124" s="25"/>
      <c r="AM124" s="25"/>
      <c r="AN124" s="25"/>
      <c r="AO124" s="25"/>
      <c r="AP124" s="25"/>
      <c r="AQ124" s="25"/>
      <c r="AR124" s="25"/>
      <c r="AS124" s="25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  <c r="BF124" s="25"/>
      <c r="BG124" s="25"/>
      <c r="BH124" s="25"/>
      <c r="BI124" s="25"/>
      <c r="BJ124" s="25"/>
      <c r="BK124" s="25"/>
      <c r="BL124" s="25"/>
      <c r="BM124" s="25"/>
      <c r="BN124" s="25"/>
      <c r="BO124" s="25"/>
      <c r="BP124" s="25"/>
      <c r="BQ124" s="25"/>
    </row>
    <row r="125" spans="1:69" s="26" customFormat="1" ht="18.75" customHeight="1" outlineLevel="1" x14ac:dyDescent="0.3">
      <c r="A125" s="54" t="s">
        <v>585</v>
      </c>
      <c r="B125" s="119" t="s">
        <v>656</v>
      </c>
      <c r="C125" s="25"/>
      <c r="D125" s="1">
        <f t="shared" ref="D125:F125" si="131">D126+D127+D128</f>
        <v>16550792</v>
      </c>
      <c r="E125" s="1"/>
      <c r="F125" s="1">
        <f t="shared" si="131"/>
        <v>1489</v>
      </c>
      <c r="G125" s="25"/>
      <c r="H125" s="25"/>
      <c r="I125" s="1">
        <f>I126+I127+I128</f>
        <v>16233428</v>
      </c>
      <c r="J125" s="1">
        <f t="shared" ref="J125" si="132">J126+J127+J128</f>
        <v>0</v>
      </c>
      <c r="L125" s="1">
        <v>449038</v>
      </c>
      <c r="M125" s="26">
        <f t="shared" si="115"/>
        <v>0</v>
      </c>
      <c r="N125" s="1">
        <f t="shared" ref="N125:O125" si="133">N126+N127+N128</f>
        <v>0</v>
      </c>
      <c r="O125" s="1">
        <f t="shared" si="133"/>
        <v>16233428</v>
      </c>
      <c r="R125" s="1">
        <f t="shared" ref="R125" si="134">R126+R127+R128</f>
        <v>16233428</v>
      </c>
      <c r="S125" s="1">
        <f>S126+S127+S128</f>
        <v>17585672.5524</v>
      </c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5"/>
      <c r="AL125" s="25"/>
      <c r="AM125" s="25"/>
      <c r="AN125" s="25"/>
      <c r="AO125" s="25"/>
      <c r="AP125" s="25"/>
      <c r="AQ125" s="25"/>
      <c r="AR125" s="25"/>
      <c r="AS125" s="25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  <c r="BF125" s="25"/>
      <c r="BG125" s="25"/>
      <c r="BH125" s="25"/>
      <c r="BI125" s="25"/>
      <c r="BJ125" s="25"/>
      <c r="BK125" s="25"/>
      <c r="BL125" s="25"/>
      <c r="BM125" s="25"/>
      <c r="BN125" s="25"/>
      <c r="BO125" s="25"/>
      <c r="BP125" s="25"/>
      <c r="BQ125" s="25"/>
    </row>
    <row r="126" spans="1:69" s="26" customFormat="1" ht="18.75" customHeight="1" outlineLevel="1" x14ac:dyDescent="0.3">
      <c r="A126" s="120" t="s">
        <v>653</v>
      </c>
      <c r="B126" s="48" t="s">
        <v>657</v>
      </c>
      <c r="C126" s="25"/>
      <c r="D126" s="1">
        <f t="shared" ref="D126:D133" si="135">ROUND(I126*$D$9,0)</f>
        <v>16307524</v>
      </c>
      <c r="E126" s="1"/>
      <c r="F126" s="112">
        <f t="shared" ref="F126:F133" si="136">ROUND(D126/$C$4,0)</f>
        <v>1467</v>
      </c>
      <c r="G126" s="60">
        <v>45162</v>
      </c>
      <c r="H126" s="42" t="s">
        <v>626</v>
      </c>
      <c r="I126" s="1">
        <v>15994825</v>
      </c>
      <c r="J126" s="1"/>
      <c r="L126" s="1"/>
      <c r="N126" s="1"/>
      <c r="O126" s="1">
        <v>15994825</v>
      </c>
      <c r="R126" s="1">
        <v>15994825</v>
      </c>
      <c r="S126" s="7">
        <f t="shared" ref="S126:S133" si="137">R126*$S$7</f>
        <v>17327193.922499999</v>
      </c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5"/>
      <c r="AL126" s="25"/>
      <c r="AM126" s="25"/>
      <c r="AN126" s="25"/>
      <c r="AO126" s="25"/>
      <c r="AP126" s="25"/>
      <c r="AQ126" s="25"/>
      <c r="AR126" s="25"/>
      <c r="AS126" s="25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  <c r="BF126" s="25"/>
      <c r="BG126" s="25"/>
      <c r="BH126" s="25"/>
      <c r="BI126" s="25"/>
      <c r="BJ126" s="25"/>
      <c r="BK126" s="25"/>
      <c r="BL126" s="25"/>
      <c r="BM126" s="25"/>
      <c r="BN126" s="25"/>
      <c r="BO126" s="25"/>
      <c r="BP126" s="25"/>
      <c r="BQ126" s="25"/>
    </row>
    <row r="127" spans="1:69" s="26" customFormat="1" ht="18.75" customHeight="1" outlineLevel="1" x14ac:dyDescent="0.3">
      <c r="A127" s="120" t="s">
        <v>654</v>
      </c>
      <c r="B127" s="48" t="s">
        <v>658</v>
      </c>
      <c r="C127" s="25"/>
      <c r="D127" s="1">
        <f t="shared" si="135"/>
        <v>-16307524</v>
      </c>
      <c r="E127" s="1"/>
      <c r="F127" s="112">
        <f t="shared" si="136"/>
        <v>-1467</v>
      </c>
      <c r="G127" s="60">
        <v>45439</v>
      </c>
      <c r="H127" s="42" t="s">
        <v>659</v>
      </c>
      <c r="I127" s="1">
        <v>-15994825</v>
      </c>
      <c r="J127" s="1"/>
      <c r="L127" s="1"/>
      <c r="N127" s="1"/>
      <c r="O127" s="1">
        <v>-15994825</v>
      </c>
      <c r="R127" s="1">
        <v>-15994825</v>
      </c>
      <c r="S127" s="7">
        <f t="shared" si="137"/>
        <v>-17327193.922499999</v>
      </c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5"/>
      <c r="AL127" s="25"/>
      <c r="AM127" s="25"/>
      <c r="AN127" s="25"/>
      <c r="AO127" s="25"/>
      <c r="AP127" s="25"/>
      <c r="AQ127" s="25"/>
      <c r="AR127" s="25"/>
      <c r="AS127" s="25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  <c r="BF127" s="25"/>
      <c r="BG127" s="25"/>
      <c r="BH127" s="25"/>
      <c r="BI127" s="25"/>
      <c r="BJ127" s="25"/>
      <c r="BK127" s="25"/>
      <c r="BL127" s="25"/>
      <c r="BM127" s="25"/>
      <c r="BN127" s="25"/>
      <c r="BO127" s="25"/>
      <c r="BP127" s="25"/>
      <c r="BQ127" s="25"/>
    </row>
    <row r="128" spans="1:69" s="26" customFormat="1" ht="27.6" outlineLevel="1" x14ac:dyDescent="0.3">
      <c r="A128" s="120" t="s">
        <v>655</v>
      </c>
      <c r="B128" s="48" t="s">
        <v>685</v>
      </c>
      <c r="C128" s="25"/>
      <c r="D128" s="1">
        <f t="shared" si="135"/>
        <v>16550792</v>
      </c>
      <c r="E128" s="1"/>
      <c r="F128" s="112">
        <f t="shared" si="136"/>
        <v>1489</v>
      </c>
      <c r="G128" s="60">
        <v>45439</v>
      </c>
      <c r="H128" s="42" t="s">
        <v>651</v>
      </c>
      <c r="I128" s="1">
        <v>16233428</v>
      </c>
      <c r="J128" s="1"/>
      <c r="L128" s="1"/>
      <c r="N128" s="1"/>
      <c r="O128" s="1">
        <v>16233428</v>
      </c>
      <c r="R128" s="1">
        <v>16233428</v>
      </c>
      <c r="S128" s="7">
        <f t="shared" si="137"/>
        <v>17585672.5524</v>
      </c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5"/>
      <c r="AL128" s="25"/>
      <c r="AM128" s="25"/>
      <c r="AN128" s="25"/>
      <c r="AO128" s="25"/>
      <c r="AP128" s="25"/>
      <c r="AQ128" s="25"/>
      <c r="AR128" s="25"/>
      <c r="AS128" s="25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  <c r="BF128" s="25"/>
      <c r="BG128" s="25"/>
      <c r="BH128" s="25"/>
      <c r="BI128" s="25"/>
      <c r="BJ128" s="25"/>
      <c r="BK128" s="25"/>
      <c r="BL128" s="25"/>
      <c r="BM128" s="25"/>
      <c r="BN128" s="25"/>
      <c r="BO128" s="25"/>
      <c r="BP128" s="25"/>
      <c r="BQ128" s="25"/>
    </row>
    <row r="129" spans="1:69" s="26" customFormat="1" ht="27.6" outlineLevel="1" x14ac:dyDescent="0.3">
      <c r="A129" s="54" t="s">
        <v>624</v>
      </c>
      <c r="B129" s="48" t="s">
        <v>625</v>
      </c>
      <c r="C129" s="25"/>
      <c r="D129" s="1">
        <f t="shared" si="135"/>
        <v>718917</v>
      </c>
      <c r="E129" s="1"/>
      <c r="F129" s="112">
        <f t="shared" si="136"/>
        <v>65</v>
      </c>
      <c r="G129" s="60">
        <v>45285</v>
      </c>
      <c r="H129" s="42" t="s">
        <v>627</v>
      </c>
      <c r="I129" s="1">
        <v>705132</v>
      </c>
      <c r="J129" s="1"/>
      <c r="L129" s="1"/>
      <c r="N129" s="1"/>
      <c r="O129" s="1">
        <v>705132</v>
      </c>
      <c r="R129" s="1">
        <v>705132</v>
      </c>
      <c r="S129" s="7">
        <f t="shared" si="137"/>
        <v>763869.49559999991</v>
      </c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5"/>
      <c r="AL129" s="25"/>
      <c r="AM129" s="25"/>
      <c r="AN129" s="25"/>
      <c r="AO129" s="25"/>
      <c r="AP129" s="25"/>
      <c r="AQ129" s="25"/>
      <c r="AR129" s="25"/>
      <c r="AS129" s="25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  <c r="BF129" s="25"/>
      <c r="BG129" s="25"/>
      <c r="BH129" s="25"/>
      <c r="BI129" s="25"/>
      <c r="BJ129" s="25"/>
      <c r="BK129" s="25"/>
      <c r="BL129" s="25"/>
      <c r="BM129" s="25"/>
      <c r="BN129" s="25"/>
      <c r="BO129" s="25"/>
      <c r="BP129" s="25"/>
      <c r="BQ129" s="25"/>
    </row>
    <row r="130" spans="1:69" s="26" customFormat="1" ht="27.6" outlineLevel="1" x14ac:dyDescent="0.3">
      <c r="A130" s="54" t="s">
        <v>645</v>
      </c>
      <c r="B130" s="48" t="s">
        <v>646</v>
      </c>
      <c r="C130" s="25"/>
      <c r="D130" s="1">
        <f t="shared" si="135"/>
        <v>1186604</v>
      </c>
      <c r="E130" s="1"/>
      <c r="F130" s="112">
        <f t="shared" si="136"/>
        <v>107</v>
      </c>
      <c r="G130" s="60">
        <v>45387</v>
      </c>
      <c r="H130" s="42" t="s">
        <v>647</v>
      </c>
      <c r="I130" s="1">
        <v>1163851</v>
      </c>
      <c r="J130" s="1"/>
      <c r="L130" s="1"/>
      <c r="N130" s="1"/>
      <c r="O130" s="1">
        <v>1163851</v>
      </c>
      <c r="R130" s="1">
        <v>1163851</v>
      </c>
      <c r="S130" s="7">
        <f t="shared" si="137"/>
        <v>1260799.7882999999</v>
      </c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5"/>
      <c r="AL130" s="25"/>
      <c r="AM130" s="25"/>
      <c r="AN130" s="25"/>
      <c r="AO130" s="25"/>
      <c r="AP130" s="25"/>
      <c r="AQ130" s="25"/>
      <c r="AR130" s="25"/>
      <c r="AS130" s="25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  <c r="BF130" s="25"/>
      <c r="BG130" s="25"/>
      <c r="BH130" s="25"/>
      <c r="BI130" s="25"/>
      <c r="BJ130" s="25"/>
      <c r="BK130" s="25"/>
      <c r="BL130" s="25"/>
      <c r="BM130" s="25"/>
      <c r="BN130" s="25"/>
      <c r="BO130" s="25"/>
      <c r="BP130" s="25"/>
      <c r="BQ130" s="25"/>
    </row>
    <row r="131" spans="1:69" s="26" customFormat="1" outlineLevel="1" x14ac:dyDescent="0.3">
      <c r="A131" s="54" t="s">
        <v>764</v>
      </c>
      <c r="B131" s="48" t="s">
        <v>765</v>
      </c>
      <c r="C131" s="25"/>
      <c r="D131" s="1">
        <f t="shared" si="135"/>
        <v>2239365</v>
      </c>
      <c r="E131" s="1"/>
      <c r="F131" s="112">
        <f t="shared" si="136"/>
        <v>201</v>
      </c>
      <c r="G131" s="60">
        <v>45478</v>
      </c>
      <c r="H131" s="42" t="s">
        <v>766</v>
      </c>
      <c r="I131" s="1">
        <v>2196425</v>
      </c>
      <c r="J131" s="1"/>
      <c r="L131" s="1"/>
      <c r="N131" s="1"/>
      <c r="O131" s="1">
        <v>2196425</v>
      </c>
      <c r="R131" s="1">
        <v>2196425</v>
      </c>
      <c r="S131" s="7">
        <f t="shared" si="137"/>
        <v>2379387.2024999997</v>
      </c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5"/>
      <c r="AL131" s="25"/>
      <c r="AM131" s="25"/>
      <c r="AN131" s="25"/>
      <c r="AO131" s="25"/>
      <c r="AP131" s="25"/>
      <c r="AQ131" s="25"/>
      <c r="AR131" s="25"/>
      <c r="AS131" s="25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  <c r="BF131" s="25"/>
      <c r="BG131" s="25"/>
      <c r="BH131" s="25"/>
      <c r="BI131" s="25"/>
      <c r="BJ131" s="25"/>
      <c r="BK131" s="25"/>
      <c r="BL131" s="25"/>
      <c r="BM131" s="25"/>
      <c r="BN131" s="25"/>
      <c r="BO131" s="25"/>
      <c r="BP131" s="25"/>
      <c r="BQ131" s="25"/>
    </row>
    <row r="132" spans="1:69" s="26" customFormat="1" ht="27.6" outlineLevel="1" x14ac:dyDescent="0.3">
      <c r="A132" s="54" t="s">
        <v>798</v>
      </c>
      <c r="B132" s="48" t="s">
        <v>799</v>
      </c>
      <c r="C132" s="25"/>
      <c r="D132" s="1">
        <f t="shared" si="135"/>
        <v>432195</v>
      </c>
      <c r="E132" s="1"/>
      <c r="F132" s="112">
        <f t="shared" si="136"/>
        <v>39</v>
      </c>
      <c r="G132" s="60">
        <v>45565</v>
      </c>
      <c r="H132" s="42" t="s">
        <v>800</v>
      </c>
      <c r="I132" s="1">
        <v>423908</v>
      </c>
      <c r="J132" s="1"/>
      <c r="L132" s="1"/>
      <c r="N132" s="1"/>
      <c r="O132" s="1">
        <v>423908</v>
      </c>
      <c r="R132" s="1">
        <v>423908</v>
      </c>
      <c r="S132" s="7">
        <f t="shared" si="137"/>
        <v>459219.53639999998</v>
      </c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5"/>
      <c r="AL132" s="25"/>
      <c r="AM132" s="25"/>
      <c r="AN132" s="25"/>
      <c r="AO132" s="25"/>
      <c r="AP132" s="25"/>
      <c r="AQ132" s="25"/>
      <c r="AR132" s="25"/>
      <c r="AS132" s="25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  <c r="BF132" s="25"/>
      <c r="BG132" s="25"/>
      <c r="BH132" s="25"/>
      <c r="BI132" s="25"/>
      <c r="BJ132" s="25"/>
      <c r="BK132" s="25"/>
      <c r="BL132" s="25"/>
      <c r="BM132" s="25"/>
      <c r="BN132" s="25"/>
      <c r="BO132" s="25"/>
      <c r="BP132" s="25"/>
      <c r="BQ132" s="25"/>
    </row>
    <row r="133" spans="1:69" s="26" customFormat="1" ht="18" customHeight="1" outlineLevel="1" x14ac:dyDescent="0.3">
      <c r="A133" s="56" t="s">
        <v>78</v>
      </c>
      <c r="B133" s="48" t="s">
        <v>675</v>
      </c>
      <c r="C133" s="25"/>
      <c r="D133" s="7">
        <f t="shared" si="135"/>
        <v>558543</v>
      </c>
      <c r="E133" s="7"/>
      <c r="F133" s="99">
        <f t="shared" si="136"/>
        <v>50</v>
      </c>
      <c r="G133" s="60">
        <v>45903</v>
      </c>
      <c r="H133" s="42" t="s">
        <v>890</v>
      </c>
      <c r="I133" s="7">
        <v>547833</v>
      </c>
      <c r="J133" s="7"/>
      <c r="L133" s="1">
        <v>28269</v>
      </c>
      <c r="M133" s="26">
        <f t="shared" si="115"/>
        <v>0</v>
      </c>
      <c r="N133" s="7"/>
      <c r="O133" s="7">
        <v>547833</v>
      </c>
      <c r="R133" s="7">
        <v>547833</v>
      </c>
      <c r="S133" s="7">
        <f t="shared" si="137"/>
        <v>593467.4889</v>
      </c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5"/>
      <c r="AL133" s="25"/>
      <c r="AM133" s="25"/>
      <c r="AN133" s="25"/>
      <c r="AO133" s="25"/>
      <c r="AP133" s="25"/>
      <c r="AQ133" s="25"/>
      <c r="AR133" s="25"/>
      <c r="AS133" s="25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  <c r="BF133" s="25"/>
      <c r="BG133" s="25"/>
      <c r="BH133" s="25"/>
      <c r="BI133" s="25"/>
      <c r="BJ133" s="25"/>
      <c r="BK133" s="25"/>
      <c r="BL133" s="25"/>
      <c r="BM133" s="25"/>
      <c r="BN133" s="25"/>
      <c r="BO133" s="25"/>
      <c r="BP133" s="25"/>
      <c r="BQ133" s="25"/>
    </row>
    <row r="134" spans="1:69" s="26" customFormat="1" ht="17.100000000000001" customHeight="1" outlineLevel="1" x14ac:dyDescent="0.3">
      <c r="A134" s="53" t="s">
        <v>79</v>
      </c>
      <c r="B134" s="46" t="s">
        <v>20</v>
      </c>
      <c r="C134" s="25"/>
      <c r="D134" s="1">
        <f t="shared" ref="D134:F134" si="138">D135+D145+D151+D158+D157</f>
        <v>15169874</v>
      </c>
      <c r="E134" s="1"/>
      <c r="F134" s="1">
        <f t="shared" si="138"/>
        <v>1366</v>
      </c>
      <c r="G134" s="60"/>
      <c r="H134" s="42"/>
      <c r="I134" s="1">
        <f>I135+I145+I151+I158+I157</f>
        <v>14878989</v>
      </c>
      <c r="J134" s="1">
        <f t="shared" ref="J134" si="139">J135+J145+J151+J158+J157</f>
        <v>0</v>
      </c>
      <c r="L134" s="1"/>
      <c r="N134" s="1">
        <f t="shared" ref="N134:O134" si="140">N135+N145+N151+N158+N157</f>
        <v>0</v>
      </c>
      <c r="O134" s="1">
        <f t="shared" si="140"/>
        <v>14878989</v>
      </c>
      <c r="R134" s="1">
        <f t="shared" ref="R134" si="141">R135+R145+R151+R158+R157</f>
        <v>14878989</v>
      </c>
      <c r="S134" s="1">
        <f>S135+S145+S151+S158+S157</f>
        <v>16118408.783699999</v>
      </c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5"/>
      <c r="AL134" s="25"/>
      <c r="AM134" s="25"/>
      <c r="AN134" s="25"/>
      <c r="AO134" s="25"/>
      <c r="AP134" s="25"/>
      <c r="AQ134" s="25"/>
      <c r="AR134" s="25"/>
      <c r="AS134" s="25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  <c r="BF134" s="25"/>
      <c r="BG134" s="25"/>
      <c r="BH134" s="25"/>
      <c r="BI134" s="25"/>
      <c r="BJ134" s="25"/>
      <c r="BK134" s="25"/>
      <c r="BL134" s="25"/>
      <c r="BM134" s="25"/>
      <c r="BN134" s="25"/>
      <c r="BO134" s="25"/>
      <c r="BP134" s="25"/>
      <c r="BQ134" s="25"/>
    </row>
    <row r="135" spans="1:69" s="26" customFormat="1" ht="32.25" customHeight="1" outlineLevel="1" x14ac:dyDescent="0.3">
      <c r="A135" s="54" t="s">
        <v>395</v>
      </c>
      <c r="B135" s="119" t="s">
        <v>613</v>
      </c>
      <c r="C135" s="25"/>
      <c r="D135" s="1">
        <f t="shared" ref="D135:F135" si="142">D136+D137+D144+D138+D139+D140+D141+D142+D143</f>
        <v>14445604</v>
      </c>
      <c r="E135" s="1"/>
      <c r="F135" s="1">
        <f t="shared" si="142"/>
        <v>1300</v>
      </c>
      <c r="G135" s="60">
        <v>45174</v>
      </c>
      <c r="H135" s="42" t="s">
        <v>614</v>
      </c>
      <c r="I135" s="1">
        <f>I136+I137+I144+I138+I139+I140+I141+I142+I143</f>
        <v>14168607</v>
      </c>
      <c r="J135" s="1">
        <f t="shared" ref="J135" si="143">J136+J137+J144+J138+J139+J140+J141+J142+J143</f>
        <v>0</v>
      </c>
      <c r="L135" s="1"/>
      <c r="N135" s="1">
        <f t="shared" ref="N135" si="144">N136+N137+N144+N138+N139+N140+N141+N142+N143</f>
        <v>0</v>
      </c>
      <c r="O135" s="1">
        <f>O136+O137+O144+O138+O139+O140+O141+O142+O143</f>
        <v>14168607</v>
      </c>
      <c r="R135" s="1">
        <f>R136+R137+R144+R138+R139+R140+R141+R142+R143</f>
        <v>14168607</v>
      </c>
      <c r="S135" s="1">
        <f>S136+S137+S144+S138+S139+S140+S141+S142+S143</f>
        <v>15348851.963099999</v>
      </c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5"/>
      <c r="AL135" s="25"/>
      <c r="AM135" s="25"/>
      <c r="AN135" s="25"/>
      <c r="AO135" s="25"/>
      <c r="AP135" s="25"/>
      <c r="AQ135" s="25"/>
      <c r="AR135" s="25"/>
      <c r="AS135" s="25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  <c r="BF135" s="25"/>
      <c r="BG135" s="25"/>
      <c r="BH135" s="25"/>
      <c r="BI135" s="25"/>
      <c r="BJ135" s="25"/>
      <c r="BK135" s="25"/>
      <c r="BL135" s="25"/>
      <c r="BM135" s="25"/>
      <c r="BN135" s="25"/>
      <c r="BO135" s="25"/>
      <c r="BP135" s="25"/>
      <c r="BQ135" s="25"/>
    </row>
    <row r="136" spans="1:69" s="26" customFormat="1" ht="32.25" customHeight="1" outlineLevel="1" x14ac:dyDescent="0.3">
      <c r="A136" s="120" t="s">
        <v>660</v>
      </c>
      <c r="B136" s="48" t="s">
        <v>664</v>
      </c>
      <c r="C136" s="25"/>
      <c r="D136" s="1">
        <f t="shared" ref="D136:D144" si="145">ROUND(I136*$D$9,0)</f>
        <v>12281734</v>
      </c>
      <c r="E136" s="1"/>
      <c r="F136" s="112">
        <f t="shared" ref="F136:F144" si="146">ROUND(D136/$C$4,0)</f>
        <v>1105</v>
      </c>
      <c r="G136" s="60">
        <v>45174</v>
      </c>
      <c r="H136" s="42" t="s">
        <v>614</v>
      </c>
      <c r="I136" s="1">
        <v>12046230</v>
      </c>
      <c r="J136" s="1"/>
      <c r="L136" s="1"/>
      <c r="N136" s="1"/>
      <c r="O136" s="1">
        <v>12046230</v>
      </c>
      <c r="R136" s="1">
        <v>12046230</v>
      </c>
      <c r="S136" s="7">
        <f t="shared" ref="S136:S144" si="147">R136*$S$7</f>
        <v>13049680.958999999</v>
      </c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5"/>
      <c r="AL136" s="25"/>
      <c r="AM136" s="25"/>
      <c r="AN136" s="25"/>
      <c r="AO136" s="25"/>
      <c r="AP136" s="25"/>
      <c r="AQ136" s="25"/>
      <c r="AR136" s="25"/>
      <c r="AS136" s="25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  <c r="BF136" s="25"/>
      <c r="BG136" s="25"/>
      <c r="BH136" s="25"/>
      <c r="BI136" s="25"/>
      <c r="BJ136" s="25"/>
      <c r="BK136" s="25"/>
      <c r="BL136" s="25"/>
      <c r="BM136" s="25"/>
      <c r="BN136" s="25"/>
      <c r="BO136" s="25"/>
      <c r="BP136" s="25"/>
      <c r="BQ136" s="25"/>
    </row>
    <row r="137" spans="1:69" s="26" customFormat="1" ht="32.25" customHeight="1" outlineLevel="1" x14ac:dyDescent="0.3">
      <c r="A137" s="120" t="s">
        <v>661</v>
      </c>
      <c r="B137" s="48" t="s">
        <v>663</v>
      </c>
      <c r="C137" s="25"/>
      <c r="D137" s="1">
        <f t="shared" si="145"/>
        <v>-12281734</v>
      </c>
      <c r="E137" s="1"/>
      <c r="F137" s="112">
        <f t="shared" si="146"/>
        <v>-1105</v>
      </c>
      <c r="G137" s="60">
        <v>45439</v>
      </c>
      <c r="H137" s="42" t="s">
        <v>665</v>
      </c>
      <c r="I137" s="1">
        <v>-12046230</v>
      </c>
      <c r="J137" s="1"/>
      <c r="L137" s="1"/>
      <c r="N137" s="1"/>
      <c r="O137" s="1">
        <v>-12046230</v>
      </c>
      <c r="R137" s="1">
        <v>-12046230</v>
      </c>
      <c r="S137" s="7">
        <f t="shared" si="147"/>
        <v>-13049680.958999999</v>
      </c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5"/>
      <c r="AL137" s="25"/>
      <c r="AM137" s="25"/>
      <c r="AN137" s="25"/>
      <c r="AO137" s="25"/>
      <c r="AP137" s="25"/>
      <c r="AQ137" s="25"/>
      <c r="AR137" s="25"/>
      <c r="AS137" s="25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  <c r="BF137" s="25"/>
      <c r="BG137" s="25"/>
      <c r="BH137" s="25"/>
      <c r="BI137" s="25"/>
      <c r="BJ137" s="25"/>
      <c r="BK137" s="25"/>
      <c r="BL137" s="25"/>
      <c r="BM137" s="25"/>
      <c r="BN137" s="25"/>
      <c r="BO137" s="25"/>
      <c r="BP137" s="25"/>
      <c r="BQ137" s="25"/>
    </row>
    <row r="138" spans="1:69" s="26" customFormat="1" ht="32.25" customHeight="1" outlineLevel="1" x14ac:dyDescent="0.3">
      <c r="A138" s="120" t="s">
        <v>662</v>
      </c>
      <c r="B138" s="48" t="s">
        <v>666</v>
      </c>
      <c r="C138" s="25"/>
      <c r="D138" s="1">
        <f t="shared" si="145"/>
        <v>13394026</v>
      </c>
      <c r="E138" s="1"/>
      <c r="F138" s="112">
        <f t="shared" si="146"/>
        <v>1205</v>
      </c>
      <c r="G138" s="60">
        <v>45439</v>
      </c>
      <c r="H138" s="42" t="s">
        <v>651</v>
      </c>
      <c r="I138" s="1">
        <v>13137194</v>
      </c>
      <c r="J138" s="1"/>
      <c r="L138" s="1"/>
      <c r="N138" s="1"/>
      <c r="O138" s="1">
        <v>13137194</v>
      </c>
      <c r="R138" s="1">
        <v>13137194</v>
      </c>
      <c r="S138" s="7">
        <f t="shared" si="147"/>
        <v>14231522.260199999</v>
      </c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5"/>
      <c r="AL138" s="25"/>
      <c r="AM138" s="25"/>
      <c r="AN138" s="25"/>
      <c r="AO138" s="25"/>
      <c r="AP138" s="25"/>
      <c r="AQ138" s="25"/>
      <c r="AR138" s="25"/>
      <c r="AS138" s="25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  <c r="BF138" s="25"/>
      <c r="BG138" s="25"/>
      <c r="BH138" s="25"/>
      <c r="BI138" s="25"/>
      <c r="BJ138" s="25"/>
      <c r="BK138" s="25"/>
      <c r="BL138" s="25"/>
      <c r="BM138" s="25"/>
      <c r="BN138" s="25"/>
      <c r="BO138" s="25"/>
      <c r="BP138" s="25"/>
      <c r="BQ138" s="25"/>
    </row>
    <row r="139" spans="1:69" s="26" customFormat="1" ht="51" customHeight="1" outlineLevel="1" x14ac:dyDescent="0.3">
      <c r="A139" s="120" t="s">
        <v>808</v>
      </c>
      <c r="B139" s="48" t="s">
        <v>821</v>
      </c>
      <c r="C139" s="25"/>
      <c r="D139" s="1">
        <f t="shared" si="145"/>
        <v>-6916707</v>
      </c>
      <c r="E139" s="1"/>
      <c r="F139" s="112">
        <f t="shared" si="146"/>
        <v>-622</v>
      </c>
      <c r="G139" s="60">
        <v>45632</v>
      </c>
      <c r="H139" s="42" t="s">
        <v>811</v>
      </c>
      <c r="I139" s="1">
        <v>-6784078</v>
      </c>
      <c r="J139" s="1"/>
      <c r="L139" s="1"/>
      <c r="N139" s="1"/>
      <c r="O139" s="1">
        <v>-6784078</v>
      </c>
      <c r="R139" s="1">
        <v>-6784078</v>
      </c>
      <c r="S139" s="7">
        <f t="shared" si="147"/>
        <v>-7349191.6973999999</v>
      </c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5"/>
      <c r="AL139" s="25"/>
      <c r="AM139" s="25"/>
      <c r="AN139" s="25"/>
      <c r="AO139" s="25"/>
      <c r="AP139" s="25"/>
      <c r="AQ139" s="25"/>
      <c r="AR139" s="25"/>
      <c r="AS139" s="25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  <c r="BF139" s="25"/>
      <c r="BG139" s="25"/>
      <c r="BH139" s="25"/>
      <c r="BI139" s="25"/>
      <c r="BJ139" s="25"/>
      <c r="BK139" s="25"/>
      <c r="BL139" s="25"/>
      <c r="BM139" s="25"/>
      <c r="BN139" s="25"/>
      <c r="BO139" s="25"/>
      <c r="BP139" s="25"/>
      <c r="BQ139" s="25"/>
    </row>
    <row r="140" spans="1:69" s="26" customFormat="1" ht="48" customHeight="1" outlineLevel="1" x14ac:dyDescent="0.3">
      <c r="A140" s="120" t="s">
        <v>809</v>
      </c>
      <c r="B140" s="48" t="s">
        <v>820</v>
      </c>
      <c r="C140" s="25"/>
      <c r="D140" s="1">
        <f t="shared" si="145"/>
        <v>7207510</v>
      </c>
      <c r="E140" s="1"/>
      <c r="F140" s="112">
        <f t="shared" si="146"/>
        <v>648</v>
      </c>
      <c r="G140" s="60">
        <v>45632</v>
      </c>
      <c r="H140" s="42" t="s">
        <v>810</v>
      </c>
      <c r="I140" s="1">
        <v>7069305</v>
      </c>
      <c r="J140" s="1"/>
      <c r="L140" s="1"/>
      <c r="N140" s="1"/>
      <c r="O140" s="1">
        <v>7069305</v>
      </c>
      <c r="R140" s="1">
        <v>7069305</v>
      </c>
      <c r="S140" s="7">
        <f t="shared" si="147"/>
        <v>7658178.1064999998</v>
      </c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5"/>
      <c r="AL140" s="25"/>
      <c r="AM140" s="25"/>
      <c r="AN140" s="25"/>
      <c r="AO140" s="25"/>
      <c r="AP140" s="25"/>
      <c r="AQ140" s="25"/>
      <c r="AR140" s="25"/>
      <c r="AS140" s="25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  <c r="BF140" s="25"/>
      <c r="BG140" s="25"/>
      <c r="BH140" s="25"/>
      <c r="BI140" s="25"/>
      <c r="BJ140" s="25"/>
      <c r="BK140" s="25"/>
      <c r="BL140" s="25"/>
      <c r="BM140" s="25"/>
      <c r="BN140" s="25"/>
      <c r="BO140" s="25"/>
      <c r="BP140" s="25"/>
      <c r="BQ140" s="25"/>
    </row>
    <row r="141" spans="1:69" s="26" customFormat="1" ht="32.25" customHeight="1" outlineLevel="1" x14ac:dyDescent="0.3">
      <c r="A141" s="120" t="s">
        <v>970</v>
      </c>
      <c r="B141" s="48" t="s">
        <v>1002</v>
      </c>
      <c r="C141" s="25"/>
      <c r="D141" s="1">
        <f t="shared" si="145"/>
        <v>-1144032</v>
      </c>
      <c r="E141" s="1"/>
      <c r="F141" s="112">
        <f t="shared" si="146"/>
        <v>-103</v>
      </c>
      <c r="G141" s="60">
        <v>45910</v>
      </c>
      <c r="H141" s="42" t="s">
        <v>974</v>
      </c>
      <c r="I141" s="1">
        <v>-1122095</v>
      </c>
      <c r="J141" s="1"/>
      <c r="L141" s="1"/>
      <c r="N141" s="1"/>
      <c r="O141" s="1">
        <v>-1122095</v>
      </c>
      <c r="R141" s="1">
        <v>-1122095</v>
      </c>
      <c r="S141" s="7">
        <f t="shared" si="147"/>
        <v>-1215565.5134999999</v>
      </c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5"/>
      <c r="AL141" s="25"/>
      <c r="AM141" s="25"/>
      <c r="AN141" s="25"/>
      <c r="AO141" s="25"/>
      <c r="AP141" s="25"/>
      <c r="AQ141" s="25"/>
      <c r="AR141" s="25"/>
      <c r="AS141" s="25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  <c r="BF141" s="25"/>
      <c r="BG141" s="25"/>
      <c r="BH141" s="25"/>
      <c r="BI141" s="25"/>
      <c r="BJ141" s="25"/>
      <c r="BK141" s="25"/>
      <c r="BL141" s="25"/>
      <c r="BM141" s="25"/>
      <c r="BN141" s="25"/>
      <c r="BO141" s="25"/>
      <c r="BP141" s="25"/>
      <c r="BQ141" s="25"/>
    </row>
    <row r="142" spans="1:69" s="26" customFormat="1" ht="32.25" customHeight="1" outlineLevel="1" x14ac:dyDescent="0.3">
      <c r="A142" s="120" t="s">
        <v>971</v>
      </c>
      <c r="B142" s="48" t="s">
        <v>1004</v>
      </c>
      <c r="C142" s="25"/>
      <c r="D142" s="1">
        <f t="shared" si="145"/>
        <v>1555273</v>
      </c>
      <c r="E142" s="1"/>
      <c r="F142" s="112">
        <f t="shared" si="146"/>
        <v>140</v>
      </c>
      <c r="G142" s="60">
        <v>45910</v>
      </c>
      <c r="H142" s="42" t="s">
        <v>975</v>
      </c>
      <c r="I142" s="1">
        <v>1525450</v>
      </c>
      <c r="J142" s="1"/>
      <c r="L142" s="1"/>
      <c r="N142" s="1"/>
      <c r="O142" s="1">
        <v>1525450</v>
      </c>
      <c r="R142" s="1">
        <v>1525450</v>
      </c>
      <c r="S142" s="7">
        <f t="shared" si="147"/>
        <v>1652519.9849999999</v>
      </c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5"/>
      <c r="AL142" s="25"/>
      <c r="AM142" s="25"/>
      <c r="AN142" s="25"/>
      <c r="AO142" s="25"/>
      <c r="AP142" s="25"/>
      <c r="AQ142" s="25"/>
      <c r="AR142" s="25"/>
      <c r="AS142" s="25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  <c r="BF142" s="25"/>
      <c r="BG142" s="25"/>
      <c r="BH142" s="25"/>
      <c r="BI142" s="25"/>
      <c r="BJ142" s="25"/>
      <c r="BK142" s="25"/>
      <c r="BL142" s="25"/>
      <c r="BM142" s="25"/>
      <c r="BN142" s="25"/>
      <c r="BO142" s="25"/>
      <c r="BP142" s="25"/>
      <c r="BQ142" s="25"/>
    </row>
    <row r="143" spans="1:69" s="26" customFormat="1" ht="48" customHeight="1" outlineLevel="1" x14ac:dyDescent="0.3">
      <c r="A143" s="120" t="s">
        <v>972</v>
      </c>
      <c r="B143" s="48" t="s">
        <v>1007</v>
      </c>
      <c r="C143" s="25"/>
      <c r="D143" s="1">
        <f t="shared" si="145"/>
        <v>-1205739</v>
      </c>
      <c r="E143" s="1"/>
      <c r="F143" s="112">
        <f t="shared" si="146"/>
        <v>-108</v>
      </c>
      <c r="G143" s="60">
        <v>45910</v>
      </c>
      <c r="H143" s="42" t="s">
        <v>974</v>
      </c>
      <c r="I143" s="1">
        <v>-1182619</v>
      </c>
      <c r="J143" s="1"/>
      <c r="L143" s="1"/>
      <c r="N143" s="1"/>
      <c r="O143" s="1">
        <v>-1182619</v>
      </c>
      <c r="R143" s="1">
        <v>-1182619</v>
      </c>
      <c r="S143" s="7">
        <f t="shared" si="147"/>
        <v>-1281131.1627</v>
      </c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5"/>
      <c r="AL143" s="25"/>
      <c r="AM143" s="25"/>
      <c r="AN143" s="25"/>
      <c r="AO143" s="25"/>
      <c r="AP143" s="25"/>
      <c r="AQ143" s="25"/>
      <c r="AR143" s="25"/>
      <c r="AS143" s="25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  <c r="BF143" s="25"/>
      <c r="BG143" s="25"/>
      <c r="BH143" s="25"/>
      <c r="BI143" s="25"/>
      <c r="BJ143" s="25"/>
      <c r="BK143" s="25"/>
      <c r="BL143" s="25"/>
      <c r="BM143" s="25"/>
      <c r="BN143" s="25"/>
      <c r="BO143" s="25"/>
      <c r="BP143" s="25"/>
      <c r="BQ143" s="25"/>
    </row>
    <row r="144" spans="1:69" s="26" customFormat="1" ht="48" customHeight="1" outlineLevel="1" x14ac:dyDescent="0.3">
      <c r="A144" s="120" t="s">
        <v>973</v>
      </c>
      <c r="B144" s="48" t="s">
        <v>1003</v>
      </c>
      <c r="C144" s="25"/>
      <c r="D144" s="1">
        <f t="shared" si="145"/>
        <v>1555273</v>
      </c>
      <c r="E144" s="1"/>
      <c r="F144" s="112">
        <f t="shared" si="146"/>
        <v>140</v>
      </c>
      <c r="G144" s="60">
        <v>45910</v>
      </c>
      <c r="H144" s="42" t="s">
        <v>975</v>
      </c>
      <c r="I144" s="1">
        <v>1525450</v>
      </c>
      <c r="J144" s="1"/>
      <c r="L144" s="1"/>
      <c r="N144" s="1"/>
      <c r="O144" s="1">
        <v>1525450</v>
      </c>
      <c r="R144" s="1">
        <v>1525450</v>
      </c>
      <c r="S144" s="7">
        <f t="shared" si="147"/>
        <v>1652519.9849999999</v>
      </c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5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  <c r="BF144" s="25"/>
      <c r="BG144" s="25"/>
      <c r="BH144" s="25"/>
      <c r="BI144" s="25"/>
      <c r="BJ144" s="25"/>
      <c r="BK144" s="25"/>
      <c r="BL144" s="25"/>
      <c r="BM144" s="25"/>
      <c r="BN144" s="25"/>
      <c r="BO144" s="25"/>
      <c r="BP144" s="25"/>
      <c r="BQ144" s="25"/>
    </row>
    <row r="145" spans="1:69" s="26" customFormat="1" ht="27.75" customHeight="1" outlineLevel="1" x14ac:dyDescent="0.3">
      <c r="A145" s="54" t="s">
        <v>635</v>
      </c>
      <c r="B145" s="119" t="s">
        <v>634</v>
      </c>
      <c r="C145" s="25"/>
      <c r="D145" s="1">
        <f t="shared" ref="D145:F145" si="148">D146+D147+D150+D148+D149</f>
        <v>361516</v>
      </c>
      <c r="E145" s="1"/>
      <c r="F145" s="1">
        <f t="shared" si="148"/>
        <v>33</v>
      </c>
      <c r="G145" s="60">
        <v>45287</v>
      </c>
      <c r="H145" s="42" t="s">
        <v>627</v>
      </c>
      <c r="I145" s="1">
        <f>I146+I147+I150+I148+I149</f>
        <v>354584</v>
      </c>
      <c r="J145" s="1">
        <f t="shared" ref="J145" si="149">J146+J147+J150+J148+J149</f>
        <v>0</v>
      </c>
      <c r="L145" s="1"/>
      <c r="N145" s="1">
        <f t="shared" ref="N145" si="150">N146+N147+N150+N148+N149</f>
        <v>0</v>
      </c>
      <c r="O145" s="1">
        <f>O146+O147+O150+O148+O149</f>
        <v>354584</v>
      </c>
      <c r="R145" s="1">
        <f>R146+R147+R150+R148+R149</f>
        <v>354584</v>
      </c>
      <c r="S145" s="1">
        <f>S146+S147+S150+S148+S149</f>
        <v>384120.84719999996</v>
      </c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5"/>
      <c r="AL145" s="25"/>
      <c r="AM145" s="25"/>
      <c r="AN145" s="25"/>
      <c r="AO145" s="25"/>
      <c r="AP145" s="25"/>
      <c r="AQ145" s="25"/>
      <c r="AR145" s="25"/>
      <c r="AS145" s="25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  <c r="BF145" s="25"/>
      <c r="BG145" s="25"/>
      <c r="BH145" s="25"/>
      <c r="BI145" s="25"/>
      <c r="BJ145" s="25"/>
      <c r="BK145" s="25"/>
      <c r="BL145" s="25"/>
      <c r="BM145" s="25"/>
      <c r="BN145" s="25"/>
      <c r="BO145" s="25"/>
      <c r="BP145" s="25"/>
      <c r="BQ145" s="25"/>
    </row>
    <row r="146" spans="1:69" s="26" customFormat="1" ht="27.75" customHeight="1" outlineLevel="1" x14ac:dyDescent="0.3">
      <c r="A146" s="120" t="s">
        <v>843</v>
      </c>
      <c r="B146" s="48" t="s">
        <v>634</v>
      </c>
      <c r="C146" s="25"/>
      <c r="D146" s="1">
        <f>ROUND(I146*$D$9,0)</f>
        <v>271239</v>
      </c>
      <c r="E146" s="1"/>
      <c r="F146" s="112">
        <f>ROUND(D146/$C$4,0)</f>
        <v>24</v>
      </c>
      <c r="G146" s="60">
        <v>45287</v>
      </c>
      <c r="H146" s="42" t="s">
        <v>627</v>
      </c>
      <c r="I146" s="1">
        <v>266038</v>
      </c>
      <c r="J146" s="1"/>
      <c r="L146" s="1"/>
      <c r="N146" s="1"/>
      <c r="O146" s="1">
        <v>266038</v>
      </c>
      <c r="R146" s="1">
        <v>266038</v>
      </c>
      <c r="S146" s="7">
        <f>R146*$S$7</f>
        <v>288198.96539999999</v>
      </c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5"/>
      <c r="AL146" s="25"/>
      <c r="AM146" s="25"/>
      <c r="AN146" s="25"/>
      <c r="AO146" s="25"/>
      <c r="AP146" s="25"/>
      <c r="AQ146" s="25"/>
      <c r="AR146" s="25"/>
      <c r="AS146" s="25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  <c r="BF146" s="25"/>
      <c r="BG146" s="25"/>
      <c r="BH146" s="25"/>
      <c r="BI146" s="25"/>
      <c r="BJ146" s="25"/>
      <c r="BK146" s="25"/>
      <c r="BL146" s="25"/>
      <c r="BM146" s="25"/>
      <c r="BN146" s="25"/>
      <c r="BO146" s="25"/>
      <c r="BP146" s="25"/>
      <c r="BQ146" s="25"/>
    </row>
    <row r="147" spans="1:69" s="26" customFormat="1" ht="44.25" customHeight="1" outlineLevel="1" x14ac:dyDescent="0.3">
      <c r="A147" s="120" t="s">
        <v>844</v>
      </c>
      <c r="B147" s="48" t="s">
        <v>846</v>
      </c>
      <c r="C147" s="25"/>
      <c r="D147" s="1">
        <f>ROUND(I147*$D$9,0)</f>
        <v>-271239</v>
      </c>
      <c r="E147" s="1"/>
      <c r="F147" s="112">
        <f>ROUND(D147/$C$4,0)</f>
        <v>-24</v>
      </c>
      <c r="G147" s="60">
        <v>45636</v>
      </c>
      <c r="H147" s="42" t="s">
        <v>811</v>
      </c>
      <c r="I147" s="1">
        <v>-266038</v>
      </c>
      <c r="J147" s="1"/>
      <c r="L147" s="1"/>
      <c r="N147" s="1"/>
      <c r="O147" s="1">
        <v>-266038</v>
      </c>
      <c r="R147" s="1">
        <v>-266038</v>
      </c>
      <c r="S147" s="7">
        <f>R147*$S$7</f>
        <v>-288198.96539999999</v>
      </c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5"/>
      <c r="AL147" s="25"/>
      <c r="AM147" s="25"/>
      <c r="AN147" s="25"/>
      <c r="AO147" s="25"/>
      <c r="AP147" s="25"/>
      <c r="AQ147" s="25"/>
      <c r="AR147" s="25"/>
      <c r="AS147" s="25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  <c r="BF147" s="25"/>
      <c r="BG147" s="25"/>
      <c r="BH147" s="25"/>
      <c r="BI147" s="25"/>
      <c r="BJ147" s="25"/>
      <c r="BK147" s="25"/>
      <c r="BL147" s="25"/>
      <c r="BM147" s="25"/>
      <c r="BN147" s="25"/>
      <c r="BO147" s="25"/>
      <c r="BP147" s="25"/>
      <c r="BQ147" s="25"/>
    </row>
    <row r="148" spans="1:69" s="26" customFormat="1" ht="47.25" customHeight="1" outlineLevel="1" x14ac:dyDescent="0.3">
      <c r="A148" s="120" t="s">
        <v>845</v>
      </c>
      <c r="B148" s="48" t="s">
        <v>847</v>
      </c>
      <c r="C148" s="25"/>
      <c r="D148" s="1">
        <f>ROUND(I148*$D$9,0)</f>
        <v>419329</v>
      </c>
      <c r="E148" s="1"/>
      <c r="F148" s="112">
        <f>ROUND(D148/$C$4,0)</f>
        <v>38</v>
      </c>
      <c r="G148" s="60">
        <v>45636</v>
      </c>
      <c r="H148" s="42" t="s">
        <v>810</v>
      </c>
      <c r="I148" s="1">
        <v>411288</v>
      </c>
      <c r="J148" s="1"/>
      <c r="L148" s="1"/>
      <c r="N148" s="1"/>
      <c r="O148" s="1">
        <v>411288</v>
      </c>
      <c r="R148" s="1">
        <v>411288</v>
      </c>
      <c r="S148" s="7">
        <f>R148*$S$7</f>
        <v>445548.2904</v>
      </c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5"/>
      <c r="AL148" s="25"/>
      <c r="AM148" s="25"/>
      <c r="AN148" s="25"/>
      <c r="AO148" s="25"/>
      <c r="AP148" s="25"/>
      <c r="AQ148" s="25"/>
      <c r="AR148" s="25"/>
      <c r="AS148" s="25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  <c r="BF148" s="25"/>
      <c r="BG148" s="25"/>
      <c r="BH148" s="25"/>
      <c r="BI148" s="25"/>
      <c r="BJ148" s="25"/>
      <c r="BK148" s="25"/>
      <c r="BL148" s="25"/>
      <c r="BM148" s="25"/>
      <c r="BN148" s="25"/>
      <c r="BO148" s="25"/>
      <c r="BP148" s="25"/>
      <c r="BQ148" s="25"/>
    </row>
    <row r="149" spans="1:69" s="26" customFormat="1" ht="47.25" customHeight="1" outlineLevel="1" x14ac:dyDescent="0.3">
      <c r="A149" s="120" t="s">
        <v>1005</v>
      </c>
      <c r="B149" s="48" t="s">
        <v>1008</v>
      </c>
      <c r="C149" s="25"/>
      <c r="D149" s="1">
        <f>ROUND(I149*$D$9,0)</f>
        <v>-57819</v>
      </c>
      <c r="E149" s="1"/>
      <c r="F149" s="112">
        <f>ROUND(D149/$C$4,0)</f>
        <v>-5</v>
      </c>
      <c r="G149" s="60">
        <v>45910</v>
      </c>
      <c r="H149" s="42" t="s">
        <v>974</v>
      </c>
      <c r="I149" s="1">
        <v>-56710</v>
      </c>
      <c r="J149" s="1"/>
      <c r="L149" s="1"/>
      <c r="N149" s="1"/>
      <c r="O149" s="1">
        <v>-56710</v>
      </c>
      <c r="R149" s="1">
        <v>-56710</v>
      </c>
      <c r="S149" s="7">
        <f>R149*$S$7</f>
        <v>-61433.942999999999</v>
      </c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5"/>
      <c r="AL149" s="25"/>
      <c r="AM149" s="25"/>
      <c r="AN149" s="25"/>
      <c r="AO149" s="25"/>
      <c r="AP149" s="25"/>
      <c r="AQ149" s="25"/>
      <c r="AR149" s="25"/>
      <c r="AS149" s="25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  <c r="BF149" s="25"/>
      <c r="BG149" s="25"/>
      <c r="BH149" s="25"/>
      <c r="BI149" s="25"/>
      <c r="BJ149" s="25"/>
      <c r="BK149" s="25"/>
      <c r="BL149" s="25"/>
      <c r="BM149" s="25"/>
      <c r="BN149" s="25"/>
      <c r="BO149" s="25"/>
      <c r="BP149" s="25"/>
      <c r="BQ149" s="25"/>
    </row>
    <row r="150" spans="1:69" s="26" customFormat="1" ht="47.25" customHeight="1" outlineLevel="1" x14ac:dyDescent="0.3">
      <c r="A150" s="120" t="s">
        <v>1006</v>
      </c>
      <c r="B150" s="48" t="s">
        <v>1009</v>
      </c>
      <c r="C150" s="25"/>
      <c r="D150" s="1">
        <f>ROUND(I150*$D$9,0)</f>
        <v>6</v>
      </c>
      <c r="E150" s="1"/>
      <c r="F150" s="112">
        <f>ROUND(D150/$C$4,0)</f>
        <v>0</v>
      </c>
      <c r="G150" s="60">
        <v>45910</v>
      </c>
      <c r="H150" s="42" t="s">
        <v>975</v>
      </c>
      <c r="I150" s="1">
        <v>6</v>
      </c>
      <c r="J150" s="1"/>
      <c r="L150" s="1"/>
      <c r="N150" s="1"/>
      <c r="O150" s="1">
        <v>6</v>
      </c>
      <c r="R150" s="1">
        <v>6</v>
      </c>
      <c r="S150" s="7">
        <f>R150*$S$7</f>
        <v>6.4997999999999996</v>
      </c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5"/>
      <c r="AL150" s="25"/>
      <c r="AM150" s="25"/>
      <c r="AN150" s="25"/>
      <c r="AO150" s="25"/>
      <c r="AP150" s="25"/>
      <c r="AQ150" s="25"/>
      <c r="AR150" s="25"/>
      <c r="AS150" s="25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  <c r="BF150" s="25"/>
      <c r="BG150" s="25"/>
      <c r="BH150" s="25"/>
      <c r="BI150" s="25"/>
      <c r="BJ150" s="25"/>
      <c r="BK150" s="25"/>
      <c r="BL150" s="25"/>
      <c r="BM150" s="25"/>
      <c r="BN150" s="25"/>
      <c r="BO150" s="25"/>
      <c r="BP150" s="25"/>
      <c r="BQ150" s="25"/>
    </row>
    <row r="151" spans="1:69" s="26" customFormat="1" ht="27.75" customHeight="1" outlineLevel="1" x14ac:dyDescent="0.3">
      <c r="A151" s="54" t="s">
        <v>643</v>
      </c>
      <c r="B151" s="119" t="s">
        <v>644</v>
      </c>
      <c r="C151" s="25"/>
      <c r="D151" s="1">
        <f t="shared" ref="D151:F151" si="151">D152+D153+D156+D154+D155</f>
        <v>83531</v>
      </c>
      <c r="E151" s="1"/>
      <c r="F151" s="1">
        <f t="shared" si="151"/>
        <v>8</v>
      </c>
      <c r="G151" s="60">
        <v>45355</v>
      </c>
      <c r="H151" s="42" t="s">
        <v>626</v>
      </c>
      <c r="I151" s="1">
        <f>I152+I153+I156+I154+I155</f>
        <v>81929</v>
      </c>
      <c r="J151" s="1">
        <f t="shared" ref="J151" si="152">J152+J153+J156+J154+J155</f>
        <v>0</v>
      </c>
      <c r="L151" s="1"/>
      <c r="N151" s="1">
        <f t="shared" ref="N151" si="153">N152+N153+N156+N154+N155</f>
        <v>0</v>
      </c>
      <c r="O151" s="1">
        <f>O152+O153+O156+O154+O155</f>
        <v>81929</v>
      </c>
      <c r="R151" s="1">
        <f>R152+R153+R156+R154+R155</f>
        <v>81929</v>
      </c>
      <c r="S151" s="1">
        <f>S152+S153+S156+S154+S155</f>
        <v>88753.685699999987</v>
      </c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5"/>
      <c r="AL151" s="25"/>
      <c r="AM151" s="25"/>
      <c r="AN151" s="25"/>
      <c r="AO151" s="25"/>
      <c r="AP151" s="25"/>
      <c r="AQ151" s="25"/>
      <c r="AR151" s="25"/>
      <c r="AS151" s="25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  <c r="BF151" s="25"/>
      <c r="BG151" s="25"/>
      <c r="BH151" s="25"/>
      <c r="BI151" s="25"/>
      <c r="BJ151" s="25"/>
      <c r="BK151" s="25"/>
      <c r="BL151" s="25"/>
      <c r="BM151" s="25"/>
      <c r="BN151" s="25"/>
      <c r="BO151" s="25"/>
      <c r="BP151" s="25"/>
      <c r="BQ151" s="25"/>
    </row>
    <row r="152" spans="1:69" s="26" customFormat="1" ht="27.75" customHeight="1" outlineLevel="1" x14ac:dyDescent="0.3">
      <c r="A152" s="120" t="s">
        <v>669</v>
      </c>
      <c r="B152" s="48" t="s">
        <v>644</v>
      </c>
      <c r="C152" s="25"/>
      <c r="D152" s="1">
        <f t="shared" ref="D152:D158" si="154">ROUND(I152*$D$9,0)</f>
        <v>76190</v>
      </c>
      <c r="E152" s="1"/>
      <c r="F152" s="112">
        <f t="shared" ref="F152:F158" si="155">ROUND(D152/$C$4,0)</f>
        <v>7</v>
      </c>
      <c r="G152" s="60">
        <v>45355</v>
      </c>
      <c r="H152" s="42" t="s">
        <v>626</v>
      </c>
      <c r="I152" s="1">
        <v>74729</v>
      </c>
      <c r="J152" s="1"/>
      <c r="L152" s="1"/>
      <c r="N152" s="1"/>
      <c r="O152" s="1">
        <v>74729</v>
      </c>
      <c r="R152" s="1">
        <v>74729</v>
      </c>
      <c r="S152" s="7">
        <f t="shared" ref="S152:S158" si="156">R152*$S$7</f>
        <v>80953.925699999993</v>
      </c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5"/>
      <c r="AL152" s="25"/>
      <c r="AM152" s="25"/>
      <c r="AN152" s="25"/>
      <c r="AO152" s="25"/>
      <c r="AP152" s="25"/>
      <c r="AQ152" s="25"/>
      <c r="AR152" s="25"/>
      <c r="AS152" s="25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  <c r="BF152" s="25"/>
      <c r="BG152" s="25"/>
      <c r="BH152" s="25"/>
      <c r="BI152" s="25"/>
      <c r="BJ152" s="25"/>
      <c r="BK152" s="25"/>
      <c r="BL152" s="25"/>
      <c r="BM152" s="25"/>
      <c r="BN152" s="25"/>
      <c r="BO152" s="25"/>
      <c r="BP152" s="25"/>
      <c r="BQ152" s="25"/>
    </row>
    <row r="153" spans="1:69" s="26" customFormat="1" ht="27.75" customHeight="1" outlineLevel="1" x14ac:dyDescent="0.3">
      <c r="A153" s="120" t="s">
        <v>670</v>
      </c>
      <c r="B153" s="48" t="s">
        <v>672</v>
      </c>
      <c r="C153" s="25"/>
      <c r="D153" s="1">
        <f t="shared" si="154"/>
        <v>-76190</v>
      </c>
      <c r="E153" s="1"/>
      <c r="F153" s="112">
        <f t="shared" si="155"/>
        <v>-7</v>
      </c>
      <c r="G153" s="60">
        <v>45439</v>
      </c>
      <c r="H153" s="42" t="s">
        <v>665</v>
      </c>
      <c r="I153" s="1">
        <v>-74729</v>
      </c>
      <c r="J153" s="1"/>
      <c r="L153" s="1"/>
      <c r="N153" s="1"/>
      <c r="O153" s="1">
        <v>-74729</v>
      </c>
      <c r="R153" s="1">
        <v>-74729</v>
      </c>
      <c r="S153" s="7">
        <f t="shared" si="156"/>
        <v>-80953.925699999993</v>
      </c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5"/>
      <c r="AL153" s="25"/>
      <c r="AM153" s="25"/>
      <c r="AN153" s="25"/>
      <c r="AO153" s="25"/>
      <c r="AP153" s="25"/>
      <c r="AQ153" s="25"/>
      <c r="AR153" s="25"/>
      <c r="AS153" s="25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  <c r="BF153" s="25"/>
      <c r="BG153" s="25"/>
      <c r="BH153" s="25"/>
      <c r="BI153" s="25"/>
      <c r="BJ153" s="25"/>
      <c r="BK153" s="25"/>
      <c r="BL153" s="25"/>
      <c r="BM153" s="25"/>
      <c r="BN153" s="25"/>
      <c r="BO153" s="25"/>
      <c r="BP153" s="25"/>
      <c r="BQ153" s="25"/>
    </row>
    <row r="154" spans="1:69" s="26" customFormat="1" ht="27.75" customHeight="1" outlineLevel="1" x14ac:dyDescent="0.3">
      <c r="A154" s="120" t="s">
        <v>671</v>
      </c>
      <c r="B154" s="48" t="s">
        <v>673</v>
      </c>
      <c r="C154" s="25"/>
      <c r="D154" s="1">
        <f t="shared" si="154"/>
        <v>82531</v>
      </c>
      <c r="E154" s="1"/>
      <c r="F154" s="112">
        <f t="shared" si="155"/>
        <v>7</v>
      </c>
      <c r="G154" s="60">
        <v>45439</v>
      </c>
      <c r="H154" s="42" t="s">
        <v>651</v>
      </c>
      <c r="I154" s="1">
        <v>80948</v>
      </c>
      <c r="J154" s="1"/>
      <c r="L154" s="1"/>
      <c r="N154" s="1"/>
      <c r="O154" s="1">
        <v>80948</v>
      </c>
      <c r="R154" s="1">
        <v>80948</v>
      </c>
      <c r="S154" s="7">
        <f t="shared" si="156"/>
        <v>87690.968399999998</v>
      </c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5"/>
      <c r="AL154" s="25"/>
      <c r="AM154" s="25"/>
      <c r="AN154" s="25"/>
      <c r="AO154" s="25"/>
      <c r="AP154" s="25"/>
      <c r="AQ154" s="25"/>
      <c r="AR154" s="25"/>
      <c r="AS154" s="25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  <c r="BF154" s="25"/>
      <c r="BG154" s="25"/>
      <c r="BH154" s="25"/>
      <c r="BI154" s="25"/>
      <c r="BJ154" s="25"/>
      <c r="BK154" s="25"/>
      <c r="BL154" s="25"/>
      <c r="BM154" s="25"/>
      <c r="BN154" s="25"/>
      <c r="BO154" s="25"/>
      <c r="BP154" s="25"/>
      <c r="BQ154" s="25"/>
    </row>
    <row r="155" spans="1:69" s="26" customFormat="1" ht="45.75" customHeight="1" outlineLevel="1" x14ac:dyDescent="0.3">
      <c r="A155" s="120" t="s">
        <v>827</v>
      </c>
      <c r="B155" s="48" t="s">
        <v>848</v>
      </c>
      <c r="C155" s="25"/>
      <c r="D155" s="1">
        <f t="shared" si="154"/>
        <v>-82531</v>
      </c>
      <c r="E155" s="1"/>
      <c r="F155" s="112">
        <f t="shared" si="155"/>
        <v>-7</v>
      </c>
      <c r="G155" s="60">
        <v>45636</v>
      </c>
      <c r="H155" s="42" t="s">
        <v>754</v>
      </c>
      <c r="I155" s="1">
        <v>-80948</v>
      </c>
      <c r="J155" s="1"/>
      <c r="L155" s="1"/>
      <c r="N155" s="1"/>
      <c r="O155" s="1">
        <v>-80948</v>
      </c>
      <c r="R155" s="1">
        <v>-80948</v>
      </c>
      <c r="S155" s="7">
        <f t="shared" si="156"/>
        <v>-87690.968399999998</v>
      </c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5"/>
      <c r="AL155" s="25"/>
      <c r="AM155" s="25"/>
      <c r="AN155" s="25"/>
      <c r="AO155" s="25"/>
      <c r="AP155" s="25"/>
      <c r="AQ155" s="25"/>
      <c r="AR155" s="25"/>
      <c r="AS155" s="25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  <c r="BF155" s="25"/>
      <c r="BG155" s="25"/>
      <c r="BH155" s="25"/>
      <c r="BI155" s="25"/>
      <c r="BJ155" s="25"/>
      <c r="BK155" s="25"/>
      <c r="BL155" s="25"/>
      <c r="BM155" s="25"/>
      <c r="BN155" s="25"/>
      <c r="BO155" s="25"/>
      <c r="BP155" s="25"/>
      <c r="BQ155" s="25"/>
    </row>
    <row r="156" spans="1:69" s="26" customFormat="1" ht="51" customHeight="1" outlineLevel="1" x14ac:dyDescent="0.3">
      <c r="A156" s="120" t="s">
        <v>828</v>
      </c>
      <c r="B156" s="48" t="s">
        <v>849</v>
      </c>
      <c r="C156" s="25"/>
      <c r="D156" s="1">
        <f t="shared" si="154"/>
        <v>83531</v>
      </c>
      <c r="E156" s="1"/>
      <c r="F156" s="112">
        <f t="shared" si="155"/>
        <v>8</v>
      </c>
      <c r="G156" s="60">
        <v>45636</v>
      </c>
      <c r="H156" s="42" t="s">
        <v>829</v>
      </c>
      <c r="I156" s="1">
        <v>81929</v>
      </c>
      <c r="J156" s="1"/>
      <c r="L156" s="1"/>
      <c r="N156" s="1"/>
      <c r="O156" s="1">
        <v>81929</v>
      </c>
      <c r="R156" s="1">
        <v>81929</v>
      </c>
      <c r="S156" s="7">
        <f t="shared" si="156"/>
        <v>88753.685699999987</v>
      </c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5"/>
      <c r="AL156" s="25"/>
      <c r="AM156" s="25"/>
      <c r="AN156" s="25"/>
      <c r="AO156" s="25"/>
      <c r="AP156" s="25"/>
      <c r="AQ156" s="25"/>
      <c r="AR156" s="25"/>
      <c r="AS156" s="25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  <c r="BF156" s="25"/>
      <c r="BG156" s="25"/>
      <c r="BH156" s="25"/>
      <c r="BI156" s="25"/>
      <c r="BJ156" s="25"/>
      <c r="BK156" s="25"/>
      <c r="BL156" s="25"/>
      <c r="BM156" s="25"/>
      <c r="BN156" s="25"/>
      <c r="BO156" s="25"/>
      <c r="BP156" s="25"/>
      <c r="BQ156" s="25"/>
    </row>
    <row r="157" spans="1:69" s="26" customFormat="1" ht="27.75" customHeight="1" outlineLevel="1" x14ac:dyDescent="0.3">
      <c r="A157" s="54" t="s">
        <v>780</v>
      </c>
      <c r="B157" s="48" t="s">
        <v>782</v>
      </c>
      <c r="C157" s="25"/>
      <c r="D157" s="1">
        <f t="shared" si="154"/>
        <v>-3398</v>
      </c>
      <c r="E157" s="1"/>
      <c r="F157" s="112">
        <f t="shared" si="155"/>
        <v>0</v>
      </c>
      <c r="G157" s="60">
        <v>45503</v>
      </c>
      <c r="H157" s="42" t="s">
        <v>781</v>
      </c>
      <c r="I157" s="1">
        <v>-3333</v>
      </c>
      <c r="J157" s="1"/>
      <c r="L157" s="1"/>
      <c r="N157" s="1"/>
      <c r="O157" s="1">
        <v>-3333</v>
      </c>
      <c r="R157" s="1">
        <v>-3333</v>
      </c>
      <c r="S157" s="7">
        <f t="shared" si="156"/>
        <v>-3610.6388999999999</v>
      </c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5"/>
      <c r="AL157" s="25"/>
      <c r="AM157" s="25"/>
      <c r="AN157" s="25"/>
      <c r="AO157" s="25"/>
      <c r="AP157" s="25"/>
      <c r="AQ157" s="25"/>
      <c r="AR157" s="25"/>
      <c r="AS157" s="25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  <c r="BF157" s="25"/>
      <c r="BG157" s="25"/>
      <c r="BH157" s="25"/>
      <c r="BI157" s="25"/>
      <c r="BJ157" s="25"/>
      <c r="BK157" s="25"/>
      <c r="BL157" s="25"/>
      <c r="BM157" s="25"/>
      <c r="BN157" s="25"/>
      <c r="BO157" s="25"/>
      <c r="BP157" s="25"/>
      <c r="BQ157" s="25"/>
    </row>
    <row r="158" spans="1:69" s="26" customFormat="1" ht="33" customHeight="1" outlineLevel="1" x14ac:dyDescent="0.3">
      <c r="A158" s="54" t="s">
        <v>801</v>
      </c>
      <c r="B158" s="48" t="s">
        <v>802</v>
      </c>
      <c r="C158" s="25"/>
      <c r="D158" s="1">
        <f t="shared" si="154"/>
        <v>282621</v>
      </c>
      <c r="E158" s="1"/>
      <c r="F158" s="112">
        <f t="shared" si="155"/>
        <v>25</v>
      </c>
      <c r="G158" s="60">
        <v>45603</v>
      </c>
      <c r="H158" s="127" t="s">
        <v>803</v>
      </c>
      <c r="I158" s="1">
        <v>277202</v>
      </c>
      <c r="J158" s="1"/>
      <c r="L158" s="1"/>
      <c r="N158" s="1"/>
      <c r="O158" s="1">
        <v>277202</v>
      </c>
      <c r="R158" s="1">
        <v>277202</v>
      </c>
      <c r="S158" s="7">
        <f t="shared" si="156"/>
        <v>300292.92660000001</v>
      </c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5"/>
      <c r="AL158" s="25"/>
      <c r="AM158" s="25"/>
      <c r="AN158" s="25"/>
      <c r="AO158" s="25"/>
      <c r="AP158" s="25"/>
      <c r="AQ158" s="25"/>
      <c r="AR158" s="25"/>
      <c r="AS158" s="25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  <c r="BF158" s="25"/>
      <c r="BG158" s="25"/>
      <c r="BH158" s="25"/>
      <c r="BI158" s="25"/>
      <c r="BJ158" s="25"/>
      <c r="BK158" s="25"/>
      <c r="BL158" s="25"/>
      <c r="BM158" s="25"/>
      <c r="BN158" s="25"/>
      <c r="BO158" s="25"/>
      <c r="BP158" s="25"/>
      <c r="BQ158" s="25"/>
    </row>
    <row r="159" spans="1:69" s="26" customFormat="1" ht="17.100000000000001" customHeight="1" x14ac:dyDescent="0.3">
      <c r="A159" s="56" t="s">
        <v>80</v>
      </c>
      <c r="B159" s="43" t="s">
        <v>233</v>
      </c>
      <c r="C159" s="25"/>
      <c r="D159" s="3">
        <f t="shared" ref="D159:F159" si="157">SUM(D160,D202,D205)</f>
        <v>305578939</v>
      </c>
      <c r="E159" s="3"/>
      <c r="F159" s="3">
        <f t="shared" si="157"/>
        <v>27485</v>
      </c>
      <c r="G159" s="41"/>
      <c r="H159" s="42"/>
      <c r="I159" s="3">
        <f>SUM(I160,I202,I205)</f>
        <v>299719423</v>
      </c>
      <c r="J159" s="3">
        <f t="shared" ref="J159" si="158">SUM(J160,J202,J205)</f>
        <v>0</v>
      </c>
      <c r="L159" s="72">
        <f>SUM(L160,L202,L205)</f>
        <v>1425106</v>
      </c>
      <c r="M159" s="26">
        <f>L159*$M$12</f>
        <v>0</v>
      </c>
      <c r="N159" s="3">
        <f t="shared" ref="N159:O159" si="159">SUM(N160,N202,N205)</f>
        <v>0</v>
      </c>
      <c r="O159" s="3">
        <f t="shared" si="159"/>
        <v>299719423</v>
      </c>
      <c r="R159" s="3">
        <f t="shared" ref="R159" si="160">SUM(R160,R202,R205)</f>
        <v>299719423</v>
      </c>
      <c r="S159" s="3">
        <f>SUM(S160,S202,S205)</f>
        <v>324686050.93589991</v>
      </c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  <c r="BF159" s="25"/>
      <c r="BG159" s="25"/>
      <c r="BH159" s="25"/>
      <c r="BI159" s="25"/>
      <c r="BJ159" s="25"/>
      <c r="BK159" s="25"/>
      <c r="BL159" s="25"/>
      <c r="BM159" s="25"/>
      <c r="BN159" s="25"/>
      <c r="BO159" s="25"/>
      <c r="BP159" s="25"/>
      <c r="BQ159" s="25"/>
    </row>
    <row r="160" spans="1:69" s="26" customFormat="1" ht="17.100000000000001" customHeight="1" outlineLevel="1" x14ac:dyDescent="0.3">
      <c r="A160" s="56" t="s">
        <v>81</v>
      </c>
      <c r="B160" s="46" t="s">
        <v>21</v>
      </c>
      <c r="C160" s="25"/>
      <c r="D160" s="7">
        <f t="shared" ref="D160:F160" si="161">D161+D175+D183+D191+D192+D193+D201</f>
        <v>297513476</v>
      </c>
      <c r="E160" s="7"/>
      <c r="F160" s="7">
        <f t="shared" si="161"/>
        <v>26759</v>
      </c>
      <c r="G160" s="41"/>
      <c r="H160" s="42"/>
      <c r="I160" s="7">
        <f>I161+I175+I183+I191+I192+I193+I201</f>
        <v>291808616</v>
      </c>
      <c r="J160" s="7">
        <f t="shared" ref="J160" si="162">J161+J175+J183+J191+J192+J193+J201</f>
        <v>0</v>
      </c>
      <c r="L160" s="1">
        <f>SUM(L161:L161)</f>
        <v>1089141</v>
      </c>
      <c r="M160" s="26">
        <f>L160*$M$12</f>
        <v>0</v>
      </c>
      <c r="N160" s="7">
        <f t="shared" ref="N160:O160" si="163">N161+N175+N183+N191+N192+N193+N201</f>
        <v>0</v>
      </c>
      <c r="O160" s="7">
        <f t="shared" si="163"/>
        <v>291808616</v>
      </c>
      <c r="R160" s="7">
        <f t="shared" ref="R160" si="164">R161+R175+R183+R191+R192+R193+R201</f>
        <v>291808616</v>
      </c>
      <c r="S160" s="7">
        <f>S161+S175+S183+S191+S192+S193+S201</f>
        <v>316116273.71279991</v>
      </c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L160" s="25"/>
      <c r="AM160" s="25"/>
      <c r="AN160" s="25"/>
      <c r="AO160" s="25"/>
      <c r="AP160" s="25"/>
      <c r="AQ160" s="25"/>
      <c r="AR160" s="25"/>
      <c r="AS160" s="25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  <c r="BF160" s="25"/>
      <c r="BG160" s="25"/>
      <c r="BH160" s="25"/>
      <c r="BI160" s="25"/>
      <c r="BJ160" s="25"/>
      <c r="BK160" s="25"/>
      <c r="BL160" s="25"/>
      <c r="BM160" s="25"/>
      <c r="BN160" s="25"/>
      <c r="BO160" s="25"/>
      <c r="BP160" s="25"/>
      <c r="BQ160" s="25"/>
    </row>
    <row r="161" spans="1:69" s="26" customFormat="1" ht="27.6" outlineLevel="1" x14ac:dyDescent="0.3">
      <c r="A161" s="54" t="s">
        <v>333</v>
      </c>
      <c r="B161" s="119" t="s">
        <v>676</v>
      </c>
      <c r="C161" s="25"/>
      <c r="D161" s="1">
        <f t="shared" ref="D161:F161" si="165">D162+D163+D174+D164+D165+D166+D167+D168+D169+D170+D171+D172+D173</f>
        <v>12017212</v>
      </c>
      <c r="E161" s="1"/>
      <c r="F161" s="1">
        <f t="shared" si="165"/>
        <v>1080</v>
      </c>
      <c r="G161" s="60">
        <v>45439</v>
      </c>
      <c r="H161" s="42" t="s">
        <v>674</v>
      </c>
      <c r="I161" s="1">
        <f>I162+I163+I174+I164+I165+I166+I167+I168+I169+I170+I171+I172+I173</f>
        <v>11786780</v>
      </c>
      <c r="J161" s="1">
        <f t="shared" ref="J161" si="166">J162+J163+J174+J164+J165+J166+J167+J168+J169+J170+J171+J172+J173</f>
        <v>0</v>
      </c>
      <c r="L161" s="1">
        <f>615690+456999+16038+144+270</f>
        <v>1089141</v>
      </c>
      <c r="M161" s="26">
        <f>L161*$M$12</f>
        <v>0</v>
      </c>
      <c r="N161" s="1">
        <f t="shared" ref="N161" si="167">N162+N163+N174+N164+N165+N166+N167+N168+N169+N170+N171+N172+N173</f>
        <v>0</v>
      </c>
      <c r="O161" s="1">
        <f>O162+O163+O174+O164+O165+O166+O167+O168+O169+O170+O171+O172+O173</f>
        <v>11786780</v>
      </c>
      <c r="R161" s="1">
        <f>R162+R163+R174+R164+R165+R166+R167+R168+R169+R170+R171+R172+R173</f>
        <v>11786780</v>
      </c>
      <c r="S161" s="1">
        <f>S162+S163+S174+S164+S165+S166+S167+S168+S169+S170+S171+S172+S173</f>
        <v>12768618.773999998</v>
      </c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5"/>
      <c r="AL161" s="25"/>
      <c r="AM161" s="25"/>
      <c r="AN161" s="25"/>
      <c r="AO161" s="25"/>
      <c r="AP161" s="25"/>
      <c r="AQ161" s="25"/>
      <c r="AR161" s="25"/>
      <c r="AS161" s="25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  <c r="BF161" s="25"/>
      <c r="BG161" s="25"/>
      <c r="BH161" s="25"/>
      <c r="BI161" s="25"/>
      <c r="BJ161" s="25"/>
      <c r="BK161" s="25"/>
      <c r="BL161" s="25"/>
      <c r="BM161" s="25"/>
      <c r="BN161" s="25"/>
      <c r="BO161" s="25"/>
      <c r="BP161" s="25"/>
      <c r="BQ161" s="25"/>
    </row>
    <row r="162" spans="1:69" s="26" customFormat="1" ht="27.6" outlineLevel="1" x14ac:dyDescent="0.3">
      <c r="A162" s="120" t="s">
        <v>748</v>
      </c>
      <c r="B162" s="48" t="s">
        <v>751</v>
      </c>
      <c r="C162" s="25"/>
      <c r="D162" s="7">
        <f t="shared" ref="D162:D174" si="168">ROUND(I162*$D$9,0)</f>
        <v>11572013</v>
      </c>
      <c r="E162" s="7"/>
      <c r="F162" s="99">
        <f t="shared" ref="F162:F174" si="169">ROUND(D162/$C$4,0)</f>
        <v>1041</v>
      </c>
      <c r="G162" s="60">
        <v>45439</v>
      </c>
      <c r="H162" s="42" t="s">
        <v>674</v>
      </c>
      <c r="I162" s="7">
        <v>11350118</v>
      </c>
      <c r="J162" s="7"/>
      <c r="L162" s="1">
        <f t="shared" ref="L162:L174" si="170">615690+456999+16038+144+270</f>
        <v>1089141</v>
      </c>
      <c r="M162" s="26">
        <f t="shared" ref="M162:M174" si="171">L162*$M$12</f>
        <v>0</v>
      </c>
      <c r="N162" s="7"/>
      <c r="O162" s="7">
        <v>11350118</v>
      </c>
      <c r="R162" s="7">
        <v>11350118</v>
      </c>
      <c r="S162" s="7">
        <f t="shared" ref="S162:S174" si="172">R162*$S$7</f>
        <v>12295582.829399999</v>
      </c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5"/>
      <c r="AL162" s="25"/>
      <c r="AM162" s="25"/>
      <c r="AN162" s="25"/>
      <c r="AO162" s="25"/>
      <c r="AP162" s="25"/>
      <c r="AQ162" s="25"/>
      <c r="AR162" s="25"/>
      <c r="AS162" s="25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  <c r="BF162" s="25"/>
      <c r="BG162" s="25"/>
      <c r="BH162" s="25"/>
      <c r="BI162" s="25"/>
      <c r="BJ162" s="25"/>
      <c r="BK162" s="25"/>
      <c r="BL162" s="25"/>
      <c r="BM162" s="25"/>
      <c r="BN162" s="25"/>
      <c r="BO162" s="25"/>
      <c r="BP162" s="25"/>
      <c r="BQ162" s="25"/>
    </row>
    <row r="163" spans="1:69" s="26" customFormat="1" ht="27.6" outlineLevel="1" x14ac:dyDescent="0.3">
      <c r="A163" s="120" t="s">
        <v>749</v>
      </c>
      <c r="B163" s="48" t="s">
        <v>752</v>
      </c>
      <c r="C163" s="25"/>
      <c r="D163" s="7">
        <f t="shared" si="168"/>
        <v>-11572013</v>
      </c>
      <c r="E163" s="7"/>
      <c r="F163" s="99">
        <f t="shared" si="169"/>
        <v>-1041</v>
      </c>
      <c r="G163" s="60">
        <v>45463</v>
      </c>
      <c r="H163" s="42" t="s">
        <v>754</v>
      </c>
      <c r="I163" s="7">
        <v>-11350118</v>
      </c>
      <c r="J163" s="7"/>
      <c r="L163" s="1">
        <f t="shared" si="170"/>
        <v>1089141</v>
      </c>
      <c r="M163" s="26">
        <f t="shared" si="171"/>
        <v>0</v>
      </c>
      <c r="N163" s="7"/>
      <c r="O163" s="7">
        <v>-11350118</v>
      </c>
      <c r="R163" s="7">
        <v>-11350118</v>
      </c>
      <c r="S163" s="7">
        <f t="shared" si="172"/>
        <v>-12295582.829399999</v>
      </c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5"/>
      <c r="AL163" s="25"/>
      <c r="AM163" s="25"/>
      <c r="AN163" s="25"/>
      <c r="AO163" s="25"/>
      <c r="AP163" s="25"/>
      <c r="AQ163" s="25"/>
      <c r="AR163" s="25"/>
      <c r="AS163" s="25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  <c r="BF163" s="25"/>
      <c r="BG163" s="25"/>
      <c r="BH163" s="25"/>
      <c r="BI163" s="25"/>
      <c r="BJ163" s="25"/>
      <c r="BK163" s="25"/>
      <c r="BL163" s="25"/>
      <c r="BM163" s="25"/>
      <c r="BN163" s="25"/>
      <c r="BO163" s="25"/>
      <c r="BP163" s="25"/>
      <c r="BQ163" s="25"/>
    </row>
    <row r="164" spans="1:69" s="26" customFormat="1" outlineLevel="1" x14ac:dyDescent="0.3">
      <c r="A164" s="120" t="s">
        <v>750</v>
      </c>
      <c r="B164" s="48" t="s">
        <v>753</v>
      </c>
      <c r="C164" s="25"/>
      <c r="D164" s="1">
        <f t="shared" si="168"/>
        <v>11814215</v>
      </c>
      <c r="E164" s="1"/>
      <c r="F164" s="112">
        <f t="shared" si="169"/>
        <v>1063</v>
      </c>
      <c r="G164" s="60">
        <v>45463</v>
      </c>
      <c r="H164" s="42" t="s">
        <v>626</v>
      </c>
      <c r="I164" s="1">
        <v>11587676</v>
      </c>
      <c r="J164" s="1"/>
      <c r="L164" s="1">
        <f t="shared" si="170"/>
        <v>1089141</v>
      </c>
      <c r="M164" s="26">
        <f t="shared" si="171"/>
        <v>0</v>
      </c>
      <c r="N164" s="1"/>
      <c r="O164" s="1">
        <v>11587676</v>
      </c>
      <c r="R164" s="1">
        <v>11587676</v>
      </c>
      <c r="S164" s="7">
        <f t="shared" si="172"/>
        <v>12552929.410799999</v>
      </c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25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  <c r="BF164" s="25"/>
      <c r="BG164" s="25"/>
      <c r="BH164" s="25"/>
      <c r="BI164" s="25"/>
      <c r="BJ164" s="25"/>
      <c r="BK164" s="25"/>
      <c r="BL164" s="25"/>
      <c r="BM164" s="25"/>
      <c r="BN164" s="25"/>
      <c r="BO164" s="25"/>
      <c r="BP164" s="25"/>
      <c r="BQ164" s="25"/>
    </row>
    <row r="165" spans="1:69" s="26" customFormat="1" outlineLevel="1" x14ac:dyDescent="0.3">
      <c r="A165" s="120" t="s">
        <v>783</v>
      </c>
      <c r="B165" s="48" t="s">
        <v>785</v>
      </c>
      <c r="C165" s="25"/>
      <c r="D165" s="1">
        <f t="shared" si="168"/>
        <v>-98011</v>
      </c>
      <c r="E165" s="1"/>
      <c r="F165" s="112">
        <f t="shared" si="169"/>
        <v>-9</v>
      </c>
      <c r="G165" s="60">
        <v>45504</v>
      </c>
      <c r="H165" s="42" t="s">
        <v>784</v>
      </c>
      <c r="I165" s="1">
        <v>-96132</v>
      </c>
      <c r="J165" s="1"/>
      <c r="L165" s="1">
        <f t="shared" si="170"/>
        <v>1089141</v>
      </c>
      <c r="M165" s="26">
        <f t="shared" si="171"/>
        <v>0</v>
      </c>
      <c r="N165" s="1"/>
      <c r="O165" s="1">
        <v>-96132</v>
      </c>
      <c r="R165" s="1">
        <v>-96132</v>
      </c>
      <c r="S165" s="7">
        <f t="shared" si="172"/>
        <v>-104139.7956</v>
      </c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  <c r="BF165" s="25"/>
      <c r="BG165" s="25"/>
      <c r="BH165" s="25"/>
      <c r="BI165" s="25"/>
      <c r="BJ165" s="25"/>
      <c r="BK165" s="25"/>
      <c r="BL165" s="25"/>
      <c r="BM165" s="25"/>
      <c r="BN165" s="25"/>
      <c r="BO165" s="25"/>
      <c r="BP165" s="25"/>
      <c r="BQ165" s="25"/>
    </row>
    <row r="166" spans="1:69" s="26" customFormat="1" ht="27.6" outlineLevel="1" x14ac:dyDescent="0.3">
      <c r="A166" s="120" t="s">
        <v>812</v>
      </c>
      <c r="B166" s="48" t="s">
        <v>816</v>
      </c>
      <c r="C166" s="25"/>
      <c r="D166" s="1">
        <f t="shared" si="168"/>
        <v>-11814215</v>
      </c>
      <c r="E166" s="1"/>
      <c r="F166" s="112">
        <f t="shared" si="169"/>
        <v>-1063</v>
      </c>
      <c r="G166" s="60">
        <v>45635</v>
      </c>
      <c r="H166" s="42" t="s">
        <v>823</v>
      </c>
      <c r="I166" s="1">
        <v>-11587676</v>
      </c>
      <c r="J166" s="1"/>
      <c r="L166" s="1">
        <f t="shared" si="170"/>
        <v>1089141</v>
      </c>
      <c r="M166" s="26">
        <f t="shared" si="171"/>
        <v>0</v>
      </c>
      <c r="N166" s="1"/>
      <c r="O166" s="1">
        <v>-11587676</v>
      </c>
      <c r="R166" s="1">
        <v>-11587676</v>
      </c>
      <c r="S166" s="7">
        <f t="shared" si="172"/>
        <v>-12552929.410799999</v>
      </c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  <c r="BF166" s="25"/>
      <c r="BG166" s="25"/>
      <c r="BH166" s="25"/>
      <c r="BI166" s="25"/>
      <c r="BJ166" s="25"/>
      <c r="BK166" s="25"/>
      <c r="BL166" s="25"/>
      <c r="BM166" s="25"/>
      <c r="BN166" s="25"/>
      <c r="BO166" s="25"/>
      <c r="BP166" s="25"/>
      <c r="BQ166" s="25"/>
    </row>
    <row r="167" spans="1:69" s="26" customFormat="1" ht="27.6" outlineLevel="1" x14ac:dyDescent="0.3">
      <c r="A167" s="120" t="s">
        <v>813</v>
      </c>
      <c r="B167" s="48" t="s">
        <v>818</v>
      </c>
      <c r="C167" s="25"/>
      <c r="D167" s="1">
        <f t="shared" si="168"/>
        <v>11923158</v>
      </c>
      <c r="E167" s="1"/>
      <c r="F167" s="112">
        <f t="shared" si="169"/>
        <v>1072</v>
      </c>
      <c r="G167" s="60">
        <v>45635</v>
      </c>
      <c r="H167" s="42" t="s">
        <v>822</v>
      </c>
      <c r="I167" s="1">
        <v>11694530</v>
      </c>
      <c r="J167" s="1"/>
      <c r="L167" s="1">
        <f t="shared" si="170"/>
        <v>1089141</v>
      </c>
      <c r="M167" s="26">
        <f t="shared" si="171"/>
        <v>0</v>
      </c>
      <c r="N167" s="1"/>
      <c r="O167" s="1">
        <v>11694530</v>
      </c>
      <c r="R167" s="1">
        <v>11694530</v>
      </c>
      <c r="S167" s="7">
        <f t="shared" si="172"/>
        <v>12668684.348999999</v>
      </c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5"/>
      <c r="AR167" s="25"/>
      <c r="AS167" s="25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  <c r="BF167" s="25"/>
      <c r="BG167" s="25"/>
      <c r="BH167" s="25"/>
      <c r="BI167" s="25"/>
      <c r="BJ167" s="25"/>
      <c r="BK167" s="25"/>
      <c r="BL167" s="25"/>
      <c r="BM167" s="25"/>
      <c r="BN167" s="25"/>
      <c r="BO167" s="25"/>
      <c r="BP167" s="25"/>
      <c r="BQ167" s="25"/>
    </row>
    <row r="168" spans="1:69" s="26" customFormat="1" ht="27.6" outlineLevel="1" x14ac:dyDescent="0.3">
      <c r="A168" s="120" t="s">
        <v>814</v>
      </c>
      <c r="B168" s="48" t="s">
        <v>817</v>
      </c>
      <c r="C168" s="25"/>
      <c r="D168" s="1">
        <f t="shared" si="168"/>
        <v>98011</v>
      </c>
      <c r="E168" s="1"/>
      <c r="F168" s="112">
        <f t="shared" si="169"/>
        <v>9</v>
      </c>
      <c r="G168" s="60">
        <v>45635</v>
      </c>
      <c r="H168" s="42" t="s">
        <v>824</v>
      </c>
      <c r="I168" s="1">
        <v>96132</v>
      </c>
      <c r="J168" s="1"/>
      <c r="L168" s="1">
        <f t="shared" si="170"/>
        <v>1089141</v>
      </c>
      <c r="M168" s="26">
        <f t="shared" si="171"/>
        <v>0</v>
      </c>
      <c r="N168" s="1"/>
      <c r="O168" s="1">
        <v>96132</v>
      </c>
      <c r="R168" s="1">
        <v>96132</v>
      </c>
      <c r="S168" s="7">
        <f t="shared" si="172"/>
        <v>104139.7956</v>
      </c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25"/>
      <c r="AM168" s="25"/>
      <c r="AN168" s="25"/>
      <c r="AO168" s="25"/>
      <c r="AP168" s="25"/>
      <c r="AQ168" s="25"/>
      <c r="AR168" s="25"/>
      <c r="AS168" s="25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  <c r="BF168" s="25"/>
      <c r="BG168" s="25"/>
      <c r="BH168" s="25"/>
      <c r="BI168" s="25"/>
      <c r="BJ168" s="25"/>
      <c r="BK168" s="25"/>
      <c r="BL168" s="25"/>
      <c r="BM168" s="25"/>
      <c r="BN168" s="25"/>
      <c r="BO168" s="25"/>
      <c r="BP168" s="25"/>
      <c r="BQ168" s="25"/>
    </row>
    <row r="169" spans="1:69" s="26" customFormat="1" ht="27.6" outlineLevel="1" x14ac:dyDescent="0.3">
      <c r="A169" s="120" t="s">
        <v>815</v>
      </c>
      <c r="B169" s="48" t="s">
        <v>819</v>
      </c>
      <c r="C169" s="25"/>
      <c r="D169" s="1">
        <f t="shared" si="168"/>
        <v>-96337</v>
      </c>
      <c r="E169" s="1"/>
      <c r="F169" s="112">
        <f t="shared" si="169"/>
        <v>-9</v>
      </c>
      <c r="G169" s="60">
        <v>45635</v>
      </c>
      <c r="H169" s="42" t="s">
        <v>822</v>
      </c>
      <c r="I169" s="1">
        <v>-94490</v>
      </c>
      <c r="J169" s="1"/>
      <c r="L169" s="1">
        <f t="shared" si="170"/>
        <v>1089141</v>
      </c>
      <c r="M169" s="26">
        <f t="shared" si="171"/>
        <v>0</v>
      </c>
      <c r="N169" s="1"/>
      <c r="O169" s="1">
        <v>-94490</v>
      </c>
      <c r="R169" s="1">
        <v>-94490</v>
      </c>
      <c r="S169" s="7">
        <f t="shared" si="172"/>
        <v>-102361.01699999999</v>
      </c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5"/>
      <c r="AP169" s="25"/>
      <c r="AQ169" s="25"/>
      <c r="AR169" s="25"/>
      <c r="AS169" s="25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  <c r="BF169" s="25"/>
      <c r="BG169" s="25"/>
      <c r="BH169" s="25"/>
      <c r="BI169" s="25"/>
      <c r="BJ169" s="25"/>
      <c r="BK169" s="25"/>
      <c r="BL169" s="25"/>
      <c r="BM169" s="25"/>
      <c r="BN169" s="25"/>
      <c r="BO169" s="25"/>
      <c r="BP169" s="25"/>
      <c r="BQ169" s="25"/>
    </row>
    <row r="170" spans="1:69" s="26" customFormat="1" ht="27.6" outlineLevel="1" x14ac:dyDescent="0.3">
      <c r="A170" s="120" t="s">
        <v>878</v>
      </c>
      <c r="B170" s="48" t="s">
        <v>880</v>
      </c>
      <c r="C170" s="25"/>
      <c r="D170" s="1">
        <f t="shared" si="168"/>
        <v>189962</v>
      </c>
      <c r="E170" s="1"/>
      <c r="F170" s="112">
        <f t="shared" si="169"/>
        <v>17</v>
      </c>
      <c r="G170" s="60">
        <v>45666</v>
      </c>
      <c r="H170" s="42" t="s">
        <v>879</v>
      </c>
      <c r="I170" s="1">
        <v>186319</v>
      </c>
      <c r="J170" s="1"/>
      <c r="L170" s="1">
        <f t="shared" si="170"/>
        <v>1089141</v>
      </c>
      <c r="M170" s="26">
        <f t="shared" si="171"/>
        <v>0</v>
      </c>
      <c r="N170" s="1"/>
      <c r="O170" s="1">
        <v>186319</v>
      </c>
      <c r="R170" s="1">
        <v>186319</v>
      </c>
      <c r="S170" s="7">
        <f t="shared" si="172"/>
        <v>201839.37269999998</v>
      </c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  <c r="BF170" s="25"/>
      <c r="BG170" s="25"/>
      <c r="BH170" s="25"/>
      <c r="BI170" s="25"/>
      <c r="BJ170" s="25"/>
      <c r="BK170" s="25"/>
      <c r="BL170" s="25"/>
      <c r="BM170" s="25"/>
      <c r="BN170" s="25"/>
      <c r="BO170" s="25"/>
      <c r="BP170" s="25"/>
      <c r="BQ170" s="25"/>
    </row>
    <row r="171" spans="1:69" s="26" customFormat="1" ht="27.6" outlineLevel="1" x14ac:dyDescent="0.3">
      <c r="A171" s="120" t="s">
        <v>976</v>
      </c>
      <c r="B171" s="48" t="s">
        <v>978</v>
      </c>
      <c r="C171" s="25"/>
      <c r="D171" s="1">
        <f t="shared" si="168"/>
        <v>-2046</v>
      </c>
      <c r="E171" s="1"/>
      <c r="F171" s="112">
        <f t="shared" si="169"/>
        <v>0</v>
      </c>
      <c r="G171" s="60">
        <v>45910</v>
      </c>
      <c r="H171" s="42" t="s">
        <v>974</v>
      </c>
      <c r="I171" s="1">
        <v>-2007</v>
      </c>
      <c r="J171" s="1"/>
      <c r="L171" s="1">
        <f t="shared" si="170"/>
        <v>1089141</v>
      </c>
      <c r="M171" s="26">
        <f t="shared" si="171"/>
        <v>0</v>
      </c>
      <c r="N171" s="1"/>
      <c r="O171" s="1">
        <v>-2007</v>
      </c>
      <c r="R171" s="1">
        <v>-2007</v>
      </c>
      <c r="S171" s="7">
        <f t="shared" si="172"/>
        <v>-2174.1830999999997</v>
      </c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 s="25"/>
      <c r="AR171" s="25"/>
      <c r="AS171" s="25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  <c r="BF171" s="25"/>
      <c r="BG171" s="25"/>
      <c r="BH171" s="25"/>
      <c r="BI171" s="25"/>
      <c r="BJ171" s="25"/>
      <c r="BK171" s="25"/>
      <c r="BL171" s="25"/>
      <c r="BM171" s="25"/>
      <c r="BN171" s="25"/>
      <c r="BO171" s="25"/>
      <c r="BP171" s="25"/>
      <c r="BQ171" s="25"/>
    </row>
    <row r="172" spans="1:69" s="26" customFormat="1" ht="27.6" outlineLevel="1" x14ac:dyDescent="0.3">
      <c r="A172" s="120" t="s">
        <v>977</v>
      </c>
      <c r="B172" s="48" t="s">
        <v>979</v>
      </c>
      <c r="C172" s="25"/>
      <c r="D172" s="1">
        <f t="shared" si="168"/>
        <v>2580</v>
      </c>
      <c r="E172" s="1"/>
      <c r="F172" s="112">
        <f t="shared" si="169"/>
        <v>0</v>
      </c>
      <c r="G172" s="60">
        <v>45910</v>
      </c>
      <c r="H172" s="42" t="s">
        <v>975</v>
      </c>
      <c r="I172" s="1">
        <v>2531</v>
      </c>
      <c r="J172" s="1"/>
      <c r="L172" s="1">
        <f t="shared" si="170"/>
        <v>1089141</v>
      </c>
      <c r="M172" s="26">
        <f t="shared" si="171"/>
        <v>0</v>
      </c>
      <c r="N172" s="1"/>
      <c r="O172" s="1">
        <v>2531</v>
      </c>
      <c r="R172" s="1">
        <v>2531</v>
      </c>
      <c r="S172" s="7">
        <f t="shared" si="172"/>
        <v>2741.8323</v>
      </c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25"/>
      <c r="AM172" s="25"/>
      <c r="AN172" s="25"/>
      <c r="AO172" s="25"/>
      <c r="AP172" s="25"/>
      <c r="AQ172" s="25"/>
      <c r="AR172" s="25"/>
      <c r="AS172" s="25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  <c r="BF172" s="25"/>
      <c r="BG172" s="25"/>
      <c r="BH172" s="25"/>
      <c r="BI172" s="25"/>
      <c r="BJ172" s="25"/>
      <c r="BK172" s="25"/>
      <c r="BL172" s="25"/>
      <c r="BM172" s="25"/>
      <c r="BN172" s="25"/>
      <c r="BO172" s="25"/>
      <c r="BP172" s="25"/>
      <c r="BQ172" s="25"/>
    </row>
    <row r="173" spans="1:69" s="26" customFormat="1" ht="27.6" outlineLevel="1" x14ac:dyDescent="0.3">
      <c r="A173" s="120" t="s">
        <v>980</v>
      </c>
      <c r="B173" s="48" t="s">
        <v>982</v>
      </c>
      <c r="C173" s="25"/>
      <c r="D173" s="1">
        <f t="shared" si="168"/>
        <v>614</v>
      </c>
      <c r="E173" s="1"/>
      <c r="F173" s="112">
        <f t="shared" si="169"/>
        <v>0</v>
      </c>
      <c r="G173" s="60">
        <v>45910</v>
      </c>
      <c r="H173" s="42" t="s">
        <v>974</v>
      </c>
      <c r="I173" s="1">
        <v>602</v>
      </c>
      <c r="J173" s="1"/>
      <c r="L173" s="1">
        <f t="shared" si="170"/>
        <v>1089141</v>
      </c>
      <c r="M173" s="26">
        <f t="shared" si="171"/>
        <v>0</v>
      </c>
      <c r="N173" s="1"/>
      <c r="O173" s="1">
        <v>602</v>
      </c>
      <c r="R173" s="1">
        <v>602</v>
      </c>
      <c r="S173" s="7">
        <f t="shared" si="172"/>
        <v>652.14659999999992</v>
      </c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  <c r="AQ173" s="25"/>
      <c r="AR173" s="25"/>
      <c r="AS173" s="25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  <c r="BF173" s="25"/>
      <c r="BG173" s="25"/>
      <c r="BH173" s="25"/>
      <c r="BI173" s="25"/>
      <c r="BJ173" s="25"/>
      <c r="BK173" s="25"/>
      <c r="BL173" s="25"/>
      <c r="BM173" s="25"/>
      <c r="BN173" s="25"/>
      <c r="BO173" s="25"/>
      <c r="BP173" s="25"/>
      <c r="BQ173" s="25"/>
    </row>
    <row r="174" spans="1:69" s="26" customFormat="1" ht="27.6" outlineLevel="1" x14ac:dyDescent="0.3">
      <c r="A174" s="120" t="s">
        <v>981</v>
      </c>
      <c r="B174" s="48" t="s">
        <v>983</v>
      </c>
      <c r="C174" s="25"/>
      <c r="D174" s="1">
        <f t="shared" si="168"/>
        <v>-719</v>
      </c>
      <c r="E174" s="1"/>
      <c r="F174" s="112">
        <f t="shared" si="169"/>
        <v>0</v>
      </c>
      <c r="G174" s="60">
        <v>45910</v>
      </c>
      <c r="H174" s="42" t="s">
        <v>975</v>
      </c>
      <c r="I174" s="1">
        <v>-705</v>
      </c>
      <c r="J174" s="1"/>
      <c r="L174" s="1">
        <f t="shared" si="170"/>
        <v>1089141</v>
      </c>
      <c r="M174" s="26">
        <f t="shared" si="171"/>
        <v>0</v>
      </c>
      <c r="N174" s="1"/>
      <c r="O174" s="1">
        <v>-705</v>
      </c>
      <c r="R174" s="1">
        <v>-705</v>
      </c>
      <c r="S174" s="7">
        <f t="shared" si="172"/>
        <v>-763.72649999999999</v>
      </c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  <c r="BF174" s="25"/>
      <c r="BG174" s="25"/>
      <c r="BH174" s="25"/>
      <c r="BI174" s="25"/>
      <c r="BJ174" s="25"/>
      <c r="BK174" s="25"/>
      <c r="BL174" s="25"/>
      <c r="BM174" s="25"/>
      <c r="BN174" s="25"/>
      <c r="BO174" s="25"/>
      <c r="BP174" s="25"/>
      <c r="BQ174" s="25"/>
    </row>
    <row r="175" spans="1:69" s="26" customFormat="1" ht="27.6" outlineLevel="1" x14ac:dyDescent="0.3">
      <c r="A175" s="54" t="s">
        <v>360</v>
      </c>
      <c r="B175" s="119" t="s">
        <v>677</v>
      </c>
      <c r="C175" s="25"/>
      <c r="D175" s="1">
        <f t="shared" ref="D175:F175" si="173">D176+D177+D182+D178+D179+D180+D181</f>
        <v>43428411</v>
      </c>
      <c r="E175" s="1"/>
      <c r="F175" s="1">
        <f t="shared" si="173"/>
        <v>3906</v>
      </c>
      <c r="G175" s="60">
        <v>45439</v>
      </c>
      <c r="H175" s="42" t="s">
        <v>674</v>
      </c>
      <c r="I175" s="1">
        <f>I176+I177+I182+I178+I179+I180+I181</f>
        <v>42595666</v>
      </c>
      <c r="J175" s="1">
        <f t="shared" ref="J175" si="174">J176+J177+J182+J178+J179+J180+J181</f>
        <v>0</v>
      </c>
      <c r="L175" s="1"/>
      <c r="N175" s="1">
        <f t="shared" ref="N175" si="175">N176+N177+N182+N178+N179+N180+N181</f>
        <v>0</v>
      </c>
      <c r="O175" s="1">
        <f>O176+O177+O182+O178+O179+O180+O181</f>
        <v>42595666</v>
      </c>
      <c r="R175" s="1">
        <f>R176+R177+R182+R178+R179+R180+R181</f>
        <v>42595666</v>
      </c>
      <c r="S175" s="1">
        <f>S176+S177+S182+S178+S179+S180+S181</f>
        <v>46143884.977800004</v>
      </c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  <c r="BF175" s="25"/>
      <c r="BG175" s="25"/>
      <c r="BH175" s="25"/>
      <c r="BI175" s="25"/>
      <c r="BJ175" s="25"/>
      <c r="BK175" s="25"/>
      <c r="BL175" s="25"/>
      <c r="BM175" s="25"/>
      <c r="BN175" s="25"/>
      <c r="BO175" s="25"/>
      <c r="BP175" s="25"/>
      <c r="BQ175" s="25"/>
    </row>
    <row r="176" spans="1:69" s="26" customFormat="1" ht="27.6" outlineLevel="1" x14ac:dyDescent="0.3">
      <c r="A176" s="120" t="s">
        <v>755</v>
      </c>
      <c r="B176" s="48" t="s">
        <v>758</v>
      </c>
      <c r="C176" s="25"/>
      <c r="D176" s="7">
        <f t="shared" ref="D176:D182" si="176">ROUND(I176*$D$9,0)</f>
        <v>30100991</v>
      </c>
      <c r="E176" s="7"/>
      <c r="F176" s="99">
        <f t="shared" ref="F176:F182" si="177">ROUND(D176/$C$4,0)</f>
        <v>2707</v>
      </c>
      <c r="G176" s="60">
        <v>45439</v>
      </c>
      <c r="H176" s="42" t="s">
        <v>674</v>
      </c>
      <c r="I176" s="7">
        <v>29523801</v>
      </c>
      <c r="J176" s="7"/>
      <c r="L176" s="1"/>
      <c r="N176" s="7"/>
      <c r="O176" s="7">
        <v>29523801</v>
      </c>
      <c r="R176" s="7">
        <v>29523801</v>
      </c>
      <c r="S176" s="7">
        <f t="shared" ref="S176:S182" si="178">R176*$S$7</f>
        <v>31983133.623299997</v>
      </c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 s="25"/>
      <c r="AR176" s="25"/>
      <c r="AS176" s="25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  <c r="BF176" s="25"/>
      <c r="BG176" s="25"/>
      <c r="BH176" s="25"/>
      <c r="BI176" s="25"/>
      <c r="BJ176" s="25"/>
      <c r="BK176" s="25"/>
      <c r="BL176" s="25"/>
      <c r="BM176" s="25"/>
      <c r="BN176" s="25"/>
      <c r="BO176" s="25"/>
      <c r="BP176" s="25"/>
      <c r="BQ176" s="25"/>
    </row>
    <row r="177" spans="1:69" s="26" customFormat="1" ht="27.6" outlineLevel="1" x14ac:dyDescent="0.3">
      <c r="A177" s="120" t="s">
        <v>756</v>
      </c>
      <c r="B177" s="48" t="s">
        <v>759</v>
      </c>
      <c r="C177" s="25"/>
      <c r="D177" s="7">
        <f t="shared" si="176"/>
        <v>-30100991</v>
      </c>
      <c r="E177" s="7"/>
      <c r="F177" s="99">
        <f t="shared" si="177"/>
        <v>-2707</v>
      </c>
      <c r="G177" s="60">
        <v>45478</v>
      </c>
      <c r="H177" s="42" t="s">
        <v>754</v>
      </c>
      <c r="I177" s="7">
        <v>-29523801</v>
      </c>
      <c r="J177" s="7"/>
      <c r="L177" s="1"/>
      <c r="N177" s="7"/>
      <c r="O177" s="7">
        <v>-29523801</v>
      </c>
      <c r="R177" s="7">
        <v>-29523801</v>
      </c>
      <c r="S177" s="7">
        <f t="shared" si="178"/>
        <v>-31983133.623299997</v>
      </c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5"/>
      <c r="AL177" s="25"/>
      <c r="AM177" s="25"/>
      <c r="AN177" s="25"/>
      <c r="AO177" s="25"/>
      <c r="AP177" s="25"/>
      <c r="AQ177" s="25"/>
      <c r="AR177" s="25"/>
      <c r="AS177" s="25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  <c r="BF177" s="25"/>
      <c r="BG177" s="25"/>
      <c r="BH177" s="25"/>
      <c r="BI177" s="25"/>
      <c r="BJ177" s="25"/>
      <c r="BK177" s="25"/>
      <c r="BL177" s="25"/>
      <c r="BM177" s="25"/>
      <c r="BN177" s="25"/>
      <c r="BO177" s="25"/>
      <c r="BP177" s="25"/>
      <c r="BQ177" s="25"/>
    </row>
    <row r="178" spans="1:69" s="26" customFormat="1" outlineLevel="1" x14ac:dyDescent="0.3">
      <c r="A178" s="120" t="s">
        <v>757</v>
      </c>
      <c r="B178" s="48" t="s">
        <v>760</v>
      </c>
      <c r="C178" s="25"/>
      <c r="D178" s="1">
        <f t="shared" si="176"/>
        <v>31726974</v>
      </c>
      <c r="E178" s="1"/>
      <c r="F178" s="112">
        <f t="shared" si="177"/>
        <v>2854</v>
      </c>
      <c r="G178" s="60">
        <v>45478</v>
      </c>
      <c r="H178" s="42" t="s">
        <v>626</v>
      </c>
      <c r="I178" s="1">
        <v>31118605</v>
      </c>
      <c r="J178" s="1"/>
      <c r="L178" s="1"/>
      <c r="N178" s="1"/>
      <c r="O178" s="1">
        <v>31118605</v>
      </c>
      <c r="R178" s="1">
        <v>31118605</v>
      </c>
      <c r="S178" s="7">
        <f t="shared" si="178"/>
        <v>33710784.796499997</v>
      </c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  <c r="AQ178" s="25"/>
      <c r="AR178" s="25"/>
      <c r="AS178" s="25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  <c r="BF178" s="25"/>
      <c r="BG178" s="25"/>
      <c r="BH178" s="25"/>
      <c r="BI178" s="25"/>
      <c r="BJ178" s="25"/>
      <c r="BK178" s="25"/>
      <c r="BL178" s="25"/>
      <c r="BM178" s="25"/>
      <c r="BN178" s="25"/>
      <c r="BO178" s="25"/>
      <c r="BP178" s="25"/>
      <c r="BQ178" s="25"/>
    </row>
    <row r="179" spans="1:69" s="26" customFormat="1" ht="27.6" outlineLevel="1" x14ac:dyDescent="0.3">
      <c r="A179" s="120" t="s">
        <v>825</v>
      </c>
      <c r="B179" s="48" t="s">
        <v>850</v>
      </c>
      <c r="C179" s="25"/>
      <c r="D179" s="1">
        <f t="shared" si="176"/>
        <v>-31726974</v>
      </c>
      <c r="E179" s="1"/>
      <c r="F179" s="112">
        <f t="shared" si="177"/>
        <v>-2854</v>
      </c>
      <c r="G179" s="60">
        <v>45635</v>
      </c>
      <c r="H179" s="42" t="s">
        <v>824</v>
      </c>
      <c r="I179" s="1">
        <v>-31118605</v>
      </c>
      <c r="J179" s="1"/>
      <c r="L179" s="1"/>
      <c r="N179" s="1"/>
      <c r="O179" s="1">
        <v>-31118605</v>
      </c>
      <c r="R179" s="1">
        <v>-31118605</v>
      </c>
      <c r="S179" s="7">
        <f t="shared" si="178"/>
        <v>-33710784.796499997</v>
      </c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  <c r="BF179" s="25"/>
      <c r="BG179" s="25"/>
      <c r="BH179" s="25"/>
      <c r="BI179" s="25"/>
      <c r="BJ179" s="25"/>
      <c r="BK179" s="25"/>
      <c r="BL179" s="25"/>
      <c r="BM179" s="25"/>
      <c r="BN179" s="25"/>
      <c r="BO179" s="25"/>
      <c r="BP179" s="25"/>
      <c r="BQ179" s="25"/>
    </row>
    <row r="180" spans="1:69" s="26" customFormat="1" outlineLevel="1" x14ac:dyDescent="0.3">
      <c r="A180" s="120" t="s">
        <v>826</v>
      </c>
      <c r="B180" s="48" t="s">
        <v>851</v>
      </c>
      <c r="C180" s="25"/>
      <c r="D180" s="1">
        <f t="shared" si="176"/>
        <v>32008543</v>
      </c>
      <c r="E180" s="1"/>
      <c r="F180" s="112">
        <f t="shared" si="177"/>
        <v>2879</v>
      </c>
      <c r="G180" s="60">
        <v>45635</v>
      </c>
      <c r="H180" s="42" t="s">
        <v>822</v>
      </c>
      <c r="I180" s="1">
        <v>31394775</v>
      </c>
      <c r="J180" s="1"/>
      <c r="L180" s="1"/>
      <c r="N180" s="1"/>
      <c r="O180" s="1">
        <v>31394775</v>
      </c>
      <c r="R180" s="1">
        <v>31394775</v>
      </c>
      <c r="S180" s="7">
        <f t="shared" si="178"/>
        <v>34009959.7575</v>
      </c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  <c r="BF180" s="25"/>
      <c r="BG180" s="25"/>
      <c r="BH180" s="25"/>
      <c r="BI180" s="25"/>
      <c r="BJ180" s="25"/>
      <c r="BK180" s="25"/>
      <c r="BL180" s="25"/>
      <c r="BM180" s="25"/>
      <c r="BN180" s="25"/>
      <c r="BO180" s="25"/>
      <c r="BP180" s="25"/>
      <c r="BQ180" s="25"/>
    </row>
    <row r="181" spans="1:69" s="26" customFormat="1" ht="27.6" outlineLevel="1" x14ac:dyDescent="0.3">
      <c r="A181" s="120" t="s">
        <v>984</v>
      </c>
      <c r="B181" s="48" t="s">
        <v>986</v>
      </c>
      <c r="C181" s="25"/>
      <c r="D181" s="1">
        <f t="shared" si="176"/>
        <v>-32008543</v>
      </c>
      <c r="E181" s="1"/>
      <c r="F181" s="112">
        <f t="shared" si="177"/>
        <v>-2879</v>
      </c>
      <c r="G181" s="60">
        <v>45910</v>
      </c>
      <c r="H181" s="42" t="s">
        <v>988</v>
      </c>
      <c r="I181" s="1">
        <v>-31394775</v>
      </c>
      <c r="J181" s="1"/>
      <c r="L181" s="1"/>
      <c r="N181" s="1"/>
      <c r="O181" s="1">
        <v>-31394775</v>
      </c>
      <c r="R181" s="1">
        <v>-31394775</v>
      </c>
      <c r="S181" s="7">
        <f t="shared" si="178"/>
        <v>-34009959.7575</v>
      </c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  <c r="BF181" s="25"/>
      <c r="BG181" s="25"/>
      <c r="BH181" s="25"/>
      <c r="BI181" s="25"/>
      <c r="BJ181" s="25"/>
      <c r="BK181" s="25"/>
      <c r="BL181" s="25"/>
      <c r="BM181" s="25"/>
      <c r="BN181" s="25"/>
      <c r="BO181" s="25"/>
      <c r="BP181" s="25"/>
      <c r="BQ181" s="25"/>
    </row>
    <row r="182" spans="1:69" s="26" customFormat="1" ht="27.6" outlineLevel="1" x14ac:dyDescent="0.3">
      <c r="A182" s="120" t="s">
        <v>985</v>
      </c>
      <c r="B182" s="48" t="s">
        <v>987</v>
      </c>
      <c r="C182" s="25"/>
      <c r="D182" s="1">
        <f t="shared" si="176"/>
        <v>43428411</v>
      </c>
      <c r="E182" s="1"/>
      <c r="F182" s="112">
        <f t="shared" si="177"/>
        <v>3906</v>
      </c>
      <c r="G182" s="60">
        <v>45910</v>
      </c>
      <c r="H182" s="42" t="s">
        <v>989</v>
      </c>
      <c r="I182" s="1">
        <v>42595666</v>
      </c>
      <c r="J182" s="1"/>
      <c r="L182" s="1"/>
      <c r="N182" s="1"/>
      <c r="O182" s="1">
        <v>42595666</v>
      </c>
      <c r="R182" s="1">
        <v>42595666</v>
      </c>
      <c r="S182" s="7">
        <f t="shared" si="178"/>
        <v>46143884.977799997</v>
      </c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 s="25"/>
      <c r="AR182" s="25"/>
      <c r="AS182" s="25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  <c r="BF182" s="25"/>
      <c r="BG182" s="25"/>
      <c r="BH182" s="25"/>
      <c r="BI182" s="25"/>
      <c r="BJ182" s="25"/>
      <c r="BK182" s="25"/>
      <c r="BL182" s="25"/>
      <c r="BM182" s="25"/>
      <c r="BN182" s="25"/>
      <c r="BO182" s="25"/>
      <c r="BP182" s="25"/>
      <c r="BQ182" s="25"/>
    </row>
    <row r="183" spans="1:69" s="26" customFormat="1" outlineLevel="1" x14ac:dyDescent="0.3">
      <c r="A183" s="54" t="s">
        <v>383</v>
      </c>
      <c r="B183" s="119" t="s">
        <v>796</v>
      </c>
      <c r="C183" s="25"/>
      <c r="D183" s="1">
        <f t="shared" ref="D183:F183" si="179">D184+D185+D190+D186+D187+D188+D189</f>
        <v>76612615</v>
      </c>
      <c r="E183" s="1"/>
      <c r="F183" s="1">
        <f t="shared" si="179"/>
        <v>6891</v>
      </c>
      <c r="G183" s="60">
        <v>45439</v>
      </c>
      <c r="H183" s="42" t="s">
        <v>674</v>
      </c>
      <c r="I183" s="1">
        <f>I184+I185+I190+I186+I187+I188+I189</f>
        <v>75143558</v>
      </c>
      <c r="J183" s="1">
        <f t="shared" ref="J183" si="180">J184+J185+J190+J186+J187+J188+J189</f>
        <v>0</v>
      </c>
      <c r="L183" s="1"/>
      <c r="N183" s="1">
        <f t="shared" ref="N183" si="181">N184+N185+N190+N186+N187+N188+N189</f>
        <v>0</v>
      </c>
      <c r="O183" s="1">
        <f>O184+O185+O190+O186+O187+O188+O189</f>
        <v>75143558</v>
      </c>
      <c r="R183" s="1">
        <f>R184+R185+R190+R186+R187+R188+R189</f>
        <v>75143558</v>
      </c>
      <c r="S183" s="1">
        <f>S184+S185+S190+S186+S187+S188+S189</f>
        <v>81403016.381399989</v>
      </c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5"/>
      <c r="AL183" s="25"/>
      <c r="AM183" s="25"/>
      <c r="AN183" s="25"/>
      <c r="AO183" s="25"/>
      <c r="AP183" s="25"/>
      <c r="AQ183" s="25"/>
      <c r="AR183" s="25"/>
      <c r="AS183" s="25"/>
      <c r="AT183" s="25"/>
      <c r="AU183" s="25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  <c r="BF183" s="25"/>
      <c r="BG183" s="25"/>
      <c r="BH183" s="25"/>
      <c r="BI183" s="25"/>
      <c r="BJ183" s="25"/>
      <c r="BK183" s="25"/>
      <c r="BL183" s="25"/>
      <c r="BM183" s="25"/>
      <c r="BN183" s="25"/>
      <c r="BO183" s="25"/>
      <c r="BP183" s="25"/>
      <c r="BQ183" s="25"/>
    </row>
    <row r="184" spans="1:69" s="26" customFormat="1" ht="27.6" outlineLevel="1" x14ac:dyDescent="0.3">
      <c r="A184" s="120" t="s">
        <v>791</v>
      </c>
      <c r="B184" s="48" t="s">
        <v>794</v>
      </c>
      <c r="C184" s="25"/>
      <c r="D184" s="7">
        <f t="shared" ref="D184:D192" si="182">ROUND(I184*$D$9,0)</f>
        <v>56292223</v>
      </c>
      <c r="E184" s="7"/>
      <c r="F184" s="99">
        <f t="shared" ref="F184:F192" si="183">ROUND(D184/$C$4,0)</f>
        <v>5063</v>
      </c>
      <c r="G184" s="60">
        <v>45439</v>
      </c>
      <c r="H184" s="42" t="s">
        <v>674</v>
      </c>
      <c r="I184" s="7">
        <v>55212813</v>
      </c>
      <c r="J184" s="7"/>
      <c r="L184" s="1"/>
      <c r="N184" s="7"/>
      <c r="O184" s="7">
        <v>55212813</v>
      </c>
      <c r="R184" s="7">
        <v>55212813</v>
      </c>
      <c r="S184" s="7">
        <f t="shared" ref="S184:S192" si="184">R184*$S$7</f>
        <v>59812040.322899997</v>
      </c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  <c r="BF184" s="25"/>
      <c r="BG184" s="25"/>
      <c r="BH184" s="25"/>
      <c r="BI184" s="25"/>
      <c r="BJ184" s="25"/>
      <c r="BK184" s="25"/>
      <c r="BL184" s="25"/>
      <c r="BM184" s="25"/>
      <c r="BN184" s="25"/>
      <c r="BO184" s="25"/>
      <c r="BP184" s="25"/>
      <c r="BQ184" s="25"/>
    </row>
    <row r="185" spans="1:69" s="26" customFormat="1" ht="27.6" outlineLevel="1" x14ac:dyDescent="0.3">
      <c r="A185" s="120" t="s">
        <v>792</v>
      </c>
      <c r="B185" s="48" t="s">
        <v>795</v>
      </c>
      <c r="C185" s="25"/>
      <c r="D185" s="7">
        <f t="shared" si="182"/>
        <v>-56292223</v>
      </c>
      <c r="E185" s="7"/>
      <c r="F185" s="99">
        <f t="shared" si="183"/>
        <v>-5063</v>
      </c>
      <c r="G185" s="60">
        <v>45544</v>
      </c>
      <c r="H185" s="42" t="s">
        <v>754</v>
      </c>
      <c r="I185" s="7">
        <v>-55212813</v>
      </c>
      <c r="J185" s="7"/>
      <c r="L185" s="1"/>
      <c r="N185" s="7"/>
      <c r="O185" s="7">
        <v>-55212813</v>
      </c>
      <c r="R185" s="7">
        <v>-55212813</v>
      </c>
      <c r="S185" s="7">
        <f t="shared" si="184"/>
        <v>-59812040.322899997</v>
      </c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5"/>
      <c r="AR185" s="25"/>
      <c r="AS185" s="25"/>
      <c r="AT185" s="25"/>
      <c r="AU185" s="25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  <c r="BF185" s="25"/>
      <c r="BG185" s="25"/>
      <c r="BH185" s="25"/>
      <c r="BI185" s="25"/>
      <c r="BJ185" s="25"/>
      <c r="BK185" s="25"/>
      <c r="BL185" s="25"/>
      <c r="BM185" s="25"/>
      <c r="BN185" s="25"/>
      <c r="BO185" s="25"/>
      <c r="BP185" s="25"/>
      <c r="BQ185" s="25"/>
    </row>
    <row r="186" spans="1:69" s="26" customFormat="1" outlineLevel="1" x14ac:dyDescent="0.3">
      <c r="A186" s="120" t="s">
        <v>793</v>
      </c>
      <c r="B186" s="48" t="s">
        <v>797</v>
      </c>
      <c r="C186" s="25"/>
      <c r="D186" s="1">
        <f t="shared" si="182"/>
        <v>55870465</v>
      </c>
      <c r="E186" s="1"/>
      <c r="F186" s="112">
        <f t="shared" si="183"/>
        <v>5025</v>
      </c>
      <c r="G186" s="60">
        <v>45544</v>
      </c>
      <c r="H186" s="42" t="s">
        <v>626</v>
      </c>
      <c r="I186" s="1">
        <v>54799142</v>
      </c>
      <c r="J186" s="1"/>
      <c r="L186" s="1"/>
      <c r="N186" s="1"/>
      <c r="O186" s="1">
        <v>54799142</v>
      </c>
      <c r="R186" s="1">
        <v>54799142</v>
      </c>
      <c r="S186" s="7">
        <f t="shared" si="184"/>
        <v>59363910.5286</v>
      </c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  <c r="BF186" s="25"/>
      <c r="BG186" s="25"/>
      <c r="BH186" s="25"/>
      <c r="BI186" s="25"/>
      <c r="BJ186" s="25"/>
      <c r="BK186" s="25"/>
      <c r="BL186" s="25"/>
      <c r="BM186" s="25"/>
      <c r="BN186" s="25"/>
      <c r="BO186" s="25"/>
      <c r="BP186" s="25"/>
      <c r="BQ186" s="25"/>
    </row>
    <row r="187" spans="1:69" s="26" customFormat="1" ht="27.6" outlineLevel="1" x14ac:dyDescent="0.3">
      <c r="A187" s="120" t="s">
        <v>831</v>
      </c>
      <c r="B187" s="48" t="s">
        <v>830</v>
      </c>
      <c r="C187" s="25"/>
      <c r="D187" s="1">
        <f t="shared" si="182"/>
        <v>-55870465</v>
      </c>
      <c r="E187" s="1"/>
      <c r="F187" s="112">
        <f t="shared" si="183"/>
        <v>-5025</v>
      </c>
      <c r="G187" s="60">
        <v>45635</v>
      </c>
      <c r="H187" s="42" t="s">
        <v>834</v>
      </c>
      <c r="I187" s="1">
        <v>-54799142</v>
      </c>
      <c r="J187" s="1"/>
      <c r="L187" s="1"/>
      <c r="N187" s="1"/>
      <c r="O187" s="1">
        <v>-54799142</v>
      </c>
      <c r="R187" s="1">
        <v>-54799142</v>
      </c>
      <c r="S187" s="7">
        <f t="shared" si="184"/>
        <v>-59363910.5286</v>
      </c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 s="25"/>
      <c r="AR187" s="25"/>
      <c r="AS187" s="25"/>
      <c r="AT187" s="25"/>
      <c r="AU187" s="25"/>
      <c r="AV187" s="25"/>
      <c r="AW187" s="25"/>
      <c r="AX187" s="25"/>
      <c r="AY187" s="25"/>
      <c r="AZ187" s="25"/>
      <c r="BA187" s="25"/>
      <c r="BB187" s="25"/>
      <c r="BC187" s="25"/>
      <c r="BD187" s="25"/>
      <c r="BE187" s="25"/>
      <c r="BF187" s="25"/>
      <c r="BG187" s="25"/>
      <c r="BH187" s="25"/>
      <c r="BI187" s="25"/>
      <c r="BJ187" s="25"/>
      <c r="BK187" s="25"/>
      <c r="BL187" s="25"/>
      <c r="BM187" s="25"/>
      <c r="BN187" s="25"/>
      <c r="BO187" s="25"/>
      <c r="BP187" s="25"/>
      <c r="BQ187" s="25"/>
    </row>
    <row r="188" spans="1:69" s="26" customFormat="1" ht="27.6" outlineLevel="1" x14ac:dyDescent="0.3">
      <c r="A188" s="120" t="s">
        <v>832</v>
      </c>
      <c r="B188" s="48" t="s">
        <v>833</v>
      </c>
      <c r="C188" s="25"/>
      <c r="D188" s="1">
        <f t="shared" si="182"/>
        <v>56393281</v>
      </c>
      <c r="E188" s="1"/>
      <c r="F188" s="112">
        <f t="shared" si="183"/>
        <v>5072</v>
      </c>
      <c r="G188" s="60">
        <v>45635</v>
      </c>
      <c r="H188" s="42" t="s">
        <v>822</v>
      </c>
      <c r="I188" s="1">
        <v>55311933</v>
      </c>
      <c r="J188" s="1"/>
      <c r="L188" s="1"/>
      <c r="N188" s="1"/>
      <c r="O188" s="1">
        <v>55311933</v>
      </c>
      <c r="R188" s="1">
        <v>55311933</v>
      </c>
      <c r="S188" s="7">
        <f t="shared" si="184"/>
        <v>59919417.0189</v>
      </c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5"/>
      <c r="AL188" s="25"/>
      <c r="AM188" s="25"/>
      <c r="AN188" s="25"/>
      <c r="AO188" s="25"/>
      <c r="AP188" s="25"/>
      <c r="AQ188" s="25"/>
      <c r="AR188" s="25"/>
      <c r="AS188" s="25"/>
      <c r="AT188" s="25"/>
      <c r="AU188" s="25"/>
      <c r="AV188" s="25"/>
      <c r="AW188" s="25"/>
      <c r="AX188" s="25"/>
      <c r="AY188" s="25"/>
      <c r="AZ188" s="25"/>
      <c r="BA188" s="25"/>
      <c r="BB188" s="25"/>
      <c r="BC188" s="25"/>
      <c r="BD188" s="25"/>
      <c r="BE188" s="25"/>
      <c r="BF188" s="25"/>
      <c r="BG188" s="25"/>
      <c r="BH188" s="25"/>
      <c r="BI188" s="25"/>
      <c r="BJ188" s="25"/>
      <c r="BK188" s="25"/>
      <c r="BL188" s="25"/>
      <c r="BM188" s="25"/>
      <c r="BN188" s="25"/>
      <c r="BO188" s="25"/>
      <c r="BP188" s="25"/>
      <c r="BQ188" s="25"/>
    </row>
    <row r="189" spans="1:69" s="26" customFormat="1" ht="27.6" outlineLevel="1" x14ac:dyDescent="0.3">
      <c r="A189" s="120" t="s">
        <v>992</v>
      </c>
      <c r="B189" s="48" t="s">
        <v>991</v>
      </c>
      <c r="C189" s="25"/>
      <c r="D189" s="1">
        <f t="shared" si="182"/>
        <v>-56393281</v>
      </c>
      <c r="E189" s="1"/>
      <c r="F189" s="112">
        <f t="shared" si="183"/>
        <v>-5072</v>
      </c>
      <c r="G189" s="60">
        <v>45910</v>
      </c>
      <c r="H189" s="42" t="s">
        <v>988</v>
      </c>
      <c r="I189" s="1">
        <v>-55311933</v>
      </c>
      <c r="J189" s="1"/>
      <c r="L189" s="1"/>
      <c r="N189" s="1"/>
      <c r="O189" s="1">
        <v>-55311933</v>
      </c>
      <c r="R189" s="1">
        <v>-55311933</v>
      </c>
      <c r="S189" s="7">
        <f t="shared" si="184"/>
        <v>-59919417.0189</v>
      </c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5"/>
      <c r="AL189" s="25"/>
      <c r="AM189" s="25"/>
      <c r="AN189" s="25"/>
      <c r="AO189" s="25"/>
      <c r="AP189" s="25"/>
      <c r="AQ189" s="25"/>
      <c r="AR189" s="25"/>
      <c r="AS189" s="25"/>
      <c r="AT189" s="25"/>
      <c r="AU189" s="25"/>
      <c r="AV189" s="25"/>
      <c r="AW189" s="25"/>
      <c r="AX189" s="25"/>
      <c r="AY189" s="25"/>
      <c r="AZ189" s="25"/>
      <c r="BA189" s="25"/>
      <c r="BB189" s="25"/>
      <c r="BC189" s="25"/>
      <c r="BD189" s="25"/>
      <c r="BE189" s="25"/>
      <c r="BF189" s="25"/>
      <c r="BG189" s="25"/>
      <c r="BH189" s="25"/>
      <c r="BI189" s="25"/>
      <c r="BJ189" s="25"/>
      <c r="BK189" s="25"/>
      <c r="BL189" s="25"/>
      <c r="BM189" s="25"/>
      <c r="BN189" s="25"/>
      <c r="BO189" s="25"/>
      <c r="BP189" s="25"/>
      <c r="BQ189" s="25"/>
    </row>
    <row r="190" spans="1:69" s="26" customFormat="1" ht="27.6" outlineLevel="1" x14ac:dyDescent="0.3">
      <c r="A190" s="120" t="s">
        <v>993</v>
      </c>
      <c r="B190" s="48" t="s">
        <v>990</v>
      </c>
      <c r="C190" s="25"/>
      <c r="D190" s="1">
        <f t="shared" si="182"/>
        <v>76612615</v>
      </c>
      <c r="E190" s="1"/>
      <c r="F190" s="112">
        <f t="shared" si="183"/>
        <v>6891</v>
      </c>
      <c r="G190" s="60">
        <v>45910</v>
      </c>
      <c r="H190" s="42" t="s">
        <v>989</v>
      </c>
      <c r="I190" s="1">
        <v>75143558</v>
      </c>
      <c r="J190" s="1"/>
      <c r="L190" s="1"/>
      <c r="N190" s="1"/>
      <c r="O190" s="1">
        <v>75143558</v>
      </c>
      <c r="R190" s="1">
        <v>75143558</v>
      </c>
      <c r="S190" s="7">
        <f t="shared" si="184"/>
        <v>81403016.381399989</v>
      </c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5"/>
      <c r="AL190" s="25"/>
      <c r="AM190" s="25"/>
      <c r="AN190" s="25"/>
      <c r="AO190" s="25"/>
      <c r="AP190" s="25"/>
      <c r="AQ190" s="25"/>
      <c r="AR190" s="25"/>
      <c r="AS190" s="25"/>
      <c r="AT190" s="25"/>
      <c r="AU190" s="25"/>
      <c r="AV190" s="25"/>
      <c r="AW190" s="25"/>
      <c r="AX190" s="25"/>
      <c r="AY190" s="25"/>
      <c r="AZ190" s="25"/>
      <c r="BA190" s="25"/>
      <c r="BB190" s="25"/>
      <c r="BC190" s="25"/>
      <c r="BD190" s="25"/>
      <c r="BE190" s="25"/>
      <c r="BF190" s="25"/>
      <c r="BG190" s="25"/>
      <c r="BH190" s="25"/>
      <c r="BI190" s="25"/>
      <c r="BJ190" s="25"/>
      <c r="BK190" s="25"/>
      <c r="BL190" s="25"/>
      <c r="BM190" s="25"/>
      <c r="BN190" s="25"/>
      <c r="BO190" s="25"/>
      <c r="BP190" s="25"/>
      <c r="BQ190" s="25"/>
    </row>
    <row r="191" spans="1:69" s="26" customFormat="1" ht="27.6" outlineLevel="1" x14ac:dyDescent="0.3">
      <c r="A191" s="54" t="s">
        <v>601</v>
      </c>
      <c r="B191" s="48" t="s">
        <v>1011</v>
      </c>
      <c r="C191" s="25"/>
      <c r="D191" s="7">
        <f t="shared" si="182"/>
        <v>138977430</v>
      </c>
      <c r="E191" s="7"/>
      <c r="F191" s="99">
        <f t="shared" si="183"/>
        <v>12500</v>
      </c>
      <c r="G191" s="60">
        <v>45903</v>
      </c>
      <c r="H191" s="42" t="s">
        <v>1012</v>
      </c>
      <c r="I191" s="7">
        <v>136312520</v>
      </c>
      <c r="J191" s="7"/>
      <c r="L191" s="1"/>
      <c r="N191" s="7"/>
      <c r="O191" s="7">
        <v>136312520</v>
      </c>
      <c r="R191" s="7">
        <v>136312520</v>
      </c>
      <c r="S191" s="7">
        <f t="shared" si="184"/>
        <v>147667352.91599998</v>
      </c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5"/>
      <c r="AL191" s="25"/>
      <c r="AM191" s="25"/>
      <c r="AN191" s="25"/>
      <c r="AO191" s="25"/>
      <c r="AP191" s="25"/>
      <c r="AQ191" s="25"/>
      <c r="AR191" s="25"/>
      <c r="AS191" s="25"/>
      <c r="AT191" s="25"/>
      <c r="AU191" s="25"/>
      <c r="AV191" s="25"/>
      <c r="AW191" s="25"/>
      <c r="AX191" s="25"/>
      <c r="AY191" s="25"/>
      <c r="AZ191" s="25"/>
      <c r="BA191" s="25"/>
      <c r="BB191" s="25"/>
      <c r="BC191" s="25"/>
      <c r="BD191" s="25"/>
      <c r="BE191" s="25"/>
      <c r="BF191" s="25"/>
      <c r="BG191" s="25"/>
      <c r="BH191" s="25"/>
      <c r="BI191" s="25"/>
      <c r="BJ191" s="25"/>
      <c r="BK191" s="25"/>
      <c r="BL191" s="25"/>
      <c r="BM191" s="25"/>
      <c r="BN191" s="25"/>
      <c r="BO191" s="25"/>
      <c r="BP191" s="25"/>
      <c r="BQ191" s="25"/>
    </row>
    <row r="192" spans="1:69" s="26" customFormat="1" ht="27.6" outlineLevel="1" x14ac:dyDescent="0.3">
      <c r="A192" s="54" t="s">
        <v>602</v>
      </c>
      <c r="B192" s="48" t="s">
        <v>1010</v>
      </c>
      <c r="C192" s="25"/>
      <c r="D192" s="7">
        <f t="shared" si="182"/>
        <v>10878420</v>
      </c>
      <c r="E192" s="7"/>
      <c r="F192" s="99">
        <f t="shared" si="183"/>
        <v>978</v>
      </c>
      <c r="G192" s="60">
        <v>45904</v>
      </c>
      <c r="H192" s="42" t="s">
        <v>1012</v>
      </c>
      <c r="I192" s="7">
        <v>10669825</v>
      </c>
      <c r="J192" s="7"/>
      <c r="L192" s="1"/>
      <c r="N192" s="7"/>
      <c r="O192" s="7">
        <v>10669825</v>
      </c>
      <c r="R192" s="7">
        <v>10669825</v>
      </c>
      <c r="S192" s="7">
        <f t="shared" si="184"/>
        <v>11558621.422499999</v>
      </c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25"/>
      <c r="AL192" s="25"/>
      <c r="AM192" s="25"/>
      <c r="AN192" s="25"/>
      <c r="AO192" s="25"/>
      <c r="AP192" s="25"/>
      <c r="AQ192" s="25"/>
      <c r="AR192" s="25"/>
      <c r="AS192" s="25"/>
      <c r="AT192" s="25"/>
      <c r="AU192" s="25"/>
      <c r="AV192" s="25"/>
      <c r="AW192" s="25"/>
      <c r="AX192" s="25"/>
      <c r="AY192" s="25"/>
      <c r="AZ192" s="25"/>
      <c r="BA192" s="25"/>
      <c r="BB192" s="25"/>
      <c r="BC192" s="25"/>
      <c r="BD192" s="25"/>
      <c r="BE192" s="25"/>
      <c r="BF192" s="25"/>
      <c r="BG192" s="25"/>
      <c r="BH192" s="25"/>
      <c r="BI192" s="25"/>
      <c r="BJ192" s="25"/>
      <c r="BK192" s="25"/>
      <c r="BL192" s="25"/>
      <c r="BM192" s="25"/>
      <c r="BN192" s="25"/>
      <c r="BO192" s="25"/>
      <c r="BP192" s="25"/>
      <c r="BQ192" s="25"/>
    </row>
    <row r="193" spans="1:69" s="26" customFormat="1" ht="34.5" customHeight="1" outlineLevel="1" x14ac:dyDescent="0.3">
      <c r="A193" s="54" t="s">
        <v>603</v>
      </c>
      <c r="B193" s="119" t="s">
        <v>678</v>
      </c>
      <c r="C193" s="25"/>
      <c r="D193" s="1">
        <f t="shared" ref="D193:F193" si="185">D194+D195+D200+D196+D197+D198+D199</f>
        <v>13225503</v>
      </c>
      <c r="E193" s="1"/>
      <c r="F193" s="1">
        <f t="shared" si="185"/>
        <v>1190</v>
      </c>
      <c r="G193" s="60">
        <v>45439</v>
      </c>
      <c r="H193" s="42" t="s">
        <v>674</v>
      </c>
      <c r="I193" s="1">
        <f>I194+I195+I200+I196+I197+I198+I199</f>
        <v>12971902</v>
      </c>
      <c r="J193" s="1">
        <f t="shared" ref="J193" si="186">J194+J195+J200+J196+J197+J198+J199</f>
        <v>0</v>
      </c>
      <c r="L193" s="1"/>
      <c r="N193" s="1">
        <f t="shared" ref="N193" si="187">N194+N195+N200+N196+N197+N198+N199</f>
        <v>0</v>
      </c>
      <c r="O193" s="1">
        <f>O194+O195+O200+O196+O197+O198+O199</f>
        <v>12971902</v>
      </c>
      <c r="R193" s="1">
        <f>R194+R195+R200+R196+R197+R198+R199</f>
        <v>12971902</v>
      </c>
      <c r="S193" s="1">
        <f>S194+S195+S200+S196+S197+S198+S199</f>
        <v>14052461.4366</v>
      </c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 s="25"/>
      <c r="AL193" s="25"/>
      <c r="AM193" s="25"/>
      <c r="AN193" s="25"/>
      <c r="AO193" s="25"/>
      <c r="AP193" s="25"/>
      <c r="AQ193" s="25"/>
      <c r="AR193" s="25"/>
      <c r="AS193" s="25"/>
      <c r="AT193" s="25"/>
      <c r="AU193" s="25"/>
      <c r="AV193" s="25"/>
      <c r="AW193" s="25"/>
      <c r="AX193" s="25"/>
      <c r="AY193" s="25"/>
      <c r="AZ193" s="25"/>
      <c r="BA193" s="25"/>
      <c r="BB193" s="25"/>
      <c r="BC193" s="25"/>
      <c r="BD193" s="25"/>
      <c r="BE193" s="25"/>
      <c r="BF193" s="25"/>
      <c r="BG193" s="25"/>
      <c r="BH193" s="25"/>
      <c r="BI193" s="25"/>
      <c r="BJ193" s="25"/>
      <c r="BK193" s="25"/>
      <c r="BL193" s="25"/>
      <c r="BM193" s="25"/>
      <c r="BN193" s="25"/>
      <c r="BO193" s="25"/>
      <c r="BP193" s="25"/>
      <c r="BQ193" s="25"/>
    </row>
    <row r="194" spans="1:69" s="26" customFormat="1" ht="34.5" customHeight="1" outlineLevel="1" x14ac:dyDescent="0.3">
      <c r="A194" s="120" t="s">
        <v>786</v>
      </c>
      <c r="B194" s="48" t="s">
        <v>678</v>
      </c>
      <c r="C194" s="25"/>
      <c r="D194" s="7">
        <f t="shared" ref="D194:D201" si="188">ROUND(I194*$D$9,0)</f>
        <v>9308367</v>
      </c>
      <c r="E194" s="7"/>
      <c r="F194" s="99">
        <f t="shared" ref="F194:F201" si="189">ROUND(D194/$C$4,0)</f>
        <v>837</v>
      </c>
      <c r="G194" s="60">
        <v>45439</v>
      </c>
      <c r="H194" s="42" t="s">
        <v>674</v>
      </c>
      <c r="I194" s="7">
        <v>9129878</v>
      </c>
      <c r="J194" s="7"/>
      <c r="L194" s="1"/>
      <c r="N194" s="7"/>
      <c r="O194" s="7">
        <v>9129878</v>
      </c>
      <c r="R194" s="7">
        <v>9129878</v>
      </c>
      <c r="S194" s="7">
        <f t="shared" ref="S194:S201" si="190">R194*$S$7</f>
        <v>9890396.8373999987</v>
      </c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 s="25"/>
      <c r="AL194" s="25"/>
      <c r="AM194" s="25"/>
      <c r="AN194" s="25"/>
      <c r="AO194" s="25"/>
      <c r="AP194" s="25"/>
      <c r="AQ194" s="25"/>
      <c r="AR194" s="25"/>
      <c r="AS194" s="25"/>
      <c r="AT194" s="25"/>
      <c r="AU194" s="25"/>
      <c r="AV194" s="25"/>
      <c r="AW194" s="25"/>
      <c r="AX194" s="25"/>
      <c r="AY194" s="25"/>
      <c r="AZ194" s="25"/>
      <c r="BA194" s="25"/>
      <c r="BB194" s="25"/>
      <c r="BC194" s="25"/>
      <c r="BD194" s="25"/>
      <c r="BE194" s="25"/>
      <c r="BF194" s="25"/>
      <c r="BG194" s="25"/>
      <c r="BH194" s="25"/>
      <c r="BI194" s="25"/>
      <c r="BJ194" s="25"/>
      <c r="BK194" s="25"/>
      <c r="BL194" s="25"/>
      <c r="BM194" s="25"/>
      <c r="BN194" s="25"/>
      <c r="BO194" s="25"/>
      <c r="BP194" s="25"/>
      <c r="BQ194" s="25"/>
    </row>
    <row r="195" spans="1:69" s="26" customFormat="1" ht="34.5" customHeight="1" outlineLevel="1" x14ac:dyDescent="0.3">
      <c r="A195" s="120" t="s">
        <v>787</v>
      </c>
      <c r="B195" s="48" t="s">
        <v>789</v>
      </c>
      <c r="C195" s="25"/>
      <c r="D195" s="7">
        <f t="shared" si="188"/>
        <v>-9308367</v>
      </c>
      <c r="E195" s="7"/>
      <c r="F195" s="99">
        <f t="shared" si="189"/>
        <v>-837</v>
      </c>
      <c r="G195" s="60">
        <v>45509</v>
      </c>
      <c r="H195" s="42" t="s">
        <v>754</v>
      </c>
      <c r="I195" s="7">
        <v>-9129878</v>
      </c>
      <c r="J195" s="7"/>
      <c r="L195" s="1"/>
      <c r="N195" s="7"/>
      <c r="O195" s="7">
        <v>-9129878</v>
      </c>
      <c r="R195" s="7">
        <v>-9129878</v>
      </c>
      <c r="S195" s="7">
        <f t="shared" si="190"/>
        <v>-9890396.8373999987</v>
      </c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 s="25"/>
      <c r="AL195" s="25"/>
      <c r="AM195" s="25"/>
      <c r="AN195" s="25"/>
      <c r="AO195" s="25"/>
      <c r="AP195" s="25"/>
      <c r="AQ195" s="25"/>
      <c r="AR195" s="25"/>
      <c r="AS195" s="25"/>
      <c r="AT195" s="25"/>
      <c r="AU195" s="25"/>
      <c r="AV195" s="25"/>
      <c r="AW195" s="25"/>
      <c r="AX195" s="25"/>
      <c r="AY195" s="25"/>
      <c r="AZ195" s="25"/>
      <c r="BA195" s="25"/>
      <c r="BB195" s="25"/>
      <c r="BC195" s="25"/>
      <c r="BD195" s="25"/>
      <c r="BE195" s="25"/>
      <c r="BF195" s="25"/>
      <c r="BG195" s="25"/>
      <c r="BH195" s="25"/>
      <c r="BI195" s="25"/>
      <c r="BJ195" s="25"/>
      <c r="BK195" s="25"/>
      <c r="BL195" s="25"/>
      <c r="BM195" s="25"/>
      <c r="BN195" s="25"/>
      <c r="BO195" s="25"/>
      <c r="BP195" s="25"/>
      <c r="BQ195" s="25"/>
    </row>
    <row r="196" spans="1:69" s="26" customFormat="1" ht="34.5" customHeight="1" outlineLevel="1" x14ac:dyDescent="0.3">
      <c r="A196" s="120" t="s">
        <v>788</v>
      </c>
      <c r="B196" s="48" t="s">
        <v>790</v>
      </c>
      <c r="C196" s="25"/>
      <c r="D196" s="1">
        <f t="shared" si="188"/>
        <v>9748604</v>
      </c>
      <c r="E196" s="1"/>
      <c r="F196" s="112">
        <f t="shared" si="189"/>
        <v>877</v>
      </c>
      <c r="G196" s="60">
        <v>45509</v>
      </c>
      <c r="H196" s="42" t="s">
        <v>626</v>
      </c>
      <c r="I196" s="1">
        <v>9561673</v>
      </c>
      <c r="J196" s="1"/>
      <c r="L196" s="1"/>
      <c r="N196" s="1"/>
      <c r="O196" s="1">
        <v>9561673</v>
      </c>
      <c r="R196" s="1">
        <v>9561673</v>
      </c>
      <c r="S196" s="7">
        <f t="shared" si="190"/>
        <v>10358160.3609</v>
      </c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 s="25"/>
      <c r="AL196" s="25"/>
      <c r="AM196" s="25"/>
      <c r="AN196" s="25"/>
      <c r="AO196" s="25"/>
      <c r="AP196" s="25"/>
      <c r="AQ196" s="25"/>
      <c r="AR196" s="25"/>
      <c r="AS196" s="25"/>
      <c r="AT196" s="25"/>
      <c r="AU196" s="25"/>
      <c r="AV196" s="25"/>
      <c r="AW196" s="25"/>
      <c r="AX196" s="25"/>
      <c r="AY196" s="25"/>
      <c r="AZ196" s="25"/>
      <c r="BA196" s="25"/>
      <c r="BB196" s="25"/>
      <c r="BC196" s="25"/>
      <c r="BD196" s="25"/>
      <c r="BE196" s="25"/>
      <c r="BF196" s="25"/>
      <c r="BG196" s="25"/>
      <c r="BH196" s="25"/>
      <c r="BI196" s="25"/>
      <c r="BJ196" s="25"/>
      <c r="BK196" s="25"/>
      <c r="BL196" s="25"/>
      <c r="BM196" s="25"/>
      <c r="BN196" s="25"/>
      <c r="BO196" s="25"/>
      <c r="BP196" s="25"/>
      <c r="BQ196" s="25"/>
    </row>
    <row r="197" spans="1:69" s="26" customFormat="1" ht="34.5" customHeight="1" outlineLevel="1" x14ac:dyDescent="0.3">
      <c r="A197" s="120" t="s">
        <v>835</v>
      </c>
      <c r="B197" s="48" t="s">
        <v>837</v>
      </c>
      <c r="C197" s="25"/>
      <c r="D197" s="1">
        <f t="shared" si="188"/>
        <v>-9748604</v>
      </c>
      <c r="E197" s="1"/>
      <c r="F197" s="112">
        <f t="shared" si="189"/>
        <v>-877</v>
      </c>
      <c r="G197" s="60">
        <v>45636</v>
      </c>
      <c r="H197" s="42" t="s">
        <v>834</v>
      </c>
      <c r="I197" s="1">
        <v>-9561673</v>
      </c>
      <c r="J197" s="1"/>
      <c r="L197" s="1"/>
      <c r="N197" s="1"/>
      <c r="O197" s="1">
        <v>-9561673</v>
      </c>
      <c r="R197" s="1">
        <v>-9561673</v>
      </c>
      <c r="S197" s="7">
        <f t="shared" si="190"/>
        <v>-10358160.3609</v>
      </c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 s="25"/>
      <c r="AL197" s="25"/>
      <c r="AM197" s="25"/>
      <c r="AN197" s="25"/>
      <c r="AO197" s="25"/>
      <c r="AP197" s="25"/>
      <c r="AQ197" s="25"/>
      <c r="AR197" s="25"/>
      <c r="AS197" s="25"/>
      <c r="AT197" s="25"/>
      <c r="AU197" s="25"/>
      <c r="AV197" s="25"/>
      <c r="AW197" s="25"/>
      <c r="AX197" s="25"/>
      <c r="AY197" s="25"/>
      <c r="AZ197" s="25"/>
      <c r="BA197" s="25"/>
      <c r="BB197" s="25"/>
      <c r="BC197" s="25"/>
      <c r="BD197" s="25"/>
      <c r="BE197" s="25"/>
      <c r="BF197" s="25"/>
      <c r="BG197" s="25"/>
      <c r="BH197" s="25"/>
      <c r="BI197" s="25"/>
      <c r="BJ197" s="25"/>
      <c r="BK197" s="25"/>
      <c r="BL197" s="25"/>
      <c r="BM197" s="25"/>
      <c r="BN197" s="25"/>
      <c r="BO197" s="25"/>
      <c r="BP197" s="25"/>
      <c r="BQ197" s="25"/>
    </row>
    <row r="198" spans="1:69" s="26" customFormat="1" ht="34.5" customHeight="1" outlineLevel="1" x14ac:dyDescent="0.3">
      <c r="A198" s="120" t="s">
        <v>836</v>
      </c>
      <c r="B198" s="48" t="s">
        <v>838</v>
      </c>
      <c r="C198" s="25"/>
      <c r="D198" s="1">
        <f t="shared" si="188"/>
        <v>10713034</v>
      </c>
      <c r="E198" s="1"/>
      <c r="F198" s="112">
        <f t="shared" si="189"/>
        <v>964</v>
      </c>
      <c r="G198" s="60">
        <v>45636</v>
      </c>
      <c r="H198" s="42" t="s">
        <v>822</v>
      </c>
      <c r="I198" s="1">
        <v>10507610</v>
      </c>
      <c r="J198" s="1"/>
      <c r="L198" s="1"/>
      <c r="N198" s="1"/>
      <c r="O198" s="1">
        <v>10507610</v>
      </c>
      <c r="R198" s="1">
        <v>10507610</v>
      </c>
      <c r="S198" s="7">
        <f t="shared" si="190"/>
        <v>11382893.912999999</v>
      </c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 s="25"/>
      <c r="AL198" s="25"/>
      <c r="AM198" s="25"/>
      <c r="AN198" s="25"/>
      <c r="AO198" s="25"/>
      <c r="AP198" s="25"/>
      <c r="AQ198" s="25"/>
      <c r="AR198" s="25"/>
      <c r="AS198" s="25"/>
      <c r="AT198" s="25"/>
      <c r="AU198" s="25"/>
      <c r="AV198" s="25"/>
      <c r="AW198" s="25"/>
      <c r="AX198" s="25"/>
      <c r="AY198" s="25"/>
      <c r="AZ198" s="25"/>
      <c r="BA198" s="25"/>
      <c r="BB198" s="25"/>
      <c r="BC198" s="25"/>
      <c r="BD198" s="25"/>
      <c r="BE198" s="25"/>
      <c r="BF198" s="25"/>
      <c r="BG198" s="25"/>
      <c r="BH198" s="25"/>
      <c r="BI198" s="25"/>
      <c r="BJ198" s="25"/>
      <c r="BK198" s="25"/>
      <c r="BL198" s="25"/>
      <c r="BM198" s="25"/>
      <c r="BN198" s="25"/>
      <c r="BO198" s="25"/>
      <c r="BP198" s="25"/>
      <c r="BQ198" s="25"/>
    </row>
    <row r="199" spans="1:69" s="26" customFormat="1" ht="34.5" customHeight="1" outlineLevel="1" x14ac:dyDescent="0.3">
      <c r="A199" s="120" t="s">
        <v>994</v>
      </c>
      <c r="B199" s="48" t="s">
        <v>996</v>
      </c>
      <c r="C199" s="25"/>
      <c r="D199" s="1">
        <f t="shared" si="188"/>
        <v>-10713034</v>
      </c>
      <c r="E199" s="1"/>
      <c r="F199" s="112">
        <f t="shared" si="189"/>
        <v>-964</v>
      </c>
      <c r="G199" s="60">
        <v>45910</v>
      </c>
      <c r="H199" s="42" t="s">
        <v>988</v>
      </c>
      <c r="I199" s="1">
        <v>-10507610</v>
      </c>
      <c r="J199" s="1"/>
      <c r="L199" s="1"/>
      <c r="N199" s="1"/>
      <c r="O199" s="1">
        <v>-10507610</v>
      </c>
      <c r="R199" s="1">
        <v>-10507610</v>
      </c>
      <c r="S199" s="7">
        <f t="shared" si="190"/>
        <v>-11382893.912999999</v>
      </c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 s="25"/>
      <c r="AL199" s="25"/>
      <c r="AM199" s="25"/>
      <c r="AN199" s="25"/>
      <c r="AO199" s="25"/>
      <c r="AP199" s="25"/>
      <c r="AQ199" s="25"/>
      <c r="AR199" s="25"/>
      <c r="AS199" s="25"/>
      <c r="AT199" s="25"/>
      <c r="AU199" s="25"/>
      <c r="AV199" s="25"/>
      <c r="AW199" s="25"/>
      <c r="AX199" s="25"/>
      <c r="AY199" s="25"/>
      <c r="AZ199" s="25"/>
      <c r="BA199" s="25"/>
      <c r="BB199" s="25"/>
      <c r="BC199" s="25"/>
      <c r="BD199" s="25"/>
      <c r="BE199" s="25"/>
      <c r="BF199" s="25"/>
      <c r="BG199" s="25"/>
      <c r="BH199" s="25"/>
      <c r="BI199" s="25"/>
      <c r="BJ199" s="25"/>
      <c r="BK199" s="25"/>
      <c r="BL199" s="25"/>
      <c r="BM199" s="25"/>
      <c r="BN199" s="25"/>
      <c r="BO199" s="25"/>
      <c r="BP199" s="25"/>
      <c r="BQ199" s="25"/>
    </row>
    <row r="200" spans="1:69" s="26" customFormat="1" ht="34.5" customHeight="1" outlineLevel="1" x14ac:dyDescent="0.3">
      <c r="A200" s="120" t="s">
        <v>995</v>
      </c>
      <c r="B200" s="48" t="s">
        <v>997</v>
      </c>
      <c r="C200" s="25"/>
      <c r="D200" s="1">
        <f t="shared" si="188"/>
        <v>13225503</v>
      </c>
      <c r="E200" s="1"/>
      <c r="F200" s="112">
        <f t="shared" si="189"/>
        <v>1190</v>
      </c>
      <c r="G200" s="60">
        <v>45910</v>
      </c>
      <c r="H200" s="42" t="s">
        <v>989</v>
      </c>
      <c r="I200" s="1">
        <v>12971902</v>
      </c>
      <c r="J200" s="1"/>
      <c r="L200" s="1"/>
      <c r="N200" s="1"/>
      <c r="O200" s="1">
        <v>12971902</v>
      </c>
      <c r="R200" s="1">
        <v>12971902</v>
      </c>
      <c r="S200" s="7">
        <f t="shared" si="190"/>
        <v>14052461.4366</v>
      </c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 s="25"/>
      <c r="AL200" s="25"/>
      <c r="AM200" s="25"/>
      <c r="AN200" s="25"/>
      <c r="AO200" s="25"/>
      <c r="AP200" s="25"/>
      <c r="AQ200" s="25"/>
      <c r="AR200" s="25"/>
      <c r="AS200" s="25"/>
      <c r="AT200" s="25"/>
      <c r="AU200" s="25"/>
      <c r="AV200" s="25"/>
      <c r="AW200" s="25"/>
      <c r="AX200" s="25"/>
      <c r="AY200" s="25"/>
      <c r="AZ200" s="25"/>
      <c r="BA200" s="25"/>
      <c r="BB200" s="25"/>
      <c r="BC200" s="25"/>
      <c r="BD200" s="25"/>
      <c r="BE200" s="25"/>
      <c r="BF200" s="25"/>
      <c r="BG200" s="25"/>
      <c r="BH200" s="25"/>
      <c r="BI200" s="25"/>
      <c r="BJ200" s="25"/>
      <c r="BK200" s="25"/>
      <c r="BL200" s="25"/>
      <c r="BM200" s="25"/>
      <c r="BN200" s="25"/>
      <c r="BO200" s="25"/>
      <c r="BP200" s="25"/>
      <c r="BQ200" s="25"/>
    </row>
    <row r="201" spans="1:69" s="26" customFormat="1" ht="34.5" customHeight="1" outlineLevel="1" x14ac:dyDescent="0.3">
      <c r="A201" s="54" t="s">
        <v>611</v>
      </c>
      <c r="B201" s="48" t="s">
        <v>612</v>
      </c>
      <c r="C201" s="25"/>
      <c r="D201" s="7">
        <f t="shared" si="188"/>
        <v>2373885</v>
      </c>
      <c r="E201" s="7"/>
      <c r="F201" s="99">
        <f t="shared" si="189"/>
        <v>214</v>
      </c>
      <c r="G201" s="60">
        <v>45098</v>
      </c>
      <c r="H201" s="42" t="s">
        <v>596</v>
      </c>
      <c r="I201" s="7">
        <v>2328365</v>
      </c>
      <c r="J201" s="7"/>
      <c r="L201" s="1"/>
      <c r="N201" s="7"/>
      <c r="O201" s="7">
        <v>2328365</v>
      </c>
      <c r="R201" s="7">
        <v>2328365</v>
      </c>
      <c r="S201" s="7">
        <f t="shared" si="190"/>
        <v>2522317.8044999996</v>
      </c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 s="25"/>
      <c r="AL201" s="25"/>
      <c r="AM201" s="25"/>
      <c r="AN201" s="25"/>
      <c r="AO201" s="25"/>
      <c r="AP201" s="25"/>
      <c r="AQ201" s="25"/>
      <c r="AR201" s="25"/>
      <c r="AS201" s="25"/>
      <c r="AT201" s="25"/>
      <c r="AU201" s="25"/>
      <c r="AV201" s="25"/>
      <c r="AW201" s="25"/>
      <c r="AX201" s="25"/>
      <c r="AY201" s="25"/>
      <c r="AZ201" s="25"/>
      <c r="BA201" s="25"/>
      <c r="BB201" s="25"/>
      <c r="BC201" s="25"/>
      <c r="BD201" s="25"/>
      <c r="BE201" s="25"/>
      <c r="BF201" s="25"/>
      <c r="BG201" s="25"/>
      <c r="BH201" s="25"/>
      <c r="BI201" s="25"/>
      <c r="BJ201" s="25"/>
      <c r="BK201" s="25"/>
      <c r="BL201" s="25"/>
      <c r="BM201" s="25"/>
      <c r="BN201" s="25"/>
      <c r="BO201" s="25"/>
      <c r="BP201" s="25"/>
      <c r="BQ201" s="25"/>
    </row>
    <row r="202" spans="1:69" s="26" customFormat="1" ht="17.100000000000001" customHeight="1" outlineLevel="1" x14ac:dyDescent="0.3">
      <c r="A202" s="56" t="s">
        <v>82</v>
      </c>
      <c r="B202" s="46" t="s">
        <v>574</v>
      </c>
      <c r="C202" s="25"/>
      <c r="D202" s="7">
        <f t="shared" ref="D202:F202" si="191">SUM(D203:D204)</f>
        <v>5460930</v>
      </c>
      <c r="E202" s="7"/>
      <c r="F202" s="7">
        <f t="shared" si="191"/>
        <v>491</v>
      </c>
      <c r="G202" s="60"/>
      <c r="H202" s="42"/>
      <c r="I202" s="7">
        <f>SUM(I203:I204)</f>
        <v>5356216</v>
      </c>
      <c r="J202" s="7">
        <f t="shared" ref="J202" si="192">SUM(J203:J203)</f>
        <v>0</v>
      </c>
      <c r="L202" s="1">
        <f>SUM(L203:L203)</f>
        <v>230688</v>
      </c>
      <c r="M202" s="26">
        <f>L202*$M$12</f>
        <v>0</v>
      </c>
      <c r="N202" s="7">
        <f t="shared" ref="N202" si="193">SUM(N203:N203)</f>
        <v>0</v>
      </c>
      <c r="O202" s="7">
        <f t="shared" ref="O202" si="194">SUM(O203:O204)</f>
        <v>5356216</v>
      </c>
      <c r="R202" s="7">
        <f t="shared" ref="R202" si="195">SUM(R203:R204)</f>
        <v>5356216</v>
      </c>
      <c r="S202" s="7">
        <f>SUM(S203:S204)</f>
        <v>5802388.7927999999</v>
      </c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 s="25"/>
      <c r="AL202" s="25"/>
      <c r="AM202" s="25"/>
      <c r="AN202" s="25"/>
      <c r="AO202" s="25"/>
      <c r="AP202" s="25"/>
      <c r="AQ202" s="25"/>
      <c r="AR202" s="25"/>
      <c r="AS202" s="25"/>
      <c r="AT202" s="25"/>
      <c r="AU202" s="25"/>
      <c r="AV202" s="25"/>
      <c r="AW202" s="25"/>
      <c r="AX202" s="25"/>
      <c r="AY202" s="25"/>
      <c r="AZ202" s="25"/>
      <c r="BA202" s="25"/>
      <c r="BB202" s="25"/>
      <c r="BC202" s="25"/>
      <c r="BD202" s="25"/>
      <c r="BE202" s="25"/>
      <c r="BF202" s="25"/>
      <c r="BG202" s="25"/>
      <c r="BH202" s="25"/>
      <c r="BI202" s="25"/>
      <c r="BJ202" s="25"/>
      <c r="BK202" s="25"/>
      <c r="BL202" s="25"/>
      <c r="BM202" s="25"/>
      <c r="BN202" s="25"/>
      <c r="BO202" s="25"/>
      <c r="BP202" s="25"/>
      <c r="BQ202" s="25"/>
    </row>
    <row r="203" spans="1:69" s="26" customFormat="1" ht="27.6" outlineLevel="1" x14ac:dyDescent="0.3">
      <c r="A203" s="54" t="s">
        <v>382</v>
      </c>
      <c r="B203" s="48" t="s">
        <v>679</v>
      </c>
      <c r="C203" s="25"/>
      <c r="D203" s="7">
        <f>ROUND(I203*$D$9,0)</f>
        <v>2195738</v>
      </c>
      <c r="E203" s="7"/>
      <c r="F203" s="99">
        <f>ROUND(D203/$C$4,0)</f>
        <v>197</v>
      </c>
      <c r="G203" s="60">
        <v>45904</v>
      </c>
      <c r="H203" s="42" t="s">
        <v>890</v>
      </c>
      <c r="I203" s="7">
        <v>2153634</v>
      </c>
      <c r="J203" s="7"/>
      <c r="L203" s="1">
        <v>230688</v>
      </c>
      <c r="M203" s="26">
        <f>L203*$M$12</f>
        <v>0</v>
      </c>
      <c r="N203" s="7"/>
      <c r="O203" s="7">
        <v>2153634</v>
      </c>
      <c r="R203" s="7">
        <v>2153634</v>
      </c>
      <c r="S203" s="7">
        <f>R203*$S$7</f>
        <v>2333031.7122</v>
      </c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 s="25"/>
      <c r="AL203" s="25"/>
      <c r="AM203" s="25"/>
      <c r="AN203" s="25"/>
      <c r="AO203" s="25"/>
      <c r="AP203" s="25"/>
      <c r="AQ203" s="25"/>
      <c r="AR203" s="25"/>
      <c r="AS203" s="25"/>
      <c r="AT203" s="25"/>
      <c r="AU203" s="25"/>
      <c r="AV203" s="25"/>
      <c r="AW203" s="25"/>
      <c r="AX203" s="25"/>
      <c r="AY203" s="25"/>
      <c r="AZ203" s="25"/>
      <c r="BA203" s="25"/>
      <c r="BB203" s="25"/>
      <c r="BC203" s="25"/>
      <c r="BD203" s="25"/>
      <c r="BE203" s="25"/>
      <c r="BF203" s="25"/>
      <c r="BG203" s="25"/>
      <c r="BH203" s="25"/>
      <c r="BI203" s="25"/>
      <c r="BJ203" s="25"/>
      <c r="BK203" s="25"/>
      <c r="BL203" s="25"/>
      <c r="BM203" s="25"/>
      <c r="BN203" s="25"/>
      <c r="BO203" s="25"/>
      <c r="BP203" s="25"/>
      <c r="BQ203" s="25"/>
    </row>
    <row r="204" spans="1:69" s="26" customFormat="1" ht="27.6" outlineLevel="1" x14ac:dyDescent="0.3">
      <c r="A204" s="54" t="s">
        <v>577</v>
      </c>
      <c r="B204" s="48" t="s">
        <v>680</v>
      </c>
      <c r="C204" s="25"/>
      <c r="D204" s="7">
        <f>ROUND(I204*$D$9,0)</f>
        <v>3265192</v>
      </c>
      <c r="E204" s="7"/>
      <c r="F204" s="99">
        <f>ROUND(D204/$C$4,0)</f>
        <v>294</v>
      </c>
      <c r="G204" s="60">
        <v>45904</v>
      </c>
      <c r="H204" s="42" t="s">
        <v>890</v>
      </c>
      <c r="I204" s="7">
        <v>3202582</v>
      </c>
      <c r="J204" s="7"/>
      <c r="L204" s="1"/>
      <c r="N204" s="7"/>
      <c r="O204" s="7">
        <v>3202582</v>
      </c>
      <c r="R204" s="7">
        <v>3202582</v>
      </c>
      <c r="S204" s="7">
        <f>R204*$S$7</f>
        <v>3469357.0806</v>
      </c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 s="25"/>
      <c r="AL204" s="25"/>
      <c r="AM204" s="25"/>
      <c r="AN204" s="25"/>
      <c r="AO204" s="25"/>
      <c r="AP204" s="25"/>
      <c r="AQ204" s="25"/>
      <c r="AR204" s="25"/>
      <c r="AS204" s="25"/>
      <c r="AT204" s="25"/>
      <c r="AU204" s="25"/>
      <c r="AV204" s="25"/>
      <c r="AW204" s="25"/>
      <c r="AX204" s="25"/>
      <c r="AY204" s="25"/>
      <c r="AZ204" s="25"/>
      <c r="BA204" s="25"/>
      <c r="BB204" s="25"/>
      <c r="BC204" s="25"/>
      <c r="BD204" s="25"/>
      <c r="BE204" s="25"/>
      <c r="BF204" s="25"/>
      <c r="BG204" s="25"/>
      <c r="BH204" s="25"/>
      <c r="BI204" s="25"/>
      <c r="BJ204" s="25"/>
      <c r="BK204" s="25"/>
      <c r="BL204" s="25"/>
      <c r="BM204" s="25"/>
      <c r="BN204" s="25"/>
      <c r="BO204" s="25"/>
      <c r="BP204" s="25"/>
      <c r="BQ204" s="25"/>
    </row>
    <row r="205" spans="1:69" s="26" customFormat="1" ht="17.100000000000001" customHeight="1" outlineLevel="1" x14ac:dyDescent="0.3">
      <c r="A205" s="56" t="s">
        <v>83</v>
      </c>
      <c r="B205" s="46" t="s">
        <v>566</v>
      </c>
      <c r="C205" s="25"/>
      <c r="D205" s="7">
        <f t="shared" ref="D205:F205" si="196">SUM(D206:D207)</f>
        <v>2604533</v>
      </c>
      <c r="E205" s="7"/>
      <c r="F205" s="7">
        <f t="shared" si="196"/>
        <v>235</v>
      </c>
      <c r="G205" s="60"/>
      <c r="H205" s="42"/>
      <c r="I205" s="7">
        <f>SUM(I206:I207)</f>
        <v>2554591</v>
      </c>
      <c r="J205" s="7">
        <f t="shared" ref="J205" si="197">SUM(J206:J207)</f>
        <v>0</v>
      </c>
      <c r="L205" s="1">
        <v>105277</v>
      </c>
      <c r="M205" s="26">
        <f>L205*$M$12</f>
        <v>0</v>
      </c>
      <c r="N205" s="7">
        <f t="shared" ref="N205:O205" si="198">SUM(N206:N207)</f>
        <v>0</v>
      </c>
      <c r="O205" s="7">
        <f t="shared" si="198"/>
        <v>2554591</v>
      </c>
      <c r="R205" s="7">
        <f t="shared" ref="R205" si="199">SUM(R206:R207)</f>
        <v>2554591</v>
      </c>
      <c r="S205" s="7">
        <f>SUM(S206:S207)</f>
        <v>2767388.4303000001</v>
      </c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 s="25"/>
      <c r="AL205" s="25"/>
      <c r="AM205" s="25"/>
      <c r="AN205" s="25"/>
      <c r="AO205" s="25"/>
      <c r="AP205" s="25"/>
      <c r="AQ205" s="25"/>
      <c r="AR205" s="25"/>
      <c r="AS205" s="25"/>
      <c r="AT205" s="25"/>
      <c r="AU205" s="25"/>
      <c r="AV205" s="25"/>
      <c r="AW205" s="25"/>
      <c r="AX205" s="25"/>
      <c r="AY205" s="25"/>
      <c r="AZ205" s="25"/>
      <c r="BA205" s="25"/>
      <c r="BB205" s="25"/>
      <c r="BC205" s="25"/>
      <c r="BD205" s="25"/>
      <c r="BE205" s="25"/>
      <c r="BF205" s="25"/>
      <c r="BG205" s="25"/>
      <c r="BH205" s="25"/>
      <c r="BI205" s="25"/>
      <c r="BJ205" s="25"/>
      <c r="BK205" s="25"/>
      <c r="BL205" s="25"/>
      <c r="BM205" s="25"/>
      <c r="BN205" s="25"/>
      <c r="BO205" s="25"/>
      <c r="BP205" s="25"/>
      <c r="BQ205" s="25"/>
    </row>
    <row r="206" spans="1:69" s="26" customFormat="1" ht="27.75" customHeight="1" outlineLevel="1" x14ac:dyDescent="0.3">
      <c r="A206" s="54" t="s">
        <v>567</v>
      </c>
      <c r="B206" s="48" t="s">
        <v>681</v>
      </c>
      <c r="C206" s="25"/>
      <c r="D206" s="7">
        <f>ROUND(I206*$D$9,0)</f>
        <v>1308414</v>
      </c>
      <c r="E206" s="7"/>
      <c r="F206" s="99">
        <f>ROUND(D206/$C$4,0)</f>
        <v>118</v>
      </c>
      <c r="G206" s="60">
        <v>45904</v>
      </c>
      <c r="H206" s="42" t="s">
        <v>890</v>
      </c>
      <c r="I206" s="7">
        <v>1283325</v>
      </c>
      <c r="J206" s="7"/>
      <c r="L206" s="1"/>
      <c r="N206" s="7"/>
      <c r="O206" s="7">
        <v>1283325</v>
      </c>
      <c r="R206" s="7">
        <v>1283325</v>
      </c>
      <c r="S206" s="7">
        <f>R206*$S$7</f>
        <v>1390225.9724999999</v>
      </c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 s="25"/>
      <c r="AL206" s="25"/>
      <c r="AM206" s="25"/>
      <c r="AN206" s="25"/>
      <c r="AO206" s="25"/>
      <c r="AP206" s="25"/>
      <c r="AQ206" s="25"/>
      <c r="AR206" s="25"/>
      <c r="AS206" s="25"/>
      <c r="AT206" s="25"/>
      <c r="AU206" s="25"/>
      <c r="AV206" s="25"/>
      <c r="AW206" s="25"/>
      <c r="AX206" s="25"/>
      <c r="AY206" s="25"/>
      <c r="AZ206" s="25"/>
      <c r="BA206" s="25"/>
      <c r="BB206" s="25"/>
      <c r="BC206" s="25"/>
      <c r="BD206" s="25"/>
      <c r="BE206" s="25"/>
      <c r="BF206" s="25"/>
      <c r="BG206" s="25"/>
      <c r="BH206" s="25"/>
      <c r="BI206" s="25"/>
      <c r="BJ206" s="25"/>
      <c r="BK206" s="25"/>
      <c r="BL206" s="25"/>
      <c r="BM206" s="25"/>
      <c r="BN206" s="25"/>
      <c r="BO206" s="25"/>
      <c r="BP206" s="25"/>
      <c r="BQ206" s="25"/>
    </row>
    <row r="207" spans="1:69" s="26" customFormat="1" ht="27.6" outlineLevel="1" x14ac:dyDescent="0.3">
      <c r="A207" s="54" t="s">
        <v>568</v>
      </c>
      <c r="B207" s="48" t="s">
        <v>682</v>
      </c>
      <c r="C207" s="25"/>
      <c r="D207" s="7">
        <f>ROUND(I207*$D$9,0)</f>
        <v>1296119</v>
      </c>
      <c r="E207" s="7"/>
      <c r="F207" s="99">
        <f>ROUND(D207/$C$4,0)</f>
        <v>117</v>
      </c>
      <c r="G207" s="60">
        <v>45904</v>
      </c>
      <c r="H207" s="42" t="s">
        <v>890</v>
      </c>
      <c r="I207" s="7">
        <v>1271266</v>
      </c>
      <c r="J207" s="7"/>
      <c r="L207" s="1"/>
      <c r="N207" s="7"/>
      <c r="O207" s="7">
        <v>1271266</v>
      </c>
      <c r="R207" s="7">
        <v>1271266</v>
      </c>
      <c r="S207" s="7">
        <f>R207*$S$7</f>
        <v>1377162.4578</v>
      </c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 s="25"/>
      <c r="AL207" s="25"/>
      <c r="AM207" s="25"/>
      <c r="AN207" s="25"/>
      <c r="AO207" s="25"/>
      <c r="AP207" s="25"/>
      <c r="AQ207" s="25"/>
      <c r="AR207" s="25"/>
      <c r="AS207" s="25"/>
      <c r="AT207" s="25"/>
      <c r="AU207" s="25"/>
      <c r="AV207" s="25"/>
      <c r="AW207" s="25"/>
      <c r="AX207" s="25"/>
      <c r="AY207" s="25"/>
      <c r="AZ207" s="25"/>
      <c r="BA207" s="25"/>
      <c r="BB207" s="25"/>
      <c r="BC207" s="25"/>
      <c r="BD207" s="25"/>
      <c r="BE207" s="25"/>
      <c r="BF207" s="25"/>
      <c r="BG207" s="25"/>
      <c r="BH207" s="25"/>
      <c r="BI207" s="25"/>
      <c r="BJ207" s="25"/>
      <c r="BK207" s="25"/>
      <c r="BL207" s="25"/>
      <c r="BM207" s="25"/>
      <c r="BN207" s="25"/>
      <c r="BO207" s="25"/>
      <c r="BP207" s="25"/>
      <c r="BQ207" s="25"/>
    </row>
    <row r="208" spans="1:69" s="26" customFormat="1" ht="17.100000000000001" customHeight="1" x14ac:dyDescent="0.3">
      <c r="A208" s="56" t="s">
        <v>84</v>
      </c>
      <c r="B208" s="43" t="s">
        <v>120</v>
      </c>
      <c r="C208" s="25"/>
      <c r="D208" s="3">
        <f t="shared" ref="D208:F208" si="200">SUM(D209,D218,D221:D222)</f>
        <v>108819876</v>
      </c>
      <c r="E208" s="3"/>
      <c r="F208" s="3">
        <f t="shared" si="200"/>
        <v>9787</v>
      </c>
      <c r="G208" s="41"/>
      <c r="H208" s="42"/>
      <c r="I208" s="3">
        <f>SUM(I209,I218,I221:I222)</f>
        <v>106733241</v>
      </c>
      <c r="J208" s="3">
        <f t="shared" ref="J208" si="201">SUM(J209,J218,J221:J222)</f>
        <v>0</v>
      </c>
      <c r="L208" s="72">
        <f>SUM(L218:L221)</f>
        <v>1562452</v>
      </c>
      <c r="M208" s="26">
        <f>L208*$M$12</f>
        <v>0</v>
      </c>
      <c r="N208" s="3">
        <f t="shared" ref="N208" si="202">SUM(N209,N218,N221:N222)</f>
        <v>0</v>
      </c>
      <c r="O208" s="3">
        <f>SUM(O209,O218,O221:O222)</f>
        <v>106733241</v>
      </c>
      <c r="R208" s="3">
        <f>SUM(R209,R218,R221:R222)</f>
        <v>106733241</v>
      </c>
      <c r="S208" s="3">
        <f>SUM(S209,S218,S221:S222)</f>
        <v>115624119.97530001</v>
      </c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 s="25"/>
      <c r="AL208" s="25"/>
      <c r="AM208" s="25"/>
      <c r="AN208" s="25"/>
      <c r="AO208" s="25"/>
      <c r="AP208" s="25"/>
      <c r="AQ208" s="25"/>
      <c r="AR208" s="25"/>
      <c r="AS208" s="25"/>
      <c r="AT208" s="25"/>
      <c r="AU208" s="25"/>
      <c r="AV208" s="25"/>
      <c r="AW208" s="25"/>
      <c r="AX208" s="25"/>
      <c r="AY208" s="25"/>
      <c r="AZ208" s="25"/>
      <c r="BA208" s="25"/>
      <c r="BB208" s="25"/>
      <c r="BC208" s="25"/>
      <c r="BD208" s="25"/>
      <c r="BE208" s="25"/>
      <c r="BF208" s="25"/>
      <c r="BG208" s="25"/>
      <c r="BH208" s="25"/>
      <c r="BI208" s="25"/>
      <c r="BJ208" s="25"/>
      <c r="BK208" s="25"/>
      <c r="BL208" s="25"/>
      <c r="BM208" s="25"/>
      <c r="BN208" s="25"/>
      <c r="BO208" s="25"/>
      <c r="BP208" s="25"/>
      <c r="BQ208" s="25"/>
    </row>
    <row r="209" spans="1:69" s="26" customFormat="1" ht="17.100000000000001" customHeight="1" x14ac:dyDescent="0.3">
      <c r="A209" s="56" t="s">
        <v>85</v>
      </c>
      <c r="B209" s="46" t="s">
        <v>121</v>
      </c>
      <c r="C209" s="25"/>
      <c r="D209" s="7">
        <f t="shared" ref="D209:F209" si="203">SUM(D210)</f>
        <v>65790185</v>
      </c>
      <c r="E209" s="7"/>
      <c r="F209" s="7">
        <f t="shared" si="203"/>
        <v>5917</v>
      </c>
      <c r="G209" s="60"/>
      <c r="H209" s="42"/>
      <c r="I209" s="7">
        <f>SUM(I210)</f>
        <v>64528650</v>
      </c>
      <c r="J209" s="7">
        <f t="shared" ref="J209" si="204">SUM(J210)</f>
        <v>0</v>
      </c>
      <c r="L209" s="72"/>
      <c r="N209" s="7">
        <f t="shared" ref="N209" si="205">SUM(N210)</f>
        <v>0</v>
      </c>
      <c r="O209" s="7">
        <f>SUM(O210)</f>
        <v>64528650</v>
      </c>
      <c r="R209" s="7">
        <f>SUM(R210)</f>
        <v>64528650</v>
      </c>
      <c r="S209" s="7">
        <f>SUM(S210)</f>
        <v>69903886.545000017</v>
      </c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 s="25"/>
      <c r="AL209" s="25"/>
      <c r="AM209" s="25"/>
      <c r="AN209" s="25"/>
      <c r="AO209" s="25"/>
      <c r="AP209" s="25"/>
      <c r="AQ209" s="25"/>
      <c r="AR209" s="25"/>
      <c r="AS209" s="25"/>
      <c r="AT209" s="25"/>
      <c r="AU209" s="25"/>
      <c r="AV209" s="25"/>
      <c r="AW209" s="25"/>
      <c r="AX209" s="25"/>
      <c r="AY209" s="25"/>
      <c r="AZ209" s="25"/>
      <c r="BA209" s="25"/>
      <c r="BB209" s="25"/>
      <c r="BC209" s="25"/>
      <c r="BD209" s="25"/>
      <c r="BE209" s="25"/>
      <c r="BF209" s="25"/>
      <c r="BG209" s="25"/>
      <c r="BH209" s="25"/>
      <c r="BI209" s="25"/>
      <c r="BJ209" s="25"/>
      <c r="BK209" s="25"/>
      <c r="BL209" s="25"/>
      <c r="BM209" s="25"/>
      <c r="BN209" s="25"/>
      <c r="BO209" s="25"/>
      <c r="BP209" s="25"/>
      <c r="BQ209" s="25"/>
    </row>
    <row r="210" spans="1:69" s="26" customFormat="1" ht="27.75" customHeight="1" x14ac:dyDescent="0.3">
      <c r="A210" s="54" t="s">
        <v>586</v>
      </c>
      <c r="B210" s="119" t="s">
        <v>667</v>
      </c>
      <c r="C210" s="25"/>
      <c r="D210" s="1">
        <f t="shared" ref="D210:F210" si="206">D211+D212+D217+D213+D214+D215+D216</f>
        <v>65790185</v>
      </c>
      <c r="E210" s="1"/>
      <c r="F210" s="1">
        <f t="shared" si="206"/>
        <v>5917</v>
      </c>
      <c r="G210" s="60">
        <v>45439</v>
      </c>
      <c r="H210" s="42" t="s">
        <v>652</v>
      </c>
      <c r="I210" s="1">
        <f>I211+I212+I217+I213+I214+I215+I216</f>
        <v>64528650</v>
      </c>
      <c r="J210" s="1">
        <f t="shared" ref="J210" si="207">J211+J212+J217+J213+J214+J215+J216</f>
        <v>0</v>
      </c>
      <c r="L210" s="72"/>
      <c r="N210" s="1">
        <f t="shared" ref="N210" si="208">N211+N212+N217+N213+N214+N215+N216</f>
        <v>0</v>
      </c>
      <c r="O210" s="1">
        <f>O211+O212+O217+O213+O214+O215+O216</f>
        <v>64528650</v>
      </c>
      <c r="R210" s="1">
        <f>R211+R212+R217+R213+R214+R215+R216</f>
        <v>64528650</v>
      </c>
      <c r="S210" s="1">
        <f>S211+S212+S217+S213+S214+S215+S216</f>
        <v>69903886.545000017</v>
      </c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 s="25"/>
      <c r="AL210" s="25"/>
      <c r="AM210" s="25"/>
      <c r="AN210" s="25"/>
      <c r="AO210" s="25"/>
      <c r="AP210" s="25"/>
      <c r="AQ210" s="25"/>
      <c r="AR210" s="25"/>
      <c r="AS210" s="25"/>
      <c r="AT210" s="25"/>
      <c r="AU210" s="25"/>
      <c r="AV210" s="25"/>
      <c r="AW210" s="25"/>
      <c r="AX210" s="25"/>
      <c r="AY210" s="25"/>
      <c r="AZ210" s="25"/>
      <c r="BA210" s="25"/>
      <c r="BB210" s="25"/>
      <c r="BC210" s="25"/>
      <c r="BD210" s="25"/>
      <c r="BE210" s="25"/>
      <c r="BF210" s="25"/>
      <c r="BG210" s="25"/>
      <c r="BH210" s="25"/>
      <c r="BI210" s="25"/>
      <c r="BJ210" s="25"/>
      <c r="BK210" s="25"/>
      <c r="BL210" s="25"/>
      <c r="BM210" s="25"/>
      <c r="BN210" s="25"/>
      <c r="BO210" s="25"/>
      <c r="BP210" s="25"/>
      <c r="BQ210" s="25"/>
    </row>
    <row r="211" spans="1:69" s="26" customFormat="1" ht="30.75" customHeight="1" x14ac:dyDescent="0.3">
      <c r="A211" s="120" t="s">
        <v>768</v>
      </c>
      <c r="B211" s="48" t="s">
        <v>772</v>
      </c>
      <c r="C211" s="25"/>
      <c r="D211" s="7">
        <f t="shared" ref="D211:D217" si="209">ROUND(I211*$D$9,0)</f>
        <v>53431888</v>
      </c>
      <c r="E211" s="7"/>
      <c r="F211" s="99">
        <f t="shared" ref="F211:F217" si="210">ROUND(D211/$C$4,0)</f>
        <v>4806</v>
      </c>
      <c r="G211" s="60">
        <v>45439</v>
      </c>
      <c r="H211" s="42" t="s">
        <v>652</v>
      </c>
      <c r="I211" s="7">
        <v>52407325</v>
      </c>
      <c r="J211" s="7"/>
      <c r="L211" s="72"/>
      <c r="N211" s="7"/>
      <c r="O211" s="7">
        <v>52407325</v>
      </c>
      <c r="R211" s="7">
        <v>52407325</v>
      </c>
      <c r="S211" s="7">
        <f t="shared" ref="S211:S217" si="211">R211*$S$7</f>
        <v>56772855.172499999</v>
      </c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 s="25"/>
      <c r="AL211" s="25"/>
      <c r="AM211" s="25"/>
      <c r="AN211" s="25"/>
      <c r="AO211" s="25"/>
      <c r="AP211" s="25"/>
      <c r="AQ211" s="25"/>
      <c r="AR211" s="25"/>
      <c r="AS211" s="25"/>
      <c r="AT211" s="25"/>
      <c r="AU211" s="25"/>
      <c r="AV211" s="25"/>
      <c r="AW211" s="25"/>
      <c r="AX211" s="25"/>
      <c r="AY211" s="25"/>
      <c r="AZ211" s="25"/>
      <c r="BA211" s="25"/>
      <c r="BB211" s="25"/>
      <c r="BC211" s="25"/>
      <c r="BD211" s="25"/>
      <c r="BE211" s="25"/>
      <c r="BF211" s="25"/>
      <c r="BG211" s="25"/>
      <c r="BH211" s="25"/>
      <c r="BI211" s="25"/>
      <c r="BJ211" s="25"/>
      <c r="BK211" s="25"/>
      <c r="BL211" s="25"/>
      <c r="BM211" s="25"/>
      <c r="BN211" s="25"/>
      <c r="BO211" s="25"/>
      <c r="BP211" s="25"/>
      <c r="BQ211" s="25"/>
    </row>
    <row r="212" spans="1:69" ht="33.75" customHeight="1" x14ac:dyDescent="0.3">
      <c r="A212" s="120" t="s">
        <v>769</v>
      </c>
      <c r="B212" s="48" t="s">
        <v>771</v>
      </c>
      <c r="D212" s="7">
        <f t="shared" si="209"/>
        <v>-53431888</v>
      </c>
      <c r="E212" s="7"/>
      <c r="F212" s="99">
        <f t="shared" si="210"/>
        <v>-4806</v>
      </c>
      <c r="G212" s="60">
        <v>45485</v>
      </c>
      <c r="H212" s="42" t="s">
        <v>754</v>
      </c>
      <c r="I212" s="7">
        <v>-52407325</v>
      </c>
      <c r="J212" s="7"/>
      <c r="L212" s="72"/>
      <c r="N212" s="7"/>
      <c r="O212" s="7">
        <v>-52407325</v>
      </c>
      <c r="R212" s="7">
        <v>-52407325</v>
      </c>
      <c r="S212" s="7">
        <f t="shared" si="211"/>
        <v>-56772855.172499999</v>
      </c>
    </row>
    <row r="213" spans="1:69" ht="33.75" customHeight="1" x14ac:dyDescent="0.3">
      <c r="A213" s="120" t="s">
        <v>770</v>
      </c>
      <c r="B213" s="48" t="s">
        <v>767</v>
      </c>
      <c r="D213" s="1">
        <f t="shared" si="209"/>
        <v>53123209</v>
      </c>
      <c r="E213" s="1"/>
      <c r="F213" s="112">
        <f t="shared" si="210"/>
        <v>4778</v>
      </c>
      <c r="G213" s="60">
        <v>45485</v>
      </c>
      <c r="H213" s="42" t="s">
        <v>626</v>
      </c>
      <c r="I213" s="1">
        <v>52104565</v>
      </c>
      <c r="J213" s="1"/>
      <c r="L213" s="72"/>
      <c r="N213" s="1"/>
      <c r="O213" s="1">
        <v>52104565</v>
      </c>
      <c r="R213" s="1">
        <v>52104565</v>
      </c>
      <c r="S213" s="7">
        <f t="shared" si="211"/>
        <v>56444875.2645</v>
      </c>
    </row>
    <row r="214" spans="1:69" ht="33.75" customHeight="1" x14ac:dyDescent="0.3">
      <c r="A214" s="120" t="s">
        <v>839</v>
      </c>
      <c r="B214" s="48" t="s">
        <v>841</v>
      </c>
      <c r="D214" s="1">
        <f t="shared" si="209"/>
        <v>-53123209</v>
      </c>
      <c r="E214" s="1"/>
      <c r="F214" s="112">
        <f t="shared" si="210"/>
        <v>-4778</v>
      </c>
      <c r="G214" s="60">
        <v>45636</v>
      </c>
      <c r="H214" s="42" t="s">
        <v>834</v>
      </c>
      <c r="I214" s="1">
        <v>-52104565</v>
      </c>
      <c r="J214" s="1"/>
      <c r="L214" s="72"/>
      <c r="N214" s="1"/>
      <c r="O214" s="1">
        <v>-52104565</v>
      </c>
      <c r="R214" s="1">
        <v>-52104565</v>
      </c>
      <c r="S214" s="7">
        <f t="shared" si="211"/>
        <v>-56444875.2645</v>
      </c>
    </row>
    <row r="215" spans="1:69" ht="33.75" customHeight="1" x14ac:dyDescent="0.3">
      <c r="A215" s="120" t="s">
        <v>840</v>
      </c>
      <c r="B215" s="48" t="s">
        <v>842</v>
      </c>
      <c r="D215" s="1">
        <f t="shared" si="209"/>
        <v>53479297</v>
      </c>
      <c r="E215" s="1"/>
      <c r="F215" s="112">
        <f t="shared" si="210"/>
        <v>4810</v>
      </c>
      <c r="G215" s="60">
        <v>45636</v>
      </c>
      <c r="H215" s="42" t="s">
        <v>822</v>
      </c>
      <c r="I215" s="1">
        <v>52453825</v>
      </c>
      <c r="J215" s="1"/>
      <c r="L215" s="72"/>
      <c r="N215" s="1"/>
      <c r="O215" s="1">
        <v>52453825</v>
      </c>
      <c r="R215" s="1">
        <v>52453825</v>
      </c>
      <c r="S215" s="7">
        <f t="shared" si="211"/>
        <v>56823228.622499995</v>
      </c>
    </row>
    <row r="216" spans="1:69" ht="33.75" customHeight="1" x14ac:dyDescent="0.3">
      <c r="A216" s="120" t="s">
        <v>998</v>
      </c>
      <c r="B216" s="48" t="s">
        <v>1000</v>
      </c>
      <c r="D216" s="1">
        <f t="shared" si="209"/>
        <v>-53479297</v>
      </c>
      <c r="E216" s="1"/>
      <c r="F216" s="112">
        <f t="shared" si="210"/>
        <v>-4810</v>
      </c>
      <c r="G216" s="60">
        <v>45910</v>
      </c>
      <c r="H216" s="42" t="s">
        <v>988</v>
      </c>
      <c r="I216" s="1">
        <v>-52453825</v>
      </c>
      <c r="J216" s="1"/>
      <c r="L216" s="72"/>
      <c r="N216" s="1"/>
      <c r="O216" s="1">
        <v>-52453825</v>
      </c>
      <c r="R216" s="1">
        <v>-52453825</v>
      </c>
      <c r="S216" s="7">
        <f t="shared" si="211"/>
        <v>-56823228.622499995</v>
      </c>
    </row>
    <row r="217" spans="1:69" ht="33.75" customHeight="1" x14ac:dyDescent="0.3">
      <c r="A217" s="120" t="s">
        <v>999</v>
      </c>
      <c r="B217" s="48" t="s">
        <v>1001</v>
      </c>
      <c r="D217" s="1">
        <f t="shared" si="209"/>
        <v>65790185</v>
      </c>
      <c r="E217" s="1"/>
      <c r="F217" s="112">
        <f t="shared" si="210"/>
        <v>5917</v>
      </c>
      <c r="G217" s="60">
        <v>45910</v>
      </c>
      <c r="H217" s="42" t="s">
        <v>989</v>
      </c>
      <c r="I217" s="1">
        <v>64528650</v>
      </c>
      <c r="J217" s="1"/>
      <c r="L217" s="72"/>
      <c r="N217" s="1"/>
      <c r="O217" s="1">
        <v>64528650</v>
      </c>
      <c r="R217" s="1">
        <v>64528650</v>
      </c>
      <c r="S217" s="7">
        <f t="shared" si="211"/>
        <v>69903886.545000002</v>
      </c>
    </row>
    <row r="218" spans="1:69" ht="17.100000000000001" customHeight="1" outlineLevel="1" x14ac:dyDescent="0.3">
      <c r="A218" s="53" t="s">
        <v>86</v>
      </c>
      <c r="B218" s="46" t="s">
        <v>732</v>
      </c>
      <c r="D218" s="7">
        <f>SUM(D219:D220)</f>
        <v>19552037</v>
      </c>
      <c r="E218" s="7"/>
      <c r="F218" s="7">
        <f t="shared" ref="F218" si="212">SUM(F219:F220)</f>
        <v>1758</v>
      </c>
      <c r="G218" s="60"/>
      <c r="H218" s="42"/>
      <c r="I218" s="7">
        <f>SUM(I219:I220)</f>
        <v>19177124</v>
      </c>
      <c r="J218" s="7">
        <f t="shared" ref="J218" si="213">SUM(J219:J220)</f>
        <v>0</v>
      </c>
      <c r="L218" s="1">
        <v>937226</v>
      </c>
      <c r="M218" s="26">
        <f t="shared" ref="M218:M232" si="214">L218*$M$12</f>
        <v>0</v>
      </c>
      <c r="N218" s="7">
        <f t="shared" ref="N218:O218" si="215">SUM(N219:N220)</f>
        <v>0</v>
      </c>
      <c r="O218" s="7">
        <f t="shared" si="215"/>
        <v>19177124</v>
      </c>
      <c r="R218" s="7">
        <f t="shared" ref="R218" si="216">SUM(R219:R220)</f>
        <v>19177124</v>
      </c>
      <c r="S218" s="7">
        <f>SUM(S219:S220)</f>
        <v>20774578.429200001</v>
      </c>
    </row>
    <row r="219" spans="1:69" ht="17.100000000000001" customHeight="1" outlineLevel="1" x14ac:dyDescent="0.3">
      <c r="A219" s="54" t="s">
        <v>730</v>
      </c>
      <c r="B219" s="48" t="s">
        <v>887</v>
      </c>
      <c r="D219" s="7">
        <f>ROUND(I219*$D$9,0)</f>
        <v>18948040</v>
      </c>
      <c r="E219" s="7"/>
      <c r="F219" s="99">
        <f>ROUND(D219/$C$4,0)</f>
        <v>1704</v>
      </c>
      <c r="G219" s="60">
        <v>45903</v>
      </c>
      <c r="H219" s="42" t="s">
        <v>888</v>
      </c>
      <c r="I219" s="7">
        <v>18584709</v>
      </c>
      <c r="J219" s="7"/>
      <c r="L219" s="1"/>
      <c r="N219" s="7"/>
      <c r="O219" s="7">
        <v>18584709</v>
      </c>
      <c r="R219" s="7">
        <v>18584709</v>
      </c>
      <c r="S219" s="7">
        <f>R219*$S$7</f>
        <v>20132815.2597</v>
      </c>
    </row>
    <row r="220" spans="1:69" ht="36" customHeight="1" outlineLevel="1" x14ac:dyDescent="0.3">
      <c r="A220" s="54" t="s">
        <v>731</v>
      </c>
      <c r="B220" s="48" t="s">
        <v>896</v>
      </c>
      <c r="D220" s="7">
        <f>ROUND(I220*$D$9,0)</f>
        <v>603997</v>
      </c>
      <c r="E220" s="7"/>
      <c r="F220" s="124">
        <f>ROUND(D220/$C$4,0)</f>
        <v>54</v>
      </c>
      <c r="G220" s="60">
        <v>45905</v>
      </c>
      <c r="H220" s="42" t="s">
        <v>897</v>
      </c>
      <c r="I220" s="7">
        <v>592415</v>
      </c>
      <c r="J220" s="7"/>
      <c r="L220" s="1"/>
      <c r="N220" s="7"/>
      <c r="O220" s="7">
        <v>592415</v>
      </c>
      <c r="R220" s="7">
        <v>592415</v>
      </c>
      <c r="S220" s="7">
        <f>R220*$S$7</f>
        <v>641763.16949999996</v>
      </c>
    </row>
    <row r="221" spans="1:69" s="26" customFormat="1" outlineLevel="1" x14ac:dyDescent="0.3">
      <c r="A221" s="53" t="s">
        <v>87</v>
      </c>
      <c r="B221" s="48" t="s">
        <v>889</v>
      </c>
      <c r="D221" s="7">
        <f>ROUND(I221*$D$9,0)</f>
        <v>23477654</v>
      </c>
      <c r="E221" s="7"/>
      <c r="F221" s="99">
        <f>ROUND(D221/$C$4,0)</f>
        <v>2112</v>
      </c>
      <c r="G221" s="60">
        <v>45903</v>
      </c>
      <c r="H221" s="42" t="s">
        <v>888</v>
      </c>
      <c r="I221" s="7">
        <v>23027467</v>
      </c>
      <c r="J221" s="7"/>
      <c r="L221" s="1">
        <v>625226</v>
      </c>
      <c r="M221" s="26">
        <f t="shared" si="214"/>
        <v>0</v>
      </c>
      <c r="N221" s="7"/>
      <c r="O221" s="7">
        <v>23027467</v>
      </c>
      <c r="R221" s="7">
        <v>23027467</v>
      </c>
      <c r="S221" s="7">
        <f>R221*$S$7</f>
        <v>24945655.0011</v>
      </c>
    </row>
    <row r="222" spans="1:69" outlineLevel="1" x14ac:dyDescent="0.3">
      <c r="A222" s="56" t="s">
        <v>180</v>
      </c>
      <c r="B222" s="44" t="s">
        <v>234</v>
      </c>
      <c r="D222" s="7">
        <f>ROUND(I222*$D$9,0)</f>
        <v>0</v>
      </c>
      <c r="E222" s="7"/>
      <c r="F222" s="99">
        <f>ROUND(D222/$C$4,0)</f>
        <v>0</v>
      </c>
      <c r="G222" s="41"/>
      <c r="H222" s="42"/>
      <c r="I222" s="7">
        <v>0</v>
      </c>
      <c r="J222" s="7"/>
      <c r="L222" s="1"/>
      <c r="M222" s="26">
        <f t="shared" si="214"/>
        <v>0</v>
      </c>
      <c r="N222" s="7"/>
      <c r="O222" s="7">
        <f t="shared" ref="O222:O258" si="217">Z222</f>
        <v>0</v>
      </c>
      <c r="R222" s="7">
        <f t="shared" ref="R222:R258" si="218">AC222</f>
        <v>0</v>
      </c>
      <c r="S222" s="7">
        <f>AD222</f>
        <v>0</v>
      </c>
    </row>
    <row r="223" spans="1:69" ht="16.5" customHeight="1" x14ac:dyDescent="0.3">
      <c r="A223" s="56" t="s">
        <v>88</v>
      </c>
      <c r="B223" s="43" t="s">
        <v>235</v>
      </c>
      <c r="D223" s="3">
        <f>SUM(D224:D227)</f>
        <v>3292357</v>
      </c>
      <c r="E223" s="3"/>
      <c r="F223" s="3">
        <f t="shared" ref="F223" si="219">SUM(F224:F227)</f>
        <v>296</v>
      </c>
      <c r="G223" s="41"/>
      <c r="H223" s="42"/>
      <c r="I223" s="3">
        <f>SUM(I224:I227)</f>
        <v>3229226</v>
      </c>
      <c r="J223" s="3">
        <f t="shared" ref="J223" si="220">SUM(J224:J227)</f>
        <v>0</v>
      </c>
      <c r="L223" s="72">
        <f t="shared" ref="L223" si="221">SUM(L224:L227)</f>
        <v>430373</v>
      </c>
      <c r="M223" s="26">
        <f t="shared" si="214"/>
        <v>0</v>
      </c>
      <c r="N223" s="3">
        <f t="shared" ref="N223:O223" si="222">SUM(N224:N227)</f>
        <v>0</v>
      </c>
      <c r="O223" s="3">
        <f t="shared" si="222"/>
        <v>3229226</v>
      </c>
      <c r="R223" s="3">
        <f t="shared" ref="R223" si="223">SUM(R224:R227)</f>
        <v>3229226</v>
      </c>
      <c r="S223" s="3">
        <f>SUM(S224:S227)</f>
        <v>3498220.5257999995</v>
      </c>
    </row>
    <row r="224" spans="1:69" ht="17.100000000000001" customHeight="1" outlineLevel="1" x14ac:dyDescent="0.3">
      <c r="A224" s="56" t="s">
        <v>89</v>
      </c>
      <c r="B224" s="44" t="s">
        <v>123</v>
      </c>
      <c r="D224" s="1">
        <f>ROUND(I224*$D$9,0)</f>
        <v>0</v>
      </c>
      <c r="E224" s="1"/>
      <c r="F224" s="112">
        <f>ROUND(D224/$C$4,0)</f>
        <v>0</v>
      </c>
      <c r="G224" s="41"/>
      <c r="H224" s="42"/>
      <c r="I224" s="1"/>
      <c r="J224" s="1"/>
      <c r="L224" s="1"/>
      <c r="M224" s="26">
        <f t="shared" si="214"/>
        <v>0</v>
      </c>
      <c r="N224" s="1"/>
      <c r="O224" s="1">
        <f t="shared" si="217"/>
        <v>0</v>
      </c>
      <c r="R224" s="1">
        <f t="shared" si="218"/>
        <v>0</v>
      </c>
      <c r="S224" s="1">
        <f>AD224</f>
        <v>0</v>
      </c>
    </row>
    <row r="225" spans="1:69" s="76" customFormat="1" ht="17.100000000000001" customHeight="1" outlineLevel="1" x14ac:dyDescent="0.3">
      <c r="A225" s="97" t="s">
        <v>90</v>
      </c>
      <c r="B225" s="48" t="s">
        <v>898</v>
      </c>
      <c r="D225" s="7">
        <f>ROUND(I225*$D$9,0)</f>
        <v>2892045</v>
      </c>
      <c r="E225" s="7"/>
      <c r="F225" s="99">
        <f>ROUND(D225/$C$4,0)</f>
        <v>260</v>
      </c>
      <c r="G225" s="60">
        <v>45901</v>
      </c>
      <c r="H225" s="42" t="s">
        <v>886</v>
      </c>
      <c r="I225" s="7">
        <v>2836590</v>
      </c>
      <c r="J225" s="7"/>
      <c r="K225" s="26"/>
      <c r="L225" s="1">
        <v>340195</v>
      </c>
      <c r="M225" s="26">
        <f t="shared" si="214"/>
        <v>0</v>
      </c>
      <c r="N225" s="7"/>
      <c r="O225" s="7">
        <v>2836590</v>
      </c>
      <c r="P225" s="26"/>
      <c r="Q225" s="26"/>
      <c r="R225" s="7">
        <v>2836590</v>
      </c>
      <c r="S225" s="7">
        <f>R225*$S$7</f>
        <v>3072877.9469999997</v>
      </c>
      <c r="T225" s="26"/>
      <c r="U225" s="26"/>
      <c r="V225" s="26"/>
      <c r="W225" s="26"/>
      <c r="X225" s="26"/>
      <c r="Y225" s="78"/>
      <c r="Z225" s="78"/>
      <c r="AA225" s="78"/>
      <c r="AB225" s="78"/>
      <c r="AC225" s="78"/>
      <c r="AD225" s="78"/>
      <c r="AE225" s="78"/>
      <c r="AF225" s="78"/>
      <c r="AG225" s="78"/>
      <c r="AH225" s="78"/>
      <c r="AI225" s="78"/>
      <c r="AJ225" s="78"/>
      <c r="AK225" s="78"/>
      <c r="AL225" s="78"/>
      <c r="AM225" s="78"/>
      <c r="AN225" s="78"/>
      <c r="AO225" s="78"/>
      <c r="AP225" s="78"/>
      <c r="AQ225" s="78"/>
      <c r="AR225" s="78"/>
      <c r="AS225" s="78"/>
      <c r="AT225" s="78"/>
      <c r="AU225" s="78"/>
      <c r="AV225" s="78"/>
      <c r="AW225" s="78"/>
      <c r="AX225" s="78"/>
      <c r="AY225" s="78"/>
      <c r="AZ225" s="78"/>
      <c r="BA225" s="78"/>
      <c r="BB225" s="78"/>
      <c r="BC225" s="78"/>
    </row>
    <row r="226" spans="1:69" ht="30" customHeight="1" outlineLevel="1" x14ac:dyDescent="0.3">
      <c r="A226" s="56" t="s">
        <v>91</v>
      </c>
      <c r="B226" s="48" t="s">
        <v>683</v>
      </c>
      <c r="D226" s="7">
        <f>ROUND(I226*$D$9,0)</f>
        <v>342133</v>
      </c>
      <c r="E226" s="7"/>
      <c r="F226" s="99">
        <f>ROUND(D226/$C$4,0)</f>
        <v>31</v>
      </c>
      <c r="G226" s="60">
        <v>45904</v>
      </c>
      <c r="H226" s="42" t="s">
        <v>890</v>
      </c>
      <c r="I226" s="7">
        <v>335573</v>
      </c>
      <c r="J226" s="7"/>
      <c r="L226" s="1">
        <v>62861</v>
      </c>
      <c r="M226" s="26">
        <f t="shared" si="214"/>
        <v>0</v>
      </c>
      <c r="N226" s="7"/>
      <c r="O226" s="7">
        <v>335573</v>
      </c>
      <c r="R226" s="7">
        <v>335573</v>
      </c>
      <c r="S226" s="7">
        <f>R226*$S$7</f>
        <v>363526.23089999997</v>
      </c>
    </row>
    <row r="227" spans="1:69" ht="27.6" outlineLevel="1" x14ac:dyDescent="0.3">
      <c r="A227" s="56" t="s">
        <v>92</v>
      </c>
      <c r="B227" s="48" t="s">
        <v>684</v>
      </c>
      <c r="D227" s="7">
        <f>ROUND(I227*$D$9,0)</f>
        <v>58179</v>
      </c>
      <c r="E227" s="7"/>
      <c r="F227" s="99">
        <f>ROUND(D227/$C$4,0)</f>
        <v>5</v>
      </c>
      <c r="G227" s="60">
        <v>45904</v>
      </c>
      <c r="H227" s="42" t="s">
        <v>890</v>
      </c>
      <c r="I227" s="7">
        <v>57063</v>
      </c>
      <c r="J227" s="7"/>
      <c r="L227" s="1">
        <v>27317</v>
      </c>
      <c r="M227" s="26">
        <f t="shared" si="214"/>
        <v>0</v>
      </c>
      <c r="N227" s="7"/>
      <c r="O227" s="7">
        <v>57063</v>
      </c>
      <c r="R227" s="7">
        <v>57063</v>
      </c>
      <c r="S227" s="7">
        <f>R227*$S$7</f>
        <v>61816.347899999993</v>
      </c>
    </row>
    <row r="228" spans="1:69" s="26" customFormat="1" ht="17.100000000000001" customHeight="1" x14ac:dyDescent="0.3">
      <c r="A228" s="56" t="s">
        <v>93</v>
      </c>
      <c r="B228" s="43" t="s">
        <v>236</v>
      </c>
      <c r="C228" s="25"/>
      <c r="D228" s="3">
        <f t="shared" ref="D228:F228" si="224">SUM(D229)</f>
        <v>3955546</v>
      </c>
      <c r="E228" s="3"/>
      <c r="F228" s="3">
        <f t="shared" si="224"/>
        <v>356</v>
      </c>
      <c r="G228" s="41"/>
      <c r="H228" s="42"/>
      <c r="I228" s="3">
        <f>SUM(I229)</f>
        <v>3879698</v>
      </c>
      <c r="J228" s="3">
        <f t="shared" ref="J228" si="225">SUM(J229)</f>
        <v>0</v>
      </c>
      <c r="L228" s="72">
        <f t="shared" ref="L228" si="226">SUM(L229)</f>
        <v>290731</v>
      </c>
      <c r="M228" s="26">
        <f t="shared" si="214"/>
        <v>0</v>
      </c>
      <c r="N228" s="3">
        <f t="shared" ref="N228:O228" si="227">SUM(N229)</f>
        <v>0</v>
      </c>
      <c r="O228" s="3">
        <f t="shared" si="227"/>
        <v>3879698</v>
      </c>
      <c r="R228" s="3">
        <f t="shared" ref="R228" si="228">SUM(R229)</f>
        <v>3879698</v>
      </c>
      <c r="S228" s="3">
        <f>SUM(S229)</f>
        <v>4202876.8433999997</v>
      </c>
      <c r="Y228" s="25"/>
      <c r="Z228" s="25"/>
      <c r="AA228" s="25"/>
      <c r="AB228" s="25"/>
      <c r="AC228" s="25"/>
      <c r="AD228" s="25"/>
      <c r="AE228" s="25"/>
      <c r="AF228" s="25"/>
      <c r="AG228" s="25"/>
      <c r="AH228" s="25"/>
      <c r="AI228" s="25"/>
      <c r="AJ228" s="25"/>
      <c r="AK228" s="25"/>
      <c r="AL228" s="25"/>
      <c r="AM228" s="25"/>
      <c r="AN228" s="25"/>
      <c r="AO228" s="25"/>
      <c r="AP228" s="25"/>
      <c r="AQ228" s="25"/>
      <c r="AR228" s="25"/>
      <c r="AS228" s="25"/>
      <c r="AT228" s="25"/>
      <c r="AU228" s="25"/>
      <c r="AV228" s="25"/>
      <c r="AW228" s="25"/>
      <c r="AX228" s="25"/>
      <c r="AY228" s="25"/>
      <c r="AZ228" s="25"/>
      <c r="BA228" s="25"/>
      <c r="BB228" s="25"/>
      <c r="BC228" s="25"/>
      <c r="BD228" s="25"/>
      <c r="BE228" s="25"/>
      <c r="BF228" s="25"/>
      <c r="BG228" s="25"/>
      <c r="BH228" s="25"/>
      <c r="BI228" s="25"/>
      <c r="BJ228" s="25"/>
      <c r="BK228" s="25"/>
      <c r="BL228" s="25"/>
      <c r="BM228" s="25"/>
      <c r="BN228" s="25"/>
      <c r="BO228" s="25"/>
      <c r="BP228" s="25"/>
      <c r="BQ228" s="25"/>
    </row>
    <row r="229" spans="1:69" s="26" customFormat="1" ht="17.100000000000001" customHeight="1" outlineLevel="1" x14ac:dyDescent="0.3">
      <c r="A229" s="53" t="s">
        <v>94</v>
      </c>
      <c r="B229" s="48" t="s">
        <v>892</v>
      </c>
      <c r="D229" s="7">
        <f>ROUND(I229*$D$9,0)</f>
        <v>3955546</v>
      </c>
      <c r="E229" s="7"/>
      <c r="F229" s="99">
        <f>ROUND(D229/$C$4,0)</f>
        <v>356</v>
      </c>
      <c r="G229" s="60">
        <v>45903</v>
      </c>
      <c r="H229" s="42" t="s">
        <v>891</v>
      </c>
      <c r="I229" s="7">
        <v>3879698</v>
      </c>
      <c r="J229" s="7"/>
      <c r="L229" s="1">
        <v>290731</v>
      </c>
      <c r="M229" s="26">
        <f t="shared" si="214"/>
        <v>0</v>
      </c>
      <c r="N229" s="7"/>
      <c r="O229" s="7">
        <v>3879698</v>
      </c>
      <c r="R229" s="7">
        <v>3879698</v>
      </c>
      <c r="S229" s="7">
        <f>R229*$S$7</f>
        <v>4202876.8433999997</v>
      </c>
    </row>
    <row r="230" spans="1:69" s="26" customFormat="1" ht="17.100000000000001" customHeight="1" x14ac:dyDescent="0.3">
      <c r="A230" s="56" t="s">
        <v>95</v>
      </c>
      <c r="B230" s="43" t="s">
        <v>132</v>
      </c>
      <c r="C230" s="25"/>
      <c r="D230" s="3">
        <f t="shared" ref="D230:F230" si="229">SUM(D231:D232,D234)</f>
        <v>32857115</v>
      </c>
      <c r="E230" s="3"/>
      <c r="F230" s="3">
        <f t="shared" si="229"/>
        <v>2956</v>
      </c>
      <c r="G230" s="41"/>
      <c r="H230" s="42"/>
      <c r="I230" s="3">
        <f>SUM(I231:I232,I234)</f>
        <v>32227076</v>
      </c>
      <c r="J230" s="3">
        <f t="shared" ref="J230" si="230">SUM(J231:J232,J234)</f>
        <v>0</v>
      </c>
      <c r="L230" s="72">
        <f>SUM(L231:L234)</f>
        <v>3813739</v>
      </c>
      <c r="M230" s="26">
        <f t="shared" si="214"/>
        <v>0</v>
      </c>
      <c r="N230" s="3">
        <f t="shared" ref="N230:O230" si="231">SUM(N231:N232,N234)</f>
        <v>0</v>
      </c>
      <c r="O230" s="3">
        <f t="shared" si="231"/>
        <v>32227076</v>
      </c>
      <c r="R230" s="3">
        <f t="shared" ref="R230" si="232">SUM(R231:R232,R234)</f>
        <v>32227076</v>
      </c>
      <c r="S230" s="3">
        <f>SUM(S231:S232,S234)</f>
        <v>34911591.430799998</v>
      </c>
      <c r="Y230" s="25"/>
      <c r="Z230" s="25"/>
      <c r="AA230" s="25"/>
      <c r="AB230" s="25"/>
      <c r="AC230" s="25"/>
      <c r="AD230" s="25"/>
      <c r="AE230" s="25"/>
      <c r="AF230" s="25"/>
      <c r="AG230" s="25"/>
      <c r="AH230" s="25"/>
      <c r="AI230" s="25"/>
      <c r="AJ230" s="25"/>
      <c r="AK230" s="25"/>
      <c r="AL230" s="25"/>
      <c r="AM230" s="25"/>
      <c r="AN230" s="25"/>
      <c r="AO230" s="25"/>
      <c r="AP230" s="25"/>
      <c r="AQ230" s="25"/>
      <c r="AR230" s="25"/>
      <c r="AS230" s="25"/>
      <c r="AT230" s="25"/>
      <c r="AU230" s="25"/>
      <c r="AV230" s="25"/>
      <c r="AW230" s="25"/>
      <c r="AX230" s="25"/>
      <c r="AY230" s="25"/>
      <c r="AZ230" s="25"/>
      <c r="BA230" s="25"/>
      <c r="BB230" s="25"/>
      <c r="BC230" s="25"/>
      <c r="BD230" s="25"/>
      <c r="BE230" s="25"/>
      <c r="BF230" s="25"/>
      <c r="BG230" s="25"/>
      <c r="BH230" s="25"/>
      <c r="BI230" s="25"/>
      <c r="BJ230" s="25"/>
      <c r="BK230" s="25"/>
      <c r="BL230" s="25"/>
      <c r="BM230" s="25"/>
      <c r="BN230" s="25"/>
      <c r="BO230" s="25"/>
      <c r="BP230" s="25"/>
      <c r="BQ230" s="25"/>
    </row>
    <row r="231" spans="1:69" s="26" customFormat="1" ht="17.100000000000001" customHeight="1" outlineLevel="1" x14ac:dyDescent="0.3">
      <c r="A231" s="56" t="s">
        <v>96</v>
      </c>
      <c r="B231" s="44" t="s">
        <v>133</v>
      </c>
      <c r="C231" s="25"/>
      <c r="D231" s="1">
        <f>ROUND(I231*$D$9,0)</f>
        <v>0</v>
      </c>
      <c r="E231" s="1"/>
      <c r="F231" s="112">
        <f>ROUND(D231/$C$4,0)</f>
        <v>0</v>
      </c>
      <c r="G231" s="41"/>
      <c r="H231" s="42"/>
      <c r="I231" s="1">
        <v>0</v>
      </c>
      <c r="J231" s="1"/>
      <c r="L231" s="1"/>
      <c r="M231" s="26">
        <f t="shared" si="214"/>
        <v>0</v>
      </c>
      <c r="N231" s="1"/>
      <c r="O231" s="1">
        <f t="shared" si="217"/>
        <v>0</v>
      </c>
      <c r="R231" s="1">
        <f t="shared" si="218"/>
        <v>0</v>
      </c>
      <c r="S231" s="1">
        <f>AD231</f>
        <v>0</v>
      </c>
      <c r="Y231" s="25"/>
      <c r="Z231" s="25"/>
      <c r="AA231" s="25"/>
      <c r="AB231" s="25"/>
      <c r="AC231" s="25"/>
      <c r="AD231" s="25"/>
      <c r="AE231" s="25"/>
      <c r="AF231" s="25"/>
      <c r="AG231" s="25"/>
      <c r="AH231" s="25"/>
      <c r="AI231" s="25"/>
      <c r="AJ231" s="25"/>
      <c r="AK231" s="25"/>
      <c r="AL231" s="25"/>
      <c r="AM231" s="25"/>
      <c r="AN231" s="25"/>
      <c r="AO231" s="25"/>
      <c r="AP231" s="25"/>
      <c r="AQ231" s="25"/>
      <c r="AR231" s="25"/>
      <c r="AS231" s="25"/>
      <c r="AT231" s="25"/>
      <c r="AU231" s="25"/>
      <c r="AV231" s="25"/>
      <c r="AW231" s="25"/>
      <c r="AX231" s="25"/>
      <c r="AY231" s="25"/>
      <c r="AZ231" s="25"/>
      <c r="BA231" s="25"/>
      <c r="BB231" s="25"/>
      <c r="BC231" s="25"/>
      <c r="BD231" s="25"/>
      <c r="BE231" s="25"/>
      <c r="BF231" s="25"/>
      <c r="BG231" s="25"/>
      <c r="BH231" s="25"/>
      <c r="BI231" s="25"/>
      <c r="BJ231" s="25"/>
      <c r="BK231" s="25"/>
      <c r="BL231" s="25"/>
      <c r="BM231" s="25"/>
      <c r="BN231" s="25"/>
      <c r="BO231" s="25"/>
      <c r="BP231" s="25"/>
      <c r="BQ231" s="25"/>
    </row>
    <row r="232" spans="1:69" s="26" customFormat="1" ht="17.100000000000001" customHeight="1" outlineLevel="1" x14ac:dyDescent="0.3">
      <c r="A232" s="56" t="s">
        <v>97</v>
      </c>
      <c r="B232" s="46" t="s">
        <v>384</v>
      </c>
      <c r="C232" s="25"/>
      <c r="D232" s="7">
        <f t="shared" ref="D232:F232" si="233">SUM(D233:D233)</f>
        <v>31759891</v>
      </c>
      <c r="E232" s="7"/>
      <c r="F232" s="7">
        <f t="shared" si="233"/>
        <v>2857</v>
      </c>
      <c r="G232" s="60"/>
      <c r="H232" s="42"/>
      <c r="I232" s="7">
        <f>SUM(I233:I233)</f>
        <v>31150891</v>
      </c>
      <c r="J232" s="7">
        <f t="shared" ref="J232" si="234">SUM(J233:J233)</f>
        <v>0</v>
      </c>
      <c r="L232" s="1">
        <v>3723419</v>
      </c>
      <c r="M232" s="26">
        <f t="shared" si="214"/>
        <v>0</v>
      </c>
      <c r="N232" s="7">
        <f t="shared" ref="N232:O232" si="235">SUM(N233:N233)</f>
        <v>0</v>
      </c>
      <c r="O232" s="7">
        <f t="shared" si="235"/>
        <v>31150891</v>
      </c>
      <c r="R232" s="7">
        <f t="shared" ref="R232" si="236">SUM(R233:R233)</f>
        <v>31150891</v>
      </c>
      <c r="S232" s="7">
        <f>SUM(S233:S233)</f>
        <v>33745760.220299996</v>
      </c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25"/>
      <c r="AJ232" s="25"/>
      <c r="AK232" s="25"/>
      <c r="AL232" s="25"/>
      <c r="AM232" s="25"/>
      <c r="AN232" s="25"/>
      <c r="AO232" s="25"/>
      <c r="AP232" s="25"/>
      <c r="AQ232" s="25"/>
      <c r="AR232" s="25"/>
      <c r="AS232" s="25"/>
      <c r="AT232" s="25"/>
      <c r="AU232" s="25"/>
      <c r="AV232" s="25"/>
      <c r="AW232" s="25"/>
      <c r="AX232" s="25"/>
      <c r="AY232" s="25"/>
      <c r="AZ232" s="25"/>
      <c r="BA232" s="25"/>
      <c r="BB232" s="25"/>
      <c r="BC232" s="25"/>
      <c r="BD232" s="25"/>
      <c r="BE232" s="25"/>
      <c r="BF232" s="25"/>
      <c r="BG232" s="25"/>
      <c r="BH232" s="25"/>
      <c r="BI232" s="25"/>
      <c r="BJ232" s="25"/>
      <c r="BK232" s="25"/>
      <c r="BL232" s="25"/>
      <c r="BM232" s="25"/>
      <c r="BN232" s="25"/>
      <c r="BO232" s="25"/>
      <c r="BP232" s="25"/>
      <c r="BQ232" s="25"/>
    </row>
    <row r="233" spans="1:69" s="26" customFormat="1" ht="29.25" customHeight="1" outlineLevel="1" x14ac:dyDescent="0.3">
      <c r="A233" s="54" t="s">
        <v>587</v>
      </c>
      <c r="B233" s="48" t="s">
        <v>668</v>
      </c>
      <c r="C233" s="25"/>
      <c r="D233" s="7">
        <f>ROUND(I233*$D$9,0)</f>
        <v>31759891</v>
      </c>
      <c r="E233" s="7"/>
      <c r="F233" s="99">
        <f>ROUND(D233/$C$4,0)</f>
        <v>2857</v>
      </c>
      <c r="G233" s="60">
        <v>45904</v>
      </c>
      <c r="H233" s="42" t="s">
        <v>890</v>
      </c>
      <c r="I233" s="7">
        <v>31150891</v>
      </c>
      <c r="J233" s="7"/>
      <c r="L233" s="1"/>
      <c r="N233" s="7"/>
      <c r="O233" s="7">
        <v>31150891</v>
      </c>
      <c r="R233" s="7">
        <v>31150891</v>
      </c>
      <c r="S233" s="7">
        <f>R233*$S$7</f>
        <v>33745760.220299996</v>
      </c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  <c r="AQ233" s="25"/>
      <c r="AR233" s="25"/>
      <c r="AS233" s="25"/>
      <c r="AT233" s="25"/>
      <c r="AU233" s="25"/>
      <c r="AV233" s="25"/>
      <c r="AW233" s="25"/>
      <c r="AX233" s="25"/>
      <c r="AY233" s="25"/>
      <c r="AZ233" s="25"/>
      <c r="BA233" s="25"/>
      <c r="BB233" s="25"/>
      <c r="BC233" s="25"/>
      <c r="BD233" s="25"/>
      <c r="BE233" s="25"/>
      <c r="BF233" s="25"/>
      <c r="BG233" s="25"/>
      <c r="BH233" s="25"/>
      <c r="BI233" s="25"/>
      <c r="BJ233" s="25"/>
      <c r="BK233" s="25"/>
      <c r="BL233" s="25"/>
      <c r="BM233" s="25"/>
      <c r="BN233" s="25"/>
      <c r="BO233" s="25"/>
      <c r="BP233" s="25"/>
      <c r="BQ233" s="25"/>
    </row>
    <row r="234" spans="1:69" s="26" customFormat="1" ht="27.6" outlineLevel="1" x14ac:dyDescent="0.3">
      <c r="A234" s="56" t="s">
        <v>98</v>
      </c>
      <c r="B234" s="48" t="s">
        <v>899</v>
      </c>
      <c r="C234" s="25"/>
      <c r="D234" s="7">
        <f>ROUND(I234*$D$9,0)</f>
        <v>1097224</v>
      </c>
      <c r="E234" s="7"/>
      <c r="F234" s="99">
        <f>ROUND(D234/$C$4,0)</f>
        <v>99</v>
      </c>
      <c r="G234" s="60">
        <v>45901</v>
      </c>
      <c r="H234" s="42" t="s">
        <v>886</v>
      </c>
      <c r="I234" s="7">
        <v>1076185</v>
      </c>
      <c r="J234" s="7"/>
      <c r="L234" s="1">
        <v>90320</v>
      </c>
      <c r="M234" s="26">
        <f t="shared" ref="M234:M297" si="237">L234*$M$12</f>
        <v>0</v>
      </c>
      <c r="N234" s="7"/>
      <c r="O234" s="7">
        <v>1076185</v>
      </c>
      <c r="R234" s="7">
        <v>1076185</v>
      </c>
      <c r="S234" s="7">
        <f>R234*$S$7</f>
        <v>1165831.2104999998</v>
      </c>
      <c r="Y234" s="25"/>
      <c r="Z234" s="25"/>
      <c r="AA234" s="25"/>
      <c r="AB234" s="25"/>
      <c r="AC234" s="25"/>
      <c r="AD234" s="25"/>
      <c r="AE234" s="25"/>
      <c r="AF234" s="25"/>
      <c r="AG234" s="25"/>
      <c r="AH234" s="25"/>
      <c r="AI234" s="25"/>
      <c r="AJ234" s="25"/>
      <c r="AK234" s="25"/>
      <c r="AL234" s="25"/>
      <c r="AM234" s="25"/>
      <c r="AN234" s="25"/>
      <c r="AO234" s="25"/>
      <c r="AP234" s="25"/>
      <c r="AQ234" s="25"/>
      <c r="AR234" s="25"/>
      <c r="AS234" s="25"/>
      <c r="AT234" s="25"/>
      <c r="AU234" s="25"/>
      <c r="AV234" s="25"/>
      <c r="AW234" s="25"/>
      <c r="AX234" s="25"/>
      <c r="AY234" s="25"/>
      <c r="AZ234" s="25"/>
      <c r="BA234" s="25"/>
      <c r="BB234" s="25"/>
      <c r="BC234" s="25"/>
      <c r="BD234" s="25"/>
      <c r="BE234" s="25"/>
      <c r="BF234" s="25"/>
      <c r="BG234" s="25"/>
      <c r="BH234" s="25"/>
      <c r="BI234" s="25"/>
      <c r="BJ234" s="25"/>
      <c r="BK234" s="25"/>
      <c r="BL234" s="25"/>
      <c r="BM234" s="25"/>
      <c r="BN234" s="25"/>
      <c r="BO234" s="25"/>
      <c r="BP234" s="25"/>
      <c r="BQ234" s="25"/>
    </row>
    <row r="235" spans="1:69" s="26" customFormat="1" ht="17.100000000000001" customHeight="1" x14ac:dyDescent="0.3">
      <c r="A235" s="56" t="s">
        <v>99</v>
      </c>
      <c r="B235" s="43" t="s">
        <v>122</v>
      </c>
      <c r="C235" s="25"/>
      <c r="D235" s="3">
        <f t="shared" ref="D235:F235" si="238">SUM(D236:D237,D240:D241)</f>
        <v>8714391</v>
      </c>
      <c r="E235" s="3"/>
      <c r="F235" s="3">
        <f t="shared" si="238"/>
        <v>785</v>
      </c>
      <c r="G235" s="41"/>
      <c r="H235" s="42"/>
      <c r="I235" s="3">
        <f>SUM(I236:I237,I240:I241)</f>
        <v>8547292</v>
      </c>
      <c r="J235" s="3">
        <f t="shared" ref="J235" si="239">SUM(J236:J237,J240:J241)</f>
        <v>0</v>
      </c>
      <c r="L235" s="72">
        <f t="shared" ref="L235" si="240">SUM(L236:L241)</f>
        <v>179262</v>
      </c>
      <c r="M235" s="26">
        <f t="shared" si="237"/>
        <v>0</v>
      </c>
      <c r="N235" s="3">
        <f t="shared" ref="N235:O235" si="241">SUM(N236:N237,N240:N241)</f>
        <v>0</v>
      </c>
      <c r="O235" s="3">
        <f t="shared" si="241"/>
        <v>8547292</v>
      </c>
      <c r="R235" s="3">
        <f t="shared" ref="R235" si="242">SUM(R236:R237,R240:R241)</f>
        <v>8547292</v>
      </c>
      <c r="S235" s="3">
        <f>SUM(S236:S237,S240:S241)</f>
        <v>9259281.4235999994</v>
      </c>
      <c r="Y235" s="25"/>
      <c r="Z235" s="25"/>
      <c r="AA235" s="25"/>
      <c r="AB235" s="25"/>
      <c r="AC235" s="25"/>
      <c r="AD235" s="25"/>
      <c r="AE235" s="25"/>
      <c r="AF235" s="25"/>
      <c r="AG235" s="25"/>
      <c r="AH235" s="25"/>
      <c r="AI235" s="25"/>
      <c r="AJ235" s="25"/>
      <c r="AK235" s="25"/>
      <c r="AL235" s="25"/>
      <c r="AM235" s="25"/>
      <c r="AN235" s="25"/>
      <c r="AO235" s="25"/>
      <c r="AP235" s="25"/>
      <c r="AQ235" s="25"/>
      <c r="AR235" s="25"/>
      <c r="AS235" s="25"/>
      <c r="AT235" s="25"/>
      <c r="AU235" s="25"/>
      <c r="AV235" s="25"/>
      <c r="AW235" s="25"/>
      <c r="AX235" s="25"/>
      <c r="AY235" s="25"/>
      <c r="AZ235" s="25"/>
      <c r="BA235" s="25"/>
      <c r="BB235" s="25"/>
      <c r="BC235" s="25"/>
      <c r="BD235" s="25"/>
      <c r="BE235" s="25"/>
      <c r="BF235" s="25"/>
      <c r="BG235" s="25"/>
      <c r="BH235" s="25"/>
      <c r="BI235" s="25"/>
      <c r="BJ235" s="25"/>
      <c r="BK235" s="25"/>
      <c r="BL235" s="25"/>
      <c r="BM235" s="25"/>
      <c r="BN235" s="25"/>
      <c r="BO235" s="25"/>
      <c r="BP235" s="25"/>
      <c r="BQ235" s="25"/>
    </row>
    <row r="236" spans="1:69" s="26" customFormat="1" ht="17.100000000000001" customHeight="1" outlineLevel="1" x14ac:dyDescent="0.3">
      <c r="A236" s="56" t="s">
        <v>100</v>
      </c>
      <c r="B236" s="48" t="s">
        <v>900</v>
      </c>
      <c r="C236" s="25"/>
      <c r="D236" s="7">
        <f>ROUND(I236*$D$9,0)</f>
        <v>4642645</v>
      </c>
      <c r="E236" s="7"/>
      <c r="F236" s="99">
        <f>ROUND(D236/$C$4,0)</f>
        <v>418</v>
      </c>
      <c r="G236" s="60">
        <v>45901</v>
      </c>
      <c r="H236" s="42" t="s">
        <v>886</v>
      </c>
      <c r="I236" s="7">
        <v>4553622</v>
      </c>
      <c r="J236" s="7"/>
      <c r="L236" s="1">
        <v>42997</v>
      </c>
      <c r="M236" s="26">
        <f t="shared" si="237"/>
        <v>0</v>
      </c>
      <c r="N236" s="7"/>
      <c r="O236" s="7">
        <v>4553622</v>
      </c>
      <c r="R236" s="7">
        <v>4553622</v>
      </c>
      <c r="S236" s="7">
        <f>R236*$S$7</f>
        <v>4932938.7125999993</v>
      </c>
      <c r="Y236" s="25"/>
      <c r="Z236" s="25"/>
      <c r="AA236" s="25"/>
      <c r="AB236" s="25"/>
      <c r="AC236" s="25"/>
      <c r="AD236" s="25"/>
      <c r="AE236" s="25"/>
      <c r="AF236" s="25"/>
      <c r="AG236" s="25"/>
      <c r="AH236" s="25"/>
      <c r="AI236" s="25"/>
      <c r="AJ236" s="25"/>
      <c r="AK236" s="25"/>
      <c r="AL236" s="25"/>
      <c r="AM236" s="25"/>
      <c r="AN236" s="25"/>
      <c r="AO236" s="25"/>
      <c r="AP236" s="25"/>
      <c r="AQ236" s="25"/>
      <c r="AR236" s="25"/>
      <c r="AS236" s="25"/>
      <c r="AT236" s="25"/>
      <c r="AU236" s="25"/>
      <c r="AV236" s="25"/>
      <c r="AW236" s="25"/>
      <c r="AX236" s="25"/>
      <c r="AY236" s="25"/>
      <c r="AZ236" s="25"/>
      <c r="BA236" s="25"/>
      <c r="BB236" s="25"/>
      <c r="BC236" s="25"/>
      <c r="BD236" s="25"/>
      <c r="BE236" s="25"/>
      <c r="BF236" s="25"/>
      <c r="BG236" s="25"/>
      <c r="BH236" s="25"/>
      <c r="BI236" s="25"/>
      <c r="BJ236" s="25"/>
      <c r="BK236" s="25"/>
      <c r="BL236" s="25"/>
      <c r="BM236" s="25"/>
      <c r="BN236" s="25"/>
      <c r="BO236" s="25"/>
      <c r="BP236" s="25"/>
      <c r="BQ236" s="25"/>
    </row>
    <row r="237" spans="1:69" s="26" customFormat="1" outlineLevel="1" x14ac:dyDescent="0.3">
      <c r="A237" s="56" t="s">
        <v>101</v>
      </c>
      <c r="B237" s="46" t="s">
        <v>735</v>
      </c>
      <c r="C237" s="25"/>
      <c r="D237" s="7">
        <f t="shared" ref="D237:F237" si="243">SUM(D238:D239)</f>
        <v>2626866</v>
      </c>
      <c r="E237" s="7"/>
      <c r="F237" s="7">
        <f t="shared" si="243"/>
        <v>237</v>
      </c>
      <c r="G237" s="60">
        <v>45439</v>
      </c>
      <c r="H237" s="42" t="s">
        <v>652</v>
      </c>
      <c r="I237" s="7">
        <f>SUM(I238:I239)</f>
        <v>2576496</v>
      </c>
      <c r="J237" s="7">
        <f t="shared" ref="J237" si="244">SUM(J238:J239)</f>
        <v>0</v>
      </c>
      <c r="L237" s="1">
        <v>87407</v>
      </c>
      <c r="M237" s="26">
        <f t="shared" si="237"/>
        <v>0</v>
      </c>
      <c r="N237" s="7">
        <f t="shared" ref="N237:O237" si="245">SUM(N238:N239)</f>
        <v>0</v>
      </c>
      <c r="O237" s="7">
        <f t="shared" si="245"/>
        <v>2576496</v>
      </c>
      <c r="R237" s="7">
        <f t="shared" ref="R237" si="246">SUM(R238:R239)</f>
        <v>2576496</v>
      </c>
      <c r="S237" s="7">
        <f>SUM(S238:S239)</f>
        <v>2791118.1168</v>
      </c>
      <c r="Y237" s="25"/>
      <c r="Z237" s="25"/>
      <c r="AA237" s="25"/>
      <c r="AB237" s="25"/>
      <c r="AC237" s="25"/>
      <c r="AD237" s="25"/>
      <c r="AE237" s="25"/>
      <c r="AF237" s="25"/>
      <c r="AG237" s="25"/>
      <c r="AH237" s="25"/>
      <c r="AI237" s="25"/>
      <c r="AJ237" s="25"/>
      <c r="AK237" s="25"/>
      <c r="AL237" s="25"/>
      <c r="AM237" s="25"/>
      <c r="AN237" s="25"/>
      <c r="AO237" s="25"/>
      <c r="AP237" s="25"/>
      <c r="AQ237" s="25"/>
      <c r="AR237" s="25"/>
      <c r="AS237" s="25"/>
      <c r="AT237" s="25"/>
      <c r="AU237" s="25"/>
      <c r="AV237" s="25"/>
      <c r="AW237" s="25"/>
      <c r="AX237" s="25"/>
      <c r="AY237" s="25"/>
      <c r="AZ237" s="25"/>
      <c r="BA237" s="25"/>
      <c r="BB237" s="25"/>
      <c r="BC237" s="25"/>
      <c r="BD237" s="25"/>
      <c r="BE237" s="25"/>
      <c r="BF237" s="25"/>
      <c r="BG237" s="25"/>
      <c r="BH237" s="25"/>
      <c r="BI237" s="25"/>
      <c r="BJ237" s="25"/>
      <c r="BK237" s="25"/>
      <c r="BL237" s="25"/>
      <c r="BM237" s="25"/>
      <c r="BN237" s="25"/>
      <c r="BO237" s="25"/>
      <c r="BP237" s="25"/>
      <c r="BQ237" s="25"/>
    </row>
    <row r="238" spans="1:69" s="26" customFormat="1" outlineLevel="1" x14ac:dyDescent="0.3">
      <c r="A238" s="54" t="s">
        <v>733</v>
      </c>
      <c r="B238" s="48" t="s">
        <v>901</v>
      </c>
      <c r="C238" s="25"/>
      <c r="D238" s="7">
        <f>ROUND(I238*$D$9,0)</f>
        <v>2364902</v>
      </c>
      <c r="E238" s="7"/>
      <c r="F238" s="99">
        <f>ROUND(D238/$C$4,0)</f>
        <v>213</v>
      </c>
      <c r="G238" s="60">
        <v>45901</v>
      </c>
      <c r="H238" s="42" t="s">
        <v>886</v>
      </c>
      <c r="I238" s="7">
        <v>2319555</v>
      </c>
      <c r="J238" s="7"/>
      <c r="L238" s="1"/>
      <c r="N238" s="7"/>
      <c r="O238" s="7">
        <v>2319555</v>
      </c>
      <c r="R238" s="7">
        <v>2319555</v>
      </c>
      <c r="S238" s="7">
        <f>R238*$S$7</f>
        <v>2512773.9314999999</v>
      </c>
      <c r="Y238" s="25"/>
      <c r="Z238" s="25"/>
      <c r="AA238" s="25"/>
      <c r="AB238" s="25"/>
      <c r="AC238" s="25"/>
      <c r="AD238" s="25"/>
      <c r="AE238" s="25"/>
      <c r="AF238" s="25"/>
      <c r="AG238" s="25"/>
      <c r="AH238" s="25"/>
      <c r="AI238" s="25"/>
      <c r="AJ238" s="25"/>
      <c r="AK238" s="25"/>
      <c r="AL238" s="25"/>
      <c r="AM238" s="25"/>
      <c r="AN238" s="25"/>
      <c r="AO238" s="25"/>
      <c r="AP238" s="25"/>
      <c r="AQ238" s="25"/>
      <c r="AR238" s="25"/>
      <c r="AS238" s="25"/>
      <c r="AT238" s="25"/>
      <c r="AU238" s="25"/>
      <c r="AV238" s="25"/>
      <c r="AW238" s="25"/>
      <c r="AX238" s="25"/>
      <c r="AY238" s="25"/>
      <c r="AZ238" s="25"/>
      <c r="BA238" s="25"/>
      <c r="BB238" s="25"/>
      <c r="BC238" s="25"/>
      <c r="BD238" s="25"/>
      <c r="BE238" s="25"/>
      <c r="BF238" s="25"/>
      <c r="BG238" s="25"/>
      <c r="BH238" s="25"/>
      <c r="BI238" s="25"/>
      <c r="BJ238" s="25"/>
      <c r="BK238" s="25"/>
      <c r="BL238" s="25"/>
      <c r="BM238" s="25"/>
      <c r="BN238" s="25"/>
      <c r="BO238" s="25"/>
      <c r="BP238" s="25"/>
      <c r="BQ238" s="25"/>
    </row>
    <row r="239" spans="1:69" s="26" customFormat="1" ht="27.6" outlineLevel="1" x14ac:dyDescent="0.3">
      <c r="A239" s="54" t="s">
        <v>734</v>
      </c>
      <c r="B239" s="48" t="s">
        <v>895</v>
      </c>
      <c r="C239" s="25"/>
      <c r="D239" s="7">
        <f>ROUND(I239*$D$9,0)</f>
        <v>261964</v>
      </c>
      <c r="E239" s="7"/>
      <c r="F239" s="124">
        <f>ROUND(D239/$C$4,0)</f>
        <v>24</v>
      </c>
      <c r="G239" s="60">
        <v>45905</v>
      </c>
      <c r="H239" s="42" t="s">
        <v>897</v>
      </c>
      <c r="I239" s="7">
        <v>256941</v>
      </c>
      <c r="J239" s="7"/>
      <c r="L239" s="1"/>
      <c r="N239" s="7"/>
      <c r="O239" s="7">
        <v>256941</v>
      </c>
      <c r="R239" s="7">
        <v>256941</v>
      </c>
      <c r="S239" s="7">
        <f>R239*$S$7</f>
        <v>278344.18529999995</v>
      </c>
      <c r="Y239" s="25"/>
      <c r="Z239" s="25"/>
      <c r="AA239" s="25"/>
      <c r="AB239" s="25"/>
      <c r="AC239" s="25"/>
      <c r="AD239" s="25"/>
      <c r="AE239" s="25"/>
      <c r="AF239" s="25"/>
      <c r="AG239" s="25"/>
      <c r="AH239" s="25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25"/>
      <c r="AT239" s="25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25"/>
      <c r="BF239" s="25"/>
      <c r="BG239" s="25"/>
      <c r="BH239" s="25"/>
      <c r="BI239" s="25"/>
      <c r="BJ239" s="25"/>
      <c r="BK239" s="25"/>
      <c r="BL239" s="25"/>
      <c r="BM239" s="25"/>
      <c r="BN239" s="25"/>
      <c r="BO239" s="25"/>
      <c r="BP239" s="25"/>
      <c r="BQ239" s="25"/>
    </row>
    <row r="240" spans="1:69" s="26" customFormat="1" ht="32.25" customHeight="1" outlineLevel="1" x14ac:dyDescent="0.3">
      <c r="A240" s="56" t="s">
        <v>102</v>
      </c>
      <c r="B240" s="48" t="s">
        <v>902</v>
      </c>
      <c r="C240" s="25"/>
      <c r="D240" s="7">
        <f>ROUND(I240*$D$9,0)</f>
        <v>162089</v>
      </c>
      <c r="E240" s="7"/>
      <c r="F240" s="99">
        <f>ROUND(D240/$C$4,0)</f>
        <v>15</v>
      </c>
      <c r="G240" s="60">
        <v>45901</v>
      </c>
      <c r="H240" s="42" t="s">
        <v>886</v>
      </c>
      <c r="I240" s="7">
        <v>158981</v>
      </c>
      <c r="J240" s="7"/>
      <c r="L240" s="1">
        <v>4034</v>
      </c>
      <c r="M240" s="26">
        <f t="shared" si="237"/>
        <v>0</v>
      </c>
      <c r="N240" s="7"/>
      <c r="O240" s="7">
        <v>158981</v>
      </c>
      <c r="R240" s="7">
        <v>158981</v>
      </c>
      <c r="S240" s="7">
        <f>R240*$S$7</f>
        <v>172224.11729999998</v>
      </c>
      <c r="Y240" s="25"/>
      <c r="Z240" s="25"/>
      <c r="AA240" s="25"/>
      <c r="AB240" s="25"/>
      <c r="AC240" s="25"/>
      <c r="AD240" s="25"/>
      <c r="AE240" s="25"/>
      <c r="AF240" s="25"/>
      <c r="AG240" s="25"/>
      <c r="AH240" s="25"/>
      <c r="AI240" s="25"/>
      <c r="AJ240" s="25"/>
      <c r="AK240" s="25"/>
      <c r="AL240" s="25"/>
      <c r="AM240" s="25"/>
      <c r="AN240" s="25"/>
      <c r="AO240" s="25"/>
      <c r="AP240" s="25"/>
      <c r="AQ240" s="25"/>
      <c r="AR240" s="25"/>
      <c r="AS240" s="25"/>
      <c r="AT240" s="25"/>
      <c r="AU240" s="25"/>
      <c r="AV240" s="25"/>
      <c r="AW240" s="25"/>
      <c r="AX240" s="25"/>
      <c r="AY240" s="25"/>
      <c r="AZ240" s="25"/>
      <c r="BA240" s="25"/>
      <c r="BB240" s="25"/>
      <c r="BC240" s="25"/>
      <c r="BD240" s="25"/>
      <c r="BE240" s="25"/>
      <c r="BF240" s="25"/>
      <c r="BG240" s="25"/>
      <c r="BH240" s="25"/>
      <c r="BI240" s="25"/>
      <c r="BJ240" s="25"/>
      <c r="BK240" s="25"/>
      <c r="BL240" s="25"/>
      <c r="BM240" s="25"/>
      <c r="BN240" s="25"/>
      <c r="BO240" s="25"/>
      <c r="BP240" s="25"/>
      <c r="BQ240" s="25"/>
    </row>
    <row r="241" spans="1:69" s="26" customFormat="1" ht="24.75" customHeight="1" outlineLevel="1" x14ac:dyDescent="0.3">
      <c r="A241" s="56" t="s">
        <v>124</v>
      </c>
      <c r="B241" s="48" t="s">
        <v>903</v>
      </c>
      <c r="C241" s="25"/>
      <c r="D241" s="7">
        <f>ROUND(I241*$D$9,0)</f>
        <v>1282791</v>
      </c>
      <c r="E241" s="7"/>
      <c r="F241" s="99">
        <f>ROUND(D241/$C$4,0)</f>
        <v>115</v>
      </c>
      <c r="G241" s="60">
        <v>45901</v>
      </c>
      <c r="H241" s="42" t="s">
        <v>886</v>
      </c>
      <c r="I241" s="7">
        <v>1258193</v>
      </c>
      <c r="J241" s="7"/>
      <c r="L241" s="1">
        <v>44824</v>
      </c>
      <c r="M241" s="26">
        <f t="shared" si="237"/>
        <v>0</v>
      </c>
      <c r="N241" s="7"/>
      <c r="O241" s="7">
        <v>1258193</v>
      </c>
      <c r="R241" s="7">
        <v>1258193</v>
      </c>
      <c r="S241" s="7">
        <f>R241*$S$7</f>
        <v>1363000.4768999999</v>
      </c>
      <c r="Y241" s="25"/>
      <c r="Z241" s="25"/>
      <c r="AA241" s="25"/>
      <c r="AB241" s="25"/>
      <c r="AC241" s="25"/>
      <c r="AD241" s="25"/>
      <c r="AE241" s="25"/>
      <c r="AF241" s="25"/>
      <c r="AG241" s="25"/>
      <c r="AH241" s="25"/>
      <c r="AI241" s="25"/>
      <c r="AJ241" s="25"/>
      <c r="AK241" s="25"/>
      <c r="AL241" s="25"/>
      <c r="AM241" s="25"/>
      <c r="AN241" s="25"/>
      <c r="AO241" s="25"/>
      <c r="AP241" s="25"/>
      <c r="AQ241" s="25"/>
      <c r="AR241" s="25"/>
      <c r="AS241" s="25"/>
      <c r="AT241" s="25"/>
      <c r="AU241" s="25"/>
      <c r="AV241" s="25"/>
      <c r="AW241" s="25"/>
      <c r="AX241" s="25"/>
      <c r="AY241" s="25"/>
      <c r="AZ241" s="25"/>
      <c r="BA241" s="25"/>
      <c r="BB241" s="25"/>
      <c r="BC241" s="25"/>
      <c r="BD241" s="25"/>
      <c r="BE241" s="25"/>
      <c r="BF241" s="25"/>
      <c r="BG241" s="25"/>
      <c r="BH241" s="25"/>
      <c r="BI241" s="25"/>
      <c r="BJ241" s="25"/>
      <c r="BK241" s="25"/>
      <c r="BL241" s="25"/>
      <c r="BM241" s="25"/>
      <c r="BN241" s="25"/>
      <c r="BO241" s="25"/>
      <c r="BP241" s="25"/>
      <c r="BQ241" s="25"/>
    </row>
    <row r="242" spans="1:69" s="26" customFormat="1" ht="17.100000000000001" customHeight="1" x14ac:dyDescent="0.3">
      <c r="A242" s="56" t="s">
        <v>116</v>
      </c>
      <c r="B242" s="43" t="s">
        <v>134</v>
      </c>
      <c r="C242" s="25"/>
      <c r="D242" s="3">
        <f t="shared" ref="D242:F242" si="247">SUM(D243,D246,D248,D251,D252)</f>
        <v>46714739</v>
      </c>
      <c r="E242" s="3"/>
      <c r="F242" s="3">
        <f t="shared" si="247"/>
        <v>4203</v>
      </c>
      <c r="G242" s="41"/>
      <c r="H242" s="42"/>
      <c r="I242" s="3">
        <f>SUM(I243,I246,I248,I251,I252)</f>
        <v>45818978</v>
      </c>
      <c r="J242" s="3">
        <f t="shared" ref="J242" si="248">SUM(J243,J246,J248,J251,J252)</f>
        <v>0</v>
      </c>
      <c r="L242" s="72" t="e">
        <f>SUM(L243,L246,L248,L251,L252)</f>
        <v>#REF!</v>
      </c>
      <c r="M242" s="26" t="e">
        <f t="shared" si="237"/>
        <v>#REF!</v>
      </c>
      <c r="N242" s="3">
        <f t="shared" ref="N242:O242" si="249">SUM(N243,N246,N248,N251,N252)</f>
        <v>0</v>
      </c>
      <c r="O242" s="3">
        <f t="shared" si="249"/>
        <v>45818978</v>
      </c>
      <c r="R242" s="3">
        <f t="shared" ref="R242" si="250">SUM(R243,R246,R248,R251,R252)</f>
        <v>45818978</v>
      </c>
      <c r="S242" s="3">
        <f>SUM(S243,S246,S248,S251,S252)</f>
        <v>49635698.867399998</v>
      </c>
      <c r="Y242" s="25"/>
      <c r="Z242" s="25"/>
      <c r="AA242" s="25"/>
      <c r="AB242" s="25"/>
      <c r="AC242" s="25"/>
      <c r="AD242" s="25"/>
      <c r="AE242" s="25"/>
      <c r="AF242" s="25"/>
      <c r="AG242" s="25"/>
      <c r="AH242" s="25"/>
      <c r="AI242" s="25"/>
      <c r="AJ242" s="25"/>
      <c r="AK242" s="25"/>
      <c r="AL242" s="25"/>
      <c r="AM242" s="25"/>
      <c r="AN242" s="25"/>
      <c r="AO242" s="25"/>
      <c r="AP242" s="25"/>
      <c r="AQ242" s="25"/>
      <c r="AR242" s="25"/>
      <c r="AS242" s="25"/>
      <c r="AT242" s="25"/>
      <c r="AU242" s="25"/>
      <c r="AV242" s="25"/>
      <c r="AW242" s="25"/>
      <c r="AX242" s="25"/>
      <c r="AY242" s="25"/>
      <c r="AZ242" s="25"/>
      <c r="BA242" s="25"/>
      <c r="BB242" s="25"/>
      <c r="BC242" s="25"/>
      <c r="BD242" s="25"/>
      <c r="BE242" s="25"/>
      <c r="BF242" s="25"/>
      <c r="BG242" s="25"/>
      <c r="BH242" s="25"/>
      <c r="BI242" s="25"/>
      <c r="BJ242" s="25"/>
      <c r="BK242" s="25"/>
      <c r="BL242" s="25"/>
      <c r="BM242" s="25"/>
      <c r="BN242" s="25"/>
      <c r="BO242" s="25"/>
      <c r="BP242" s="25"/>
      <c r="BQ242" s="25"/>
    </row>
    <row r="243" spans="1:69" s="26" customFormat="1" outlineLevel="1" x14ac:dyDescent="0.3">
      <c r="A243" s="53" t="s">
        <v>117</v>
      </c>
      <c r="B243" s="46" t="s">
        <v>736</v>
      </c>
      <c r="D243" s="7">
        <f t="shared" ref="D243:F243" si="251">SUM(D244:D245)</f>
        <v>27643830</v>
      </c>
      <c r="E243" s="7"/>
      <c r="F243" s="7">
        <f t="shared" si="251"/>
        <v>2487</v>
      </c>
      <c r="G243" s="60">
        <v>45439</v>
      </c>
      <c r="H243" s="42" t="s">
        <v>652</v>
      </c>
      <c r="I243" s="7">
        <f>SUM(I244:I245)</f>
        <v>27113756</v>
      </c>
      <c r="J243" s="7">
        <f t="shared" ref="J243" si="252">SUM(J244:J245)</f>
        <v>0</v>
      </c>
      <c r="L243" s="1">
        <v>2530580</v>
      </c>
      <c r="M243" s="26">
        <f t="shared" si="237"/>
        <v>0</v>
      </c>
      <c r="N243" s="7">
        <f t="shared" ref="N243:O243" si="253">SUM(N244:N245)</f>
        <v>0</v>
      </c>
      <c r="O243" s="7">
        <f t="shared" si="253"/>
        <v>27113756</v>
      </c>
      <c r="R243" s="7">
        <f t="shared" ref="R243" si="254">SUM(R244:R245)</f>
        <v>27113756</v>
      </c>
      <c r="S243" s="7">
        <f>SUM(S244:S245)</f>
        <v>29372331.874799997</v>
      </c>
    </row>
    <row r="244" spans="1:69" s="26" customFormat="1" ht="27.6" outlineLevel="1" x14ac:dyDescent="0.3">
      <c r="A244" s="53" t="s">
        <v>737</v>
      </c>
      <c r="B244" s="48" t="s">
        <v>907</v>
      </c>
      <c r="D244" s="7">
        <f>ROUND(I244*$D$9,0)</f>
        <v>27545498</v>
      </c>
      <c r="E244" s="7"/>
      <c r="F244" s="99">
        <f>ROUND(D244/$C$4,0)</f>
        <v>2478</v>
      </c>
      <c r="G244" s="60">
        <v>45901</v>
      </c>
      <c r="H244" s="42" t="s">
        <v>886</v>
      </c>
      <c r="I244" s="7">
        <v>27017310</v>
      </c>
      <c r="J244" s="7"/>
      <c r="L244" s="1"/>
      <c r="N244" s="7"/>
      <c r="O244" s="7">
        <v>27017310</v>
      </c>
      <c r="R244" s="7">
        <v>27017310</v>
      </c>
      <c r="S244" s="7">
        <f>R244*$S$7</f>
        <v>29267851.922999997</v>
      </c>
    </row>
    <row r="245" spans="1:69" s="26" customFormat="1" ht="27.6" outlineLevel="1" x14ac:dyDescent="0.3">
      <c r="A245" s="53" t="s">
        <v>738</v>
      </c>
      <c r="B245" s="48" t="s">
        <v>894</v>
      </c>
      <c r="D245" s="7">
        <f>ROUND(I245*$D$9,0)</f>
        <v>98332</v>
      </c>
      <c r="E245" s="7"/>
      <c r="F245" s="124">
        <f>ROUND(D245/$C$4,0)</f>
        <v>9</v>
      </c>
      <c r="G245" s="60">
        <v>45905</v>
      </c>
      <c r="H245" s="42" t="s">
        <v>897</v>
      </c>
      <c r="I245" s="7">
        <v>96446</v>
      </c>
      <c r="J245" s="7"/>
      <c r="L245" s="1"/>
      <c r="N245" s="7"/>
      <c r="O245" s="7">
        <v>96446</v>
      </c>
      <c r="R245" s="7">
        <v>96446</v>
      </c>
      <c r="S245" s="7">
        <f>R245*$S$7</f>
        <v>104479.9518</v>
      </c>
    </row>
    <row r="246" spans="1:69" s="26" customFormat="1" ht="16.5" customHeight="1" outlineLevel="1" x14ac:dyDescent="0.3">
      <c r="A246" s="53" t="s">
        <v>118</v>
      </c>
      <c r="B246" s="49" t="s">
        <v>365</v>
      </c>
      <c r="C246" s="25"/>
      <c r="D246" s="7">
        <f t="shared" ref="D246:F246" si="255">SUM(D247:D247)</f>
        <v>9434978</v>
      </c>
      <c r="E246" s="7"/>
      <c r="F246" s="7">
        <f t="shared" si="255"/>
        <v>849</v>
      </c>
      <c r="G246" s="41"/>
      <c r="H246" s="42"/>
      <c r="I246" s="7">
        <f>SUM(I247:I247)</f>
        <v>9254061</v>
      </c>
      <c r="J246" s="7">
        <f t="shared" ref="J246" si="256">SUM(J247:J247)</f>
        <v>0</v>
      </c>
      <c r="L246" s="1">
        <f t="shared" ref="L246" si="257">SUM(L247:L247)</f>
        <v>1748818</v>
      </c>
      <c r="M246" s="26">
        <f t="shared" si="237"/>
        <v>0</v>
      </c>
      <c r="N246" s="7">
        <f t="shared" ref="N246:O246" si="258">SUM(N247:N247)</f>
        <v>0</v>
      </c>
      <c r="O246" s="7">
        <f t="shared" si="258"/>
        <v>9254061</v>
      </c>
      <c r="R246" s="7">
        <f t="shared" ref="R246" si="259">SUM(R247:R247)</f>
        <v>9254061</v>
      </c>
      <c r="S246" s="7">
        <f>SUM(S247:S247)</f>
        <v>10024924.281299999</v>
      </c>
      <c r="Y246" s="25"/>
      <c r="Z246" s="25"/>
      <c r="AA246" s="25"/>
      <c r="AB246" s="25"/>
      <c r="AC246" s="25"/>
      <c r="AD246" s="25"/>
      <c r="AE246" s="25"/>
      <c r="AF246" s="25"/>
      <c r="AG246" s="25"/>
      <c r="AH246" s="25"/>
      <c r="AI246" s="25"/>
      <c r="AJ246" s="25"/>
      <c r="AK246" s="25"/>
      <c r="AL246" s="25"/>
      <c r="AM246" s="25"/>
      <c r="AN246" s="25"/>
      <c r="AO246" s="25"/>
      <c r="AP246" s="25"/>
      <c r="AQ246" s="25"/>
      <c r="AR246" s="25"/>
      <c r="AS246" s="25"/>
      <c r="AT246" s="25"/>
      <c r="AU246" s="25"/>
      <c r="AV246" s="25"/>
      <c r="AW246" s="25"/>
      <c r="AX246" s="25"/>
      <c r="AY246" s="25"/>
      <c r="AZ246" s="25"/>
      <c r="BA246" s="25"/>
      <c r="BB246" s="25"/>
      <c r="BC246" s="25"/>
      <c r="BD246" s="25"/>
      <c r="BE246" s="25"/>
      <c r="BF246" s="25"/>
      <c r="BG246" s="25"/>
      <c r="BH246" s="25"/>
      <c r="BI246" s="25"/>
      <c r="BJ246" s="25"/>
      <c r="BK246" s="25"/>
      <c r="BL246" s="25"/>
      <c r="BM246" s="25"/>
      <c r="BN246" s="25"/>
      <c r="BO246" s="25"/>
      <c r="BP246" s="25"/>
      <c r="BQ246" s="25"/>
    </row>
    <row r="247" spans="1:69" s="26" customFormat="1" outlineLevel="1" x14ac:dyDescent="0.3">
      <c r="A247" s="51" t="s">
        <v>330</v>
      </c>
      <c r="B247" s="48" t="s">
        <v>904</v>
      </c>
      <c r="C247" s="25"/>
      <c r="D247" s="7">
        <f>ROUND(I247*$D$9,0)</f>
        <v>9434978</v>
      </c>
      <c r="E247" s="7"/>
      <c r="F247" s="99">
        <f>ROUND(D247/$C$4,0)</f>
        <v>849</v>
      </c>
      <c r="G247" s="60">
        <v>45901</v>
      </c>
      <c r="H247" s="42" t="s">
        <v>886</v>
      </c>
      <c r="I247" s="7">
        <v>9254061</v>
      </c>
      <c r="J247" s="7"/>
      <c r="L247" s="1">
        <v>1748818</v>
      </c>
      <c r="M247" s="26">
        <f t="shared" si="237"/>
        <v>0</v>
      </c>
      <c r="N247" s="7"/>
      <c r="O247" s="7">
        <v>9254061</v>
      </c>
      <c r="R247" s="7">
        <v>9254061</v>
      </c>
      <c r="S247" s="7">
        <f>R247*$S$7</f>
        <v>10024924.281299999</v>
      </c>
      <c r="Y247" s="25"/>
      <c r="Z247" s="25"/>
      <c r="AA247" s="25"/>
      <c r="AB247" s="25"/>
      <c r="AC247" s="25"/>
      <c r="AD247" s="25"/>
      <c r="AE247" s="25"/>
      <c r="AF247" s="25"/>
      <c r="AG247" s="25"/>
      <c r="AH247" s="25"/>
      <c r="AI247" s="25"/>
      <c r="AJ247" s="25"/>
      <c r="AK247" s="25"/>
      <c r="AL247" s="25"/>
      <c r="AM247" s="25"/>
      <c r="AN247" s="25"/>
      <c r="AO247" s="25"/>
      <c r="AP247" s="25"/>
      <c r="AQ247" s="25"/>
      <c r="AR247" s="25"/>
      <c r="AS247" s="25"/>
      <c r="AT247" s="25"/>
      <c r="AU247" s="25"/>
      <c r="AV247" s="25"/>
      <c r="AW247" s="25"/>
      <c r="AX247" s="25"/>
      <c r="AY247" s="25"/>
      <c r="AZ247" s="25"/>
      <c r="BA247" s="25"/>
      <c r="BB247" s="25"/>
      <c r="BC247" s="25"/>
      <c r="BD247" s="25"/>
      <c r="BE247" s="25"/>
      <c r="BF247" s="25"/>
      <c r="BG247" s="25"/>
      <c r="BH247" s="25"/>
      <c r="BI247" s="25"/>
      <c r="BJ247" s="25"/>
      <c r="BK247" s="25"/>
      <c r="BL247" s="25"/>
      <c r="BM247" s="25"/>
      <c r="BN247" s="25"/>
      <c r="BO247" s="25"/>
      <c r="BP247" s="25"/>
      <c r="BQ247" s="25"/>
    </row>
    <row r="248" spans="1:69" s="26" customFormat="1" ht="17.100000000000001" customHeight="1" outlineLevel="1" x14ac:dyDescent="0.3">
      <c r="A248" s="56" t="s">
        <v>119</v>
      </c>
      <c r="B248" s="46" t="s">
        <v>331</v>
      </c>
      <c r="C248" s="25"/>
      <c r="D248" s="7">
        <f t="shared" ref="D248:F248" si="260">SUM(D249:D250)</f>
        <v>8457777</v>
      </c>
      <c r="E248" s="7"/>
      <c r="F248" s="7">
        <f t="shared" si="260"/>
        <v>761</v>
      </c>
      <c r="G248" s="60"/>
      <c r="H248" s="42"/>
      <c r="I248" s="7">
        <f>SUM(I249:I250)</f>
        <v>8295598</v>
      </c>
      <c r="J248" s="7">
        <f t="shared" ref="J248" si="261">SUM(J249:J250)</f>
        <v>0</v>
      </c>
      <c r="L248" s="1">
        <f>SUM(L249:L249)</f>
        <v>1115881</v>
      </c>
      <c r="M248" s="26">
        <f t="shared" si="237"/>
        <v>0</v>
      </c>
      <c r="N248" s="7">
        <f t="shared" ref="N248:O248" si="262">SUM(N249:N250)</f>
        <v>0</v>
      </c>
      <c r="O248" s="7">
        <f t="shared" si="262"/>
        <v>8295598</v>
      </c>
      <c r="R248" s="7">
        <f t="shared" ref="R248" si="263">SUM(R249:R250)</f>
        <v>8295598</v>
      </c>
      <c r="S248" s="7">
        <f>SUM(S249:S250)</f>
        <v>8986621.3134000003</v>
      </c>
      <c r="Y248" s="25"/>
      <c r="Z248" s="25"/>
      <c r="AA248" s="25"/>
      <c r="AB248" s="25"/>
      <c r="AC248" s="25"/>
      <c r="AD248" s="25"/>
      <c r="AE248" s="25"/>
      <c r="AF248" s="25"/>
      <c r="AG248" s="25"/>
      <c r="AH248" s="25"/>
      <c r="AI248" s="25"/>
      <c r="AJ248" s="25"/>
      <c r="AK248" s="25"/>
      <c r="AL248" s="25"/>
      <c r="AM248" s="25"/>
      <c r="AN248" s="25"/>
      <c r="AO248" s="25"/>
      <c r="AP248" s="25"/>
      <c r="AQ248" s="25"/>
      <c r="AR248" s="25"/>
      <c r="AS248" s="25"/>
      <c r="AT248" s="25"/>
      <c r="AU248" s="25"/>
      <c r="AV248" s="25"/>
      <c r="AW248" s="25"/>
      <c r="AX248" s="25"/>
      <c r="AY248" s="25"/>
      <c r="AZ248" s="25"/>
      <c r="BA248" s="25"/>
      <c r="BB248" s="25"/>
      <c r="BC248" s="25"/>
      <c r="BD248" s="25"/>
      <c r="BE248" s="25"/>
      <c r="BF248" s="25"/>
      <c r="BG248" s="25"/>
      <c r="BH248" s="25"/>
      <c r="BI248" s="25"/>
      <c r="BJ248" s="25"/>
      <c r="BK248" s="25"/>
      <c r="BL248" s="25"/>
      <c r="BM248" s="25"/>
      <c r="BN248" s="25"/>
      <c r="BO248" s="25"/>
      <c r="BP248" s="25"/>
      <c r="BQ248" s="25"/>
    </row>
    <row r="249" spans="1:69" s="26" customFormat="1" ht="25.5" customHeight="1" outlineLevel="1" x14ac:dyDescent="0.3">
      <c r="A249" s="54" t="s">
        <v>385</v>
      </c>
      <c r="B249" s="48" t="s">
        <v>905</v>
      </c>
      <c r="C249" s="25"/>
      <c r="D249" s="7">
        <f>ROUND(I249*$D$9,0)</f>
        <v>7114289</v>
      </c>
      <c r="E249" s="7"/>
      <c r="F249" s="99">
        <f>ROUND(D249/$C$4,0)</f>
        <v>640</v>
      </c>
      <c r="G249" s="60">
        <v>45901</v>
      </c>
      <c r="H249" s="42" t="s">
        <v>886</v>
      </c>
      <c r="I249" s="7">
        <v>6977872</v>
      </c>
      <c r="J249" s="7"/>
      <c r="L249" s="1">
        <v>1115881</v>
      </c>
      <c r="M249" s="26">
        <f t="shared" si="237"/>
        <v>0</v>
      </c>
      <c r="N249" s="7"/>
      <c r="O249" s="7">
        <v>6977872</v>
      </c>
      <c r="R249" s="7">
        <v>6977872</v>
      </c>
      <c r="S249" s="7">
        <f>R249*$S$7</f>
        <v>7559128.7375999996</v>
      </c>
      <c r="Y249" s="25"/>
      <c r="Z249" s="25"/>
      <c r="AA249" s="25"/>
      <c r="AB249" s="25"/>
      <c r="AC249" s="25"/>
      <c r="AD249" s="25"/>
      <c r="AE249" s="25"/>
      <c r="AF249" s="25"/>
      <c r="AG249" s="25"/>
      <c r="AH249" s="25"/>
      <c r="AI249" s="25"/>
      <c r="AJ249" s="25"/>
      <c r="AK249" s="25"/>
      <c r="AL249" s="25"/>
      <c r="AM249" s="25"/>
      <c r="AN249" s="25"/>
      <c r="AO249" s="25"/>
      <c r="AP249" s="25"/>
      <c r="AQ249" s="25"/>
      <c r="AR249" s="25"/>
      <c r="AS249" s="25"/>
      <c r="AT249" s="25"/>
      <c r="AU249" s="25"/>
      <c r="AV249" s="25"/>
      <c r="AW249" s="25"/>
      <c r="AX249" s="25"/>
      <c r="AY249" s="25"/>
      <c r="AZ249" s="25"/>
      <c r="BA249" s="25"/>
      <c r="BB249" s="25"/>
      <c r="BC249" s="25"/>
      <c r="BD249" s="25"/>
      <c r="BE249" s="25"/>
      <c r="BF249" s="25"/>
      <c r="BG249" s="25"/>
      <c r="BH249" s="25"/>
      <c r="BI249" s="25"/>
      <c r="BJ249" s="25"/>
      <c r="BK249" s="25"/>
      <c r="BL249" s="25"/>
      <c r="BM249" s="25"/>
      <c r="BN249" s="25"/>
      <c r="BO249" s="25"/>
      <c r="BP249" s="25"/>
      <c r="BQ249" s="25"/>
    </row>
    <row r="250" spans="1:69" s="26" customFormat="1" ht="27.75" customHeight="1" outlineLevel="1" x14ac:dyDescent="0.3">
      <c r="A250" s="54" t="s">
        <v>739</v>
      </c>
      <c r="B250" s="48" t="s">
        <v>893</v>
      </c>
      <c r="C250" s="25"/>
      <c r="D250" s="7">
        <f>ROUND(I250*$D$9,0)</f>
        <v>1343488</v>
      </c>
      <c r="E250" s="7"/>
      <c r="F250" s="124">
        <f>ROUND(D250/$C$4,0)</f>
        <v>121</v>
      </c>
      <c r="G250" s="60">
        <v>45905</v>
      </c>
      <c r="H250" s="42" t="s">
        <v>897</v>
      </c>
      <c r="I250" s="7">
        <v>1317726</v>
      </c>
      <c r="J250" s="7"/>
      <c r="L250" s="1"/>
      <c r="N250" s="7"/>
      <c r="O250" s="7">
        <v>1317726</v>
      </c>
      <c r="R250" s="7">
        <v>1317726</v>
      </c>
      <c r="S250" s="7">
        <f>R250*$S$7</f>
        <v>1427492.5758</v>
      </c>
      <c r="Y250" s="25"/>
      <c r="Z250" s="25"/>
      <c r="AA250" s="25"/>
      <c r="AB250" s="25"/>
      <c r="AC250" s="25"/>
      <c r="AD250" s="25"/>
      <c r="AE250" s="25"/>
      <c r="AF250" s="25"/>
      <c r="AG250" s="25"/>
      <c r="AH250" s="25"/>
      <c r="AI250" s="25"/>
      <c r="AJ250" s="25"/>
      <c r="AK250" s="25"/>
      <c r="AL250" s="25"/>
      <c r="AM250" s="25"/>
      <c r="AN250" s="25"/>
      <c r="AO250" s="25"/>
      <c r="AP250" s="25"/>
      <c r="AQ250" s="25"/>
      <c r="AR250" s="25"/>
      <c r="AS250" s="25"/>
      <c r="AT250" s="25"/>
      <c r="AU250" s="25"/>
      <c r="AV250" s="25"/>
      <c r="AW250" s="25"/>
      <c r="AX250" s="25"/>
      <c r="AY250" s="25"/>
      <c r="AZ250" s="25"/>
      <c r="BA250" s="25"/>
      <c r="BB250" s="25"/>
      <c r="BC250" s="25"/>
      <c r="BD250" s="25"/>
      <c r="BE250" s="25"/>
      <c r="BF250" s="25"/>
      <c r="BG250" s="25"/>
      <c r="BH250" s="25"/>
      <c r="BI250" s="25"/>
      <c r="BJ250" s="25"/>
      <c r="BK250" s="25"/>
      <c r="BL250" s="25"/>
      <c r="BM250" s="25"/>
      <c r="BN250" s="25"/>
      <c r="BO250" s="25"/>
      <c r="BP250" s="25"/>
      <c r="BQ250" s="25"/>
    </row>
    <row r="251" spans="1:69" s="26" customFormat="1" ht="17.100000000000001" customHeight="1" outlineLevel="1" x14ac:dyDescent="0.3">
      <c r="A251" s="56" t="s">
        <v>163</v>
      </c>
      <c r="B251" s="48" t="s">
        <v>639</v>
      </c>
      <c r="C251" s="25"/>
      <c r="D251" s="1">
        <f>ROUND(I251*$D$9,0)</f>
        <v>0</v>
      </c>
      <c r="E251" s="1"/>
      <c r="F251" s="112">
        <f>ROUND(D251/$C$4,0)</f>
        <v>0</v>
      </c>
      <c r="G251" s="41"/>
      <c r="H251" s="42"/>
      <c r="I251" s="1">
        <v>0</v>
      </c>
      <c r="J251" s="1"/>
      <c r="L251" s="1" t="e">
        <f>SUM(#REF!)</f>
        <v>#REF!</v>
      </c>
      <c r="M251" s="26" t="e">
        <f t="shared" si="237"/>
        <v>#REF!</v>
      </c>
      <c r="N251" s="1"/>
      <c r="O251" s="1">
        <f t="shared" ref="O251" si="264">Z251</f>
        <v>0</v>
      </c>
      <c r="R251" s="1">
        <f t="shared" ref="R251" si="265">AC251</f>
        <v>0</v>
      </c>
      <c r="S251" s="1">
        <f>AD251</f>
        <v>0</v>
      </c>
      <c r="Y251" s="25"/>
      <c r="Z251" s="25"/>
      <c r="AA251" s="25"/>
      <c r="AB251" s="25"/>
      <c r="AC251" s="25"/>
      <c r="AD251" s="25"/>
      <c r="AE251" s="25"/>
      <c r="AF251" s="25"/>
      <c r="AG251" s="25"/>
      <c r="AH251" s="25"/>
      <c r="AI251" s="25"/>
      <c r="AJ251" s="25"/>
      <c r="AK251" s="25"/>
      <c r="AL251" s="25"/>
      <c r="AM251" s="25"/>
      <c r="AN251" s="25"/>
      <c r="AO251" s="25"/>
      <c r="AP251" s="25"/>
      <c r="AQ251" s="25"/>
      <c r="AR251" s="25"/>
      <c r="AS251" s="25"/>
      <c r="AT251" s="25"/>
      <c r="AU251" s="25"/>
      <c r="AV251" s="25"/>
      <c r="AW251" s="25"/>
      <c r="AX251" s="25"/>
      <c r="AY251" s="25"/>
      <c r="AZ251" s="25"/>
      <c r="BA251" s="25"/>
      <c r="BB251" s="25"/>
      <c r="BC251" s="25"/>
      <c r="BD251" s="25"/>
      <c r="BE251" s="25"/>
      <c r="BF251" s="25"/>
      <c r="BG251" s="25"/>
      <c r="BH251" s="25"/>
      <c r="BI251" s="25"/>
      <c r="BJ251" s="25"/>
      <c r="BK251" s="25"/>
      <c r="BL251" s="25"/>
      <c r="BM251" s="25"/>
      <c r="BN251" s="25"/>
      <c r="BO251" s="25"/>
      <c r="BP251" s="25"/>
      <c r="BQ251" s="25"/>
    </row>
    <row r="252" spans="1:69" s="26" customFormat="1" ht="27.6" outlineLevel="1" x14ac:dyDescent="0.3">
      <c r="A252" s="56" t="s">
        <v>181</v>
      </c>
      <c r="B252" s="48" t="s">
        <v>906</v>
      </c>
      <c r="C252" s="25"/>
      <c r="D252" s="7">
        <f>ROUND(I252*$D$9,0)</f>
        <v>1178154</v>
      </c>
      <c r="E252" s="7"/>
      <c r="F252" s="99">
        <f>ROUND(D252/$C$4,0)</f>
        <v>106</v>
      </c>
      <c r="G252" s="60">
        <v>45901</v>
      </c>
      <c r="H252" s="42" t="s">
        <v>886</v>
      </c>
      <c r="I252" s="7">
        <v>1155563</v>
      </c>
      <c r="J252" s="7"/>
      <c r="L252" s="1">
        <v>252581</v>
      </c>
      <c r="M252" s="26">
        <f t="shared" si="237"/>
        <v>0</v>
      </c>
      <c r="N252" s="7"/>
      <c r="O252" s="7">
        <v>1155563</v>
      </c>
      <c r="R252" s="7">
        <v>1155563</v>
      </c>
      <c r="S252" s="7">
        <f>R252*$S$7</f>
        <v>1251821.3979</v>
      </c>
      <c r="Y252" s="25"/>
      <c r="Z252" s="25"/>
      <c r="AA252" s="25"/>
      <c r="AB252" s="25"/>
      <c r="AC252" s="25"/>
      <c r="AD252" s="25"/>
      <c r="AE252" s="25"/>
      <c r="AF252" s="25"/>
      <c r="AG252" s="25"/>
      <c r="AH252" s="25"/>
      <c r="AI252" s="25"/>
      <c r="AJ252" s="25"/>
      <c r="AK252" s="25"/>
      <c r="AL252" s="25"/>
      <c r="AM252" s="25"/>
      <c r="AN252" s="25"/>
      <c r="AO252" s="25"/>
      <c r="AP252" s="25"/>
      <c r="AQ252" s="25"/>
      <c r="AR252" s="25"/>
      <c r="AS252" s="25"/>
      <c r="AT252" s="25"/>
      <c r="AU252" s="25"/>
      <c r="AV252" s="25"/>
      <c r="AW252" s="25"/>
      <c r="AX252" s="25"/>
      <c r="AY252" s="25"/>
      <c r="AZ252" s="25"/>
      <c r="BA252" s="25"/>
      <c r="BB252" s="25"/>
      <c r="BC252" s="25"/>
      <c r="BD252" s="25"/>
      <c r="BE252" s="25"/>
      <c r="BF252" s="25"/>
      <c r="BG252" s="25"/>
      <c r="BH252" s="25"/>
      <c r="BI252" s="25"/>
      <c r="BJ252" s="25"/>
      <c r="BK252" s="25"/>
      <c r="BL252" s="25"/>
      <c r="BM252" s="25"/>
      <c r="BN252" s="25"/>
      <c r="BO252" s="25"/>
      <c r="BP252" s="25"/>
      <c r="BQ252" s="25"/>
    </row>
    <row r="253" spans="1:69" s="26" customFormat="1" ht="17.100000000000001" customHeight="1" x14ac:dyDescent="0.3">
      <c r="A253" s="56" t="s">
        <v>125</v>
      </c>
      <c r="B253" s="43" t="s">
        <v>32</v>
      </c>
      <c r="C253" s="25"/>
      <c r="D253" s="3" t="e">
        <f t="shared" ref="D253:F253" ca="1" si="266">SUM(D254:D256,D259:D261)</f>
        <v>#VALUE!</v>
      </c>
      <c r="E253" s="3"/>
      <c r="F253" s="3" t="e">
        <f t="shared" ca="1" si="266"/>
        <v>#VALUE!</v>
      </c>
      <c r="G253" s="61"/>
      <c r="H253" s="62"/>
      <c r="I253" s="3" t="e">
        <f ca="1">SUM(I254:I256,I259:I261)</f>
        <v>#VALUE!</v>
      </c>
      <c r="J253" s="3" t="e">
        <f t="shared" ref="J253" ca="1" si="267">SUM(J254:J256,J259:J261)</f>
        <v>#VALUE!</v>
      </c>
      <c r="L253" s="72">
        <f t="shared" ref="L253" si="268">SUM(L254:L256,L259:L261)</f>
        <v>656915</v>
      </c>
      <c r="M253" s="26">
        <f t="shared" si="237"/>
        <v>0</v>
      </c>
      <c r="N253" s="3">
        <f t="shared" ref="N253:O253" si="269">SUM(N254:N256,N259:N261)</f>
        <v>6570382</v>
      </c>
      <c r="O253" s="3">
        <f t="shared" si="269"/>
        <v>3601358</v>
      </c>
      <c r="R253" s="3">
        <f t="shared" ref="R253" si="270">SUM(R254:R256,R259:R261)</f>
        <v>3601358</v>
      </c>
      <c r="S253" s="3">
        <f>SUM(S254:S256,S259:S261)</f>
        <v>3901351.1213999996</v>
      </c>
      <c r="Y253" s="25"/>
      <c r="Z253" s="25"/>
      <c r="AA253" s="25"/>
      <c r="AB253" s="25"/>
      <c r="AC253" s="25"/>
      <c r="AD253" s="25"/>
      <c r="AE253" s="25"/>
      <c r="AF253" s="25"/>
      <c r="AG253" s="25"/>
      <c r="AH253" s="25"/>
      <c r="AI253" s="25"/>
      <c r="AJ253" s="25"/>
      <c r="AK253" s="25"/>
      <c r="AL253" s="25"/>
      <c r="AM253" s="25"/>
      <c r="AN253" s="25"/>
      <c r="AO253" s="25"/>
      <c r="AP253" s="25"/>
      <c r="AQ253" s="25"/>
      <c r="AR253" s="25"/>
      <c r="AS253" s="25"/>
      <c r="AT253" s="25"/>
      <c r="AU253" s="25"/>
      <c r="AV253" s="25"/>
      <c r="AW253" s="25"/>
      <c r="AX253" s="25"/>
      <c r="AY253" s="25"/>
      <c r="AZ253" s="25"/>
      <c r="BA253" s="25"/>
      <c r="BB253" s="25"/>
      <c r="BC253" s="25"/>
      <c r="BD253" s="25"/>
      <c r="BE253" s="25"/>
      <c r="BF253" s="25"/>
      <c r="BG253" s="25"/>
      <c r="BH253" s="25"/>
      <c r="BI253" s="25"/>
      <c r="BJ253" s="25"/>
      <c r="BK253" s="25"/>
      <c r="BL253" s="25"/>
      <c r="BM253" s="25"/>
      <c r="BN253" s="25"/>
      <c r="BO253" s="25"/>
      <c r="BP253" s="25"/>
      <c r="BQ253" s="25"/>
    </row>
    <row r="254" spans="1:69" s="26" customFormat="1" ht="17.100000000000001" customHeight="1" outlineLevel="1" x14ac:dyDescent="0.3">
      <c r="A254" s="56" t="s">
        <v>126</v>
      </c>
      <c r="B254" s="48" t="s">
        <v>33</v>
      </c>
      <c r="C254" s="25"/>
      <c r="D254" s="7">
        <f>ROUND(I254*$D$9,0)</f>
        <v>12680</v>
      </c>
      <c r="E254" s="7"/>
      <c r="F254" s="99">
        <f>ROUND(D254/$C$4,0)</f>
        <v>1</v>
      </c>
      <c r="G254" s="60">
        <v>45911</v>
      </c>
      <c r="H254" s="42" t="s">
        <v>969</v>
      </c>
      <c r="I254" s="7">
        <v>12437</v>
      </c>
      <c r="J254" s="7"/>
      <c r="L254" s="1">
        <v>3543</v>
      </c>
      <c r="M254" s="26">
        <f t="shared" si="237"/>
        <v>0</v>
      </c>
      <c r="N254" s="7"/>
      <c r="O254" s="7">
        <v>12437</v>
      </c>
      <c r="R254" s="7">
        <v>12437</v>
      </c>
      <c r="S254" s="7">
        <f>R254*$S$7</f>
        <v>13473.0021</v>
      </c>
      <c r="Y254" s="25"/>
      <c r="Z254" s="25"/>
      <c r="AA254" s="25"/>
      <c r="AB254" s="25"/>
      <c r="AC254" s="25"/>
      <c r="AD254" s="25"/>
      <c r="AE254" s="25"/>
      <c r="AF254" s="25"/>
      <c r="AG254" s="25"/>
      <c r="AH254" s="25"/>
      <c r="AI254" s="25"/>
      <c r="AJ254" s="25"/>
      <c r="AK254" s="25"/>
      <c r="AL254" s="25"/>
      <c r="AM254" s="25"/>
      <c r="AN254" s="25"/>
      <c r="AO254" s="25"/>
      <c r="AP254" s="25"/>
      <c r="AQ254" s="25"/>
      <c r="AR254" s="25"/>
      <c r="AS254" s="25"/>
      <c r="AT254" s="25"/>
      <c r="AU254" s="25"/>
      <c r="AV254" s="25"/>
      <c r="AW254" s="25"/>
      <c r="AX254" s="25"/>
      <c r="AY254" s="25"/>
      <c r="AZ254" s="25"/>
      <c r="BA254" s="25"/>
      <c r="BB254" s="25"/>
      <c r="BC254" s="25"/>
      <c r="BD254" s="25"/>
      <c r="BE254" s="25"/>
      <c r="BF254" s="25"/>
      <c r="BG254" s="25"/>
      <c r="BH254" s="25"/>
      <c r="BI254" s="25"/>
      <c r="BJ254" s="25"/>
      <c r="BK254" s="25"/>
      <c r="BL254" s="25"/>
      <c r="BM254" s="25"/>
      <c r="BN254" s="25"/>
      <c r="BO254" s="25"/>
      <c r="BP254" s="25"/>
      <c r="BQ254" s="25"/>
    </row>
    <row r="255" spans="1:69" s="26" customFormat="1" ht="17.100000000000001" customHeight="1" outlineLevel="1" x14ac:dyDescent="0.3">
      <c r="A255" s="56" t="s">
        <v>127</v>
      </c>
      <c r="B255" s="48" t="s">
        <v>237</v>
      </c>
      <c r="C255" s="25"/>
      <c r="D255" s="7">
        <f>ROUND(I255*$D$9,0)</f>
        <v>271605</v>
      </c>
      <c r="E255" s="7"/>
      <c r="F255" s="99">
        <f>ROUND(D255/$C$4,0)</f>
        <v>24</v>
      </c>
      <c r="G255" s="60">
        <v>45911</v>
      </c>
      <c r="H255" s="42" t="s">
        <v>969</v>
      </c>
      <c r="I255" s="7">
        <v>266397</v>
      </c>
      <c r="J255" s="7"/>
      <c r="L255" s="1">
        <v>4409</v>
      </c>
      <c r="M255" s="26">
        <f t="shared" si="237"/>
        <v>0</v>
      </c>
      <c r="N255" s="7"/>
      <c r="O255" s="7">
        <v>266397</v>
      </c>
      <c r="R255" s="7">
        <v>266397</v>
      </c>
      <c r="S255" s="7">
        <f>R255*$S$7</f>
        <v>288587.8701</v>
      </c>
      <c r="Y255" s="25"/>
      <c r="Z255" s="25"/>
      <c r="AA255" s="25"/>
      <c r="AB255" s="25"/>
      <c r="AC255" s="25"/>
      <c r="AD255" s="25"/>
      <c r="AE255" s="25"/>
      <c r="AF255" s="25"/>
      <c r="AG255" s="25"/>
      <c r="AH255" s="25"/>
      <c r="AI255" s="25"/>
      <c r="AJ255" s="25"/>
      <c r="AK255" s="25"/>
      <c r="AL255" s="25"/>
      <c r="AM255" s="25"/>
      <c r="AN255" s="25"/>
      <c r="AO255" s="25"/>
      <c r="AP255" s="25"/>
      <c r="AQ255" s="25"/>
      <c r="AR255" s="25"/>
      <c r="AS255" s="25"/>
      <c r="AT255" s="25"/>
      <c r="AU255" s="25"/>
      <c r="AV255" s="25"/>
      <c r="AW255" s="25"/>
      <c r="AX255" s="25"/>
      <c r="AY255" s="25"/>
      <c r="AZ255" s="25"/>
      <c r="BA255" s="25"/>
      <c r="BB255" s="25"/>
      <c r="BC255" s="25"/>
      <c r="BD255" s="25"/>
      <c r="BE255" s="25"/>
      <c r="BF255" s="25"/>
      <c r="BG255" s="25"/>
      <c r="BH255" s="25"/>
      <c r="BI255" s="25"/>
      <c r="BJ255" s="25"/>
      <c r="BK255" s="25"/>
      <c r="BL255" s="25"/>
      <c r="BM255" s="25"/>
      <c r="BN255" s="25"/>
      <c r="BO255" s="25"/>
      <c r="BP255" s="25"/>
      <c r="BQ255" s="25"/>
    </row>
    <row r="256" spans="1:69" s="26" customFormat="1" ht="17.100000000000001" customHeight="1" outlineLevel="1" x14ac:dyDescent="0.3">
      <c r="A256" s="56" t="s">
        <v>128</v>
      </c>
      <c r="B256" s="49" t="s">
        <v>34</v>
      </c>
      <c r="C256" s="25"/>
      <c r="D256" s="7" t="e">
        <f t="shared" ref="D256:F256" ca="1" si="271">SUM(D257:D258)</f>
        <v>#VALUE!</v>
      </c>
      <c r="E256" s="7"/>
      <c r="F256" s="7" t="e">
        <f t="shared" ca="1" si="271"/>
        <v>#VALUE!</v>
      </c>
      <c r="G256" s="41"/>
      <c r="H256" s="42"/>
      <c r="I256" s="7" t="e">
        <f ca="1">SUM(I257:I258)</f>
        <v>#VALUE!</v>
      </c>
      <c r="J256" s="7" t="e">
        <f ca="1">SUM(J257:J258)</f>
        <v>#VALUE!</v>
      </c>
      <c r="L256" s="1">
        <f t="shared" ref="L256" si="272">SUM(L257:L258)</f>
        <v>400849</v>
      </c>
      <c r="M256" s="26">
        <f t="shared" si="237"/>
        <v>0</v>
      </c>
      <c r="N256" s="7">
        <f>SUM(N257:N258)</f>
        <v>6316667</v>
      </c>
      <c r="O256" s="7">
        <f t="shared" ref="O256" si="273">SUM(O257:O258)</f>
        <v>1983838</v>
      </c>
      <c r="R256" s="7">
        <f t="shared" ref="R256" si="274">SUM(R257:R258)</f>
        <v>1983838</v>
      </c>
      <c r="S256" s="7">
        <f>SUM(S257:S258)</f>
        <v>2149091.7053999999</v>
      </c>
      <c r="Y256" s="25"/>
      <c r="Z256" s="25"/>
      <c r="AA256" s="25"/>
      <c r="AB256" s="25"/>
      <c r="AC256" s="25"/>
      <c r="AD256" s="25"/>
      <c r="AE256" s="25"/>
      <c r="AF256" s="25"/>
      <c r="AG256" s="25"/>
      <c r="AH256" s="25"/>
      <c r="AI256" s="25"/>
      <c r="AJ256" s="25"/>
      <c r="AK256" s="25"/>
      <c r="AL256" s="25"/>
      <c r="AM256" s="25"/>
      <c r="AN256" s="25"/>
      <c r="AO256" s="25"/>
      <c r="AP256" s="25"/>
      <c r="AQ256" s="25"/>
      <c r="AR256" s="25"/>
      <c r="AS256" s="25"/>
      <c r="AT256" s="25"/>
      <c r="AU256" s="25"/>
      <c r="AV256" s="25"/>
      <c r="AW256" s="25"/>
      <c r="AX256" s="25"/>
      <c r="AY256" s="25"/>
      <c r="AZ256" s="25"/>
      <c r="BA256" s="25"/>
      <c r="BB256" s="25"/>
      <c r="BC256" s="25"/>
      <c r="BD256" s="25"/>
      <c r="BE256" s="25"/>
      <c r="BF256" s="25"/>
      <c r="BG256" s="25"/>
      <c r="BH256" s="25"/>
      <c r="BI256" s="25"/>
      <c r="BJ256" s="25"/>
      <c r="BK256" s="25"/>
      <c r="BL256" s="25"/>
      <c r="BM256" s="25"/>
      <c r="BN256" s="25"/>
      <c r="BO256" s="25"/>
      <c r="BP256" s="25"/>
      <c r="BQ256" s="25"/>
    </row>
    <row r="257" spans="1:69" s="26" customFormat="1" ht="17.100000000000001" customHeight="1" outlineLevel="1" x14ac:dyDescent="0.3">
      <c r="A257" s="51" t="s">
        <v>341</v>
      </c>
      <c r="B257" s="48" t="s">
        <v>34</v>
      </c>
      <c r="C257" s="25"/>
      <c r="D257" s="7">
        <f>ROUND(I257*$D$9,0)</f>
        <v>2022622</v>
      </c>
      <c r="E257" s="7"/>
      <c r="F257" s="99">
        <f>ROUND(D257/$C$4,0)</f>
        <v>182</v>
      </c>
      <c r="G257" s="60">
        <v>45911</v>
      </c>
      <c r="H257" s="42" t="s">
        <v>969</v>
      </c>
      <c r="I257" s="7">
        <v>1983838</v>
      </c>
      <c r="J257" s="7"/>
      <c r="L257" s="1">
        <v>400849</v>
      </c>
      <c r="M257" s="26">
        <f t="shared" si="237"/>
        <v>0</v>
      </c>
      <c r="N257" s="7"/>
      <c r="O257" s="7">
        <v>1983838</v>
      </c>
      <c r="R257" s="7">
        <v>1983838</v>
      </c>
      <c r="S257" s="7">
        <f>R257*$S$7</f>
        <v>2149091.7053999999</v>
      </c>
      <c r="Y257" s="25"/>
      <c r="Z257" s="25"/>
      <c r="AA257" s="25"/>
      <c r="AB257" s="25"/>
      <c r="AC257" s="25"/>
      <c r="AD257" s="25"/>
      <c r="AE257" s="25"/>
      <c r="AF257" s="25"/>
      <c r="AG257" s="25"/>
      <c r="AH257" s="25"/>
      <c r="AI257" s="25"/>
      <c r="AJ257" s="25"/>
      <c r="AK257" s="25"/>
      <c r="AL257" s="25"/>
      <c r="AM257" s="25"/>
      <c r="AN257" s="25"/>
      <c r="AO257" s="25"/>
      <c r="AP257" s="25"/>
      <c r="AQ257" s="25"/>
      <c r="AR257" s="25"/>
      <c r="AS257" s="25"/>
      <c r="AT257" s="25"/>
      <c r="AU257" s="25"/>
      <c r="AV257" s="25"/>
      <c r="AW257" s="25"/>
      <c r="AX257" s="25"/>
      <c r="AY257" s="25"/>
      <c r="AZ257" s="25"/>
      <c r="BA257" s="25"/>
      <c r="BB257" s="25"/>
      <c r="BC257" s="25"/>
      <c r="BD257" s="25"/>
      <c r="BE257" s="25"/>
      <c r="BF257" s="25"/>
      <c r="BG257" s="25"/>
      <c r="BH257" s="25"/>
      <c r="BI257" s="25"/>
      <c r="BJ257" s="25"/>
      <c r="BK257" s="25"/>
      <c r="BL257" s="25"/>
      <c r="BM257" s="25"/>
      <c r="BN257" s="25"/>
      <c r="BO257" s="25"/>
      <c r="BP257" s="25"/>
      <c r="BQ257" s="25"/>
    </row>
    <row r="258" spans="1:69" s="26" customFormat="1" ht="17.100000000000001" customHeight="1" outlineLevel="1" x14ac:dyDescent="0.3">
      <c r="A258" s="51" t="s">
        <v>339</v>
      </c>
      <c r="B258" s="63" t="s">
        <v>340</v>
      </c>
      <c r="C258" s="25"/>
      <c r="D258" s="4" t="e">
        <f ca="1">ROUND((I258-J258)*$D$9,0)+J258</f>
        <v>#VALUE!</v>
      </c>
      <c r="E258" s="4"/>
      <c r="F258" s="114" t="e">
        <f ca="1">ROUND(D258/$C$4,0)</f>
        <v>#VALUE!</v>
      </c>
      <c r="G258" s="60"/>
      <c r="H258" s="42" t="s">
        <v>600</v>
      </c>
      <c r="I258" s="7" t="e">
        <f ca="1">J258</f>
        <v>#VALUE!</v>
      </c>
      <c r="J258" s="4" t="e">
        <f ca="1">F258*$J$7</f>
        <v>#VALUE!</v>
      </c>
      <c r="L258" s="6"/>
      <c r="M258" s="26">
        <f t="shared" si="237"/>
        <v>0</v>
      </c>
      <c r="N258" s="4">
        <f>ROUND(7580000/1.2,0)</f>
        <v>6316667</v>
      </c>
      <c r="O258" s="7">
        <f t="shared" si="217"/>
        <v>0</v>
      </c>
      <c r="R258" s="7">
        <f t="shared" si="218"/>
        <v>0</v>
      </c>
      <c r="S258" s="7">
        <f>R258*$S$7</f>
        <v>0</v>
      </c>
      <c r="Y258" s="25"/>
      <c r="Z258" s="25"/>
      <c r="AA258" s="25"/>
      <c r="AB258" s="25"/>
      <c r="AC258" s="25"/>
      <c r="AD258" s="25"/>
      <c r="AE258" s="25"/>
      <c r="AF258" s="25"/>
      <c r="AG258" s="25"/>
      <c r="AH258" s="25"/>
      <c r="AI258" s="25"/>
      <c r="AJ258" s="25"/>
      <c r="AK258" s="25"/>
      <c r="AL258" s="25"/>
      <c r="AM258" s="25"/>
      <c r="AN258" s="25"/>
      <c r="AO258" s="25"/>
      <c r="AP258" s="25"/>
      <c r="AQ258" s="25"/>
      <c r="AR258" s="25"/>
      <c r="AS258" s="25"/>
      <c r="AT258" s="25"/>
      <c r="AU258" s="25"/>
      <c r="AV258" s="25"/>
      <c r="AW258" s="25"/>
      <c r="AX258" s="25"/>
      <c r="AY258" s="25"/>
      <c r="AZ258" s="25"/>
      <c r="BA258" s="25"/>
      <c r="BB258" s="25"/>
      <c r="BC258" s="25"/>
      <c r="BD258" s="25"/>
      <c r="BE258" s="25"/>
      <c r="BF258" s="25"/>
      <c r="BG258" s="25"/>
      <c r="BH258" s="25"/>
      <c r="BI258" s="25"/>
      <c r="BJ258" s="25"/>
      <c r="BK258" s="25"/>
      <c r="BL258" s="25"/>
      <c r="BM258" s="25"/>
      <c r="BN258" s="25"/>
      <c r="BO258" s="25"/>
      <c r="BP258" s="25"/>
      <c r="BQ258" s="25"/>
    </row>
    <row r="259" spans="1:69" s="26" customFormat="1" ht="17.100000000000001" customHeight="1" outlineLevel="1" x14ac:dyDescent="0.3">
      <c r="A259" s="53" t="s">
        <v>129</v>
      </c>
      <c r="B259" s="48" t="s">
        <v>238</v>
      </c>
      <c r="D259" s="7">
        <f>ROUND(I259,0)</f>
        <v>625467</v>
      </c>
      <c r="E259" s="7"/>
      <c r="F259" s="99">
        <f>ROUND(D259/$C$4,0)</f>
        <v>56</v>
      </c>
      <c r="G259" s="60">
        <v>45911</v>
      </c>
      <c r="H259" s="42" t="s">
        <v>969</v>
      </c>
      <c r="I259" s="7">
        <v>625467</v>
      </c>
      <c r="J259" s="7"/>
      <c r="L259" s="1">
        <v>163311</v>
      </c>
      <c r="M259" s="26">
        <f t="shared" si="237"/>
        <v>0</v>
      </c>
      <c r="N259" s="7"/>
      <c r="O259" s="7">
        <v>625467</v>
      </c>
      <c r="R259" s="7">
        <v>625467</v>
      </c>
      <c r="S259" s="7">
        <f>R259*$S$7</f>
        <v>677568.4010999999</v>
      </c>
    </row>
    <row r="260" spans="1:69" s="26" customFormat="1" ht="17.100000000000001" customHeight="1" outlineLevel="1" x14ac:dyDescent="0.3">
      <c r="A260" s="56" t="s">
        <v>130</v>
      </c>
      <c r="B260" s="48" t="s">
        <v>164</v>
      </c>
      <c r="C260" s="25"/>
      <c r="D260" s="7" t="e">
        <f ca="1">ROUND((I260-J260)*$D$9,0)+J260</f>
        <v>#VALUE!</v>
      </c>
      <c r="E260" s="7"/>
      <c r="F260" s="99" t="e">
        <f ca="1">ROUND(D260/$C$4,0)</f>
        <v>#VALUE!</v>
      </c>
      <c r="G260" s="60">
        <v>45911</v>
      </c>
      <c r="H260" s="42" t="s">
        <v>969</v>
      </c>
      <c r="I260" s="7">
        <v>669117</v>
      </c>
      <c r="J260" s="4" t="e">
        <f ca="1">F260*$J$7</f>
        <v>#VALUE!</v>
      </c>
      <c r="L260" s="1">
        <v>74339</v>
      </c>
      <c r="M260" s="26">
        <f t="shared" si="237"/>
        <v>0</v>
      </c>
      <c r="N260" s="7">
        <v>253715</v>
      </c>
      <c r="O260" s="7">
        <v>669117</v>
      </c>
      <c r="R260" s="7">
        <v>669117</v>
      </c>
      <c r="S260" s="7">
        <f>R260*$S$7</f>
        <v>724854.44609999994</v>
      </c>
      <c r="Y260" s="25"/>
      <c r="Z260" s="25"/>
      <c r="AA260" s="25"/>
      <c r="AB260" s="25"/>
      <c r="AC260" s="25"/>
      <c r="AD260" s="25"/>
      <c r="AE260" s="25"/>
      <c r="AF260" s="25"/>
      <c r="AG260" s="25"/>
      <c r="AH260" s="25"/>
      <c r="AI260" s="25"/>
      <c r="AJ260" s="25"/>
      <c r="AK260" s="25"/>
      <c r="AL260" s="25"/>
      <c r="AM260" s="25"/>
      <c r="AN260" s="25"/>
      <c r="AO260" s="25"/>
      <c r="AP260" s="25"/>
      <c r="AQ260" s="25"/>
      <c r="AR260" s="25"/>
      <c r="AS260" s="25"/>
      <c r="AT260" s="25"/>
      <c r="AU260" s="25"/>
      <c r="AV260" s="25"/>
      <c r="AW260" s="25"/>
      <c r="AX260" s="25"/>
      <c r="AY260" s="25"/>
      <c r="AZ260" s="25"/>
      <c r="BA260" s="25"/>
      <c r="BB260" s="25"/>
      <c r="BC260" s="25"/>
      <c r="BD260" s="25"/>
      <c r="BE260" s="25"/>
      <c r="BF260" s="25"/>
      <c r="BG260" s="25"/>
      <c r="BH260" s="25"/>
      <c r="BI260" s="25"/>
      <c r="BJ260" s="25"/>
      <c r="BK260" s="25"/>
      <c r="BL260" s="25"/>
      <c r="BM260" s="25"/>
      <c r="BN260" s="25"/>
      <c r="BO260" s="25"/>
      <c r="BP260" s="25"/>
      <c r="BQ260" s="25"/>
    </row>
    <row r="261" spans="1:69" s="26" customFormat="1" ht="17.100000000000001" customHeight="1" outlineLevel="1" x14ac:dyDescent="0.3">
      <c r="A261" s="53" t="s">
        <v>182</v>
      </c>
      <c r="B261" s="48" t="s">
        <v>239</v>
      </c>
      <c r="D261" s="7">
        <f>ROUND(I261,0)</f>
        <v>44102</v>
      </c>
      <c r="E261" s="7"/>
      <c r="F261" s="99">
        <f>ROUND(D261/$C$4,0)</f>
        <v>4</v>
      </c>
      <c r="G261" s="60">
        <v>45911</v>
      </c>
      <c r="H261" s="42" t="s">
        <v>969</v>
      </c>
      <c r="I261" s="7">
        <v>44102</v>
      </c>
      <c r="J261" s="7"/>
      <c r="L261" s="1">
        <v>10464</v>
      </c>
      <c r="M261" s="26">
        <f t="shared" si="237"/>
        <v>0</v>
      </c>
      <c r="N261" s="7"/>
      <c r="O261" s="7">
        <v>44102</v>
      </c>
      <c r="R261" s="7">
        <v>44102</v>
      </c>
      <c r="S261" s="7">
        <f>R261*$S$7</f>
        <v>47775.696599999996</v>
      </c>
    </row>
    <row r="262" spans="1:69" s="26" customFormat="1" ht="17.100000000000001" customHeight="1" x14ac:dyDescent="0.3">
      <c r="A262" s="56" t="s">
        <v>183</v>
      </c>
      <c r="B262" s="43" t="s">
        <v>240</v>
      </c>
      <c r="C262" s="25"/>
      <c r="D262" s="3" t="e">
        <f t="shared" ref="D262:F262" ca="1" si="275">SUM(D263,D269)</f>
        <v>#VALUE!</v>
      </c>
      <c r="E262" s="3"/>
      <c r="F262" s="3" t="e">
        <f t="shared" ca="1" si="275"/>
        <v>#VALUE!</v>
      </c>
      <c r="G262" s="41"/>
      <c r="H262" s="42"/>
      <c r="I262" s="3" t="e">
        <f ca="1">SUM(I263,I269)</f>
        <v>#VALUE!</v>
      </c>
      <c r="J262" s="3" t="e">
        <f t="shared" ref="J262" ca="1" si="276">SUM(J263,J269)</f>
        <v>#VALUE!</v>
      </c>
      <c r="L262" s="72">
        <f>SUM(L263,L269)</f>
        <v>1643638</v>
      </c>
      <c r="M262" s="26">
        <f t="shared" si="237"/>
        <v>0</v>
      </c>
      <c r="N262" s="3">
        <f t="shared" ref="N262:O262" si="277">SUM(N263,N269)</f>
        <v>4583333.33</v>
      </c>
      <c r="O262" s="3">
        <f t="shared" si="277"/>
        <v>23061349</v>
      </c>
      <c r="R262" s="3">
        <f t="shared" ref="R262" si="278">SUM(R263,R269)</f>
        <v>23061349</v>
      </c>
      <c r="S262" s="3">
        <f>SUM(S263,S269)</f>
        <v>24982359.3717</v>
      </c>
      <c r="Y262" s="25"/>
      <c r="Z262" s="25"/>
      <c r="AA262" s="25"/>
      <c r="AB262" s="25"/>
      <c r="AC262" s="25"/>
      <c r="AD262" s="25"/>
      <c r="AE262" s="25"/>
      <c r="AF262" s="25"/>
      <c r="AG262" s="25"/>
      <c r="AH262" s="25"/>
      <c r="AI262" s="25"/>
      <c r="AJ262" s="25"/>
      <c r="AK262" s="25"/>
      <c r="AL262" s="25"/>
      <c r="AM262" s="25"/>
      <c r="AN262" s="25"/>
      <c r="AO262" s="25"/>
      <c r="AP262" s="25"/>
      <c r="AQ262" s="25"/>
      <c r="AR262" s="25"/>
      <c r="AS262" s="25"/>
      <c r="AT262" s="25"/>
      <c r="AU262" s="25"/>
      <c r="AV262" s="25"/>
      <c r="AW262" s="25"/>
      <c r="AX262" s="25"/>
      <c r="AY262" s="25"/>
      <c r="AZ262" s="25"/>
      <c r="BA262" s="25"/>
      <c r="BB262" s="25"/>
      <c r="BC262" s="25"/>
      <c r="BD262" s="25"/>
      <c r="BE262" s="25"/>
      <c r="BF262" s="25"/>
      <c r="BG262" s="25"/>
      <c r="BH262" s="25"/>
      <c r="BI262" s="25"/>
      <c r="BJ262" s="25"/>
      <c r="BK262" s="25"/>
      <c r="BL262" s="25"/>
      <c r="BM262" s="25"/>
      <c r="BN262" s="25"/>
      <c r="BO262" s="25"/>
      <c r="BP262" s="25"/>
      <c r="BQ262" s="25"/>
    </row>
    <row r="263" spans="1:69" s="26" customFormat="1" ht="17.100000000000001" customHeight="1" outlineLevel="1" x14ac:dyDescent="0.3">
      <c r="A263" s="56" t="s">
        <v>184</v>
      </c>
      <c r="B263" s="49" t="s">
        <v>241</v>
      </c>
      <c r="C263" s="25"/>
      <c r="D263" s="7" t="e">
        <f t="shared" ref="D263:F263" ca="1" si="279">SUM(D264:D268)</f>
        <v>#VALUE!</v>
      </c>
      <c r="E263" s="7"/>
      <c r="F263" s="7" t="e">
        <f t="shared" ca="1" si="279"/>
        <v>#VALUE!</v>
      </c>
      <c r="G263" s="41"/>
      <c r="H263" s="42"/>
      <c r="I263" s="7" t="e">
        <f ca="1">SUM(I264:I268)</f>
        <v>#VALUE!</v>
      </c>
      <c r="J263" s="7" t="e">
        <f t="shared" ref="J263" ca="1" si="280">SUM(J264:J268)</f>
        <v>#VALUE!</v>
      </c>
      <c r="L263" s="1">
        <f>SUM(L264:L268)</f>
        <v>1631819</v>
      </c>
      <c r="M263" s="26">
        <f t="shared" si="237"/>
        <v>0</v>
      </c>
      <c r="N263" s="7">
        <f t="shared" ref="N263:O263" si="281">SUM(N264:N268)</f>
        <v>4583333.33</v>
      </c>
      <c r="O263" s="7">
        <f t="shared" si="281"/>
        <v>22960776</v>
      </c>
      <c r="R263" s="7">
        <f t="shared" ref="R263" si="282">SUM(R264:R268)</f>
        <v>22960776</v>
      </c>
      <c r="S263" s="7">
        <f>SUM(S264:S268)</f>
        <v>24873408.640799999</v>
      </c>
      <c r="Y263" s="25"/>
      <c r="Z263" s="25"/>
      <c r="AA263" s="25"/>
      <c r="AB263" s="25"/>
      <c r="AC263" s="25"/>
      <c r="AD263" s="25"/>
      <c r="AE263" s="25"/>
      <c r="AF263" s="25"/>
      <c r="AG263" s="25"/>
      <c r="AH263" s="25"/>
      <c r="AI263" s="25"/>
      <c r="AJ263" s="25"/>
      <c r="AK263" s="25"/>
      <c r="AL263" s="25"/>
      <c r="AM263" s="25"/>
      <c r="AN263" s="25"/>
      <c r="AO263" s="25"/>
      <c r="AP263" s="25"/>
      <c r="AQ263" s="25"/>
      <c r="AR263" s="25"/>
      <c r="AS263" s="25"/>
      <c r="AT263" s="25"/>
      <c r="AU263" s="25"/>
      <c r="AV263" s="25"/>
      <c r="AW263" s="25"/>
      <c r="AX263" s="25"/>
      <c r="AY263" s="25"/>
      <c r="AZ263" s="25"/>
      <c r="BA263" s="25"/>
      <c r="BB263" s="25"/>
      <c r="BC263" s="25"/>
      <c r="BD263" s="25"/>
      <c r="BE263" s="25"/>
      <c r="BF263" s="25"/>
      <c r="BG263" s="25"/>
      <c r="BH263" s="25"/>
      <c r="BI263" s="25"/>
      <c r="BJ263" s="25"/>
      <c r="BK263" s="25"/>
      <c r="BL263" s="25"/>
      <c r="BM263" s="25"/>
      <c r="BN263" s="25"/>
      <c r="BO263" s="25"/>
      <c r="BP263" s="25"/>
      <c r="BQ263" s="25"/>
    </row>
    <row r="264" spans="1:69" s="26" customFormat="1" ht="17.100000000000001" customHeight="1" outlineLevel="1" x14ac:dyDescent="0.3">
      <c r="A264" s="98" t="s">
        <v>311</v>
      </c>
      <c r="B264" s="64" t="s">
        <v>583</v>
      </c>
      <c r="C264" s="25"/>
      <c r="D264" s="7">
        <f>ROUND(I264*$D$9,0)</f>
        <v>13097137</v>
      </c>
      <c r="E264" s="7"/>
      <c r="F264" s="99">
        <f>ROUND(D264/$C$4,0)</f>
        <v>1178</v>
      </c>
      <c r="G264" s="60">
        <v>45911</v>
      </c>
      <c r="H264" s="42" t="s">
        <v>969</v>
      </c>
      <c r="I264" s="7">
        <v>12845998</v>
      </c>
      <c r="J264" s="7"/>
      <c r="L264" s="1">
        <v>861091</v>
      </c>
      <c r="M264" s="26">
        <f t="shared" si="237"/>
        <v>0</v>
      </c>
      <c r="N264" s="7"/>
      <c r="O264" s="7">
        <v>12845998</v>
      </c>
      <c r="R264" s="7">
        <v>12845998</v>
      </c>
      <c r="S264" s="7">
        <f>R264*$S$7</f>
        <v>13916069.633399999</v>
      </c>
      <c r="Y264" s="25"/>
      <c r="Z264" s="25"/>
      <c r="AA264" s="25"/>
      <c r="AB264" s="25"/>
      <c r="AC264" s="25"/>
      <c r="AD264" s="25"/>
      <c r="AE264" s="25"/>
      <c r="AF264" s="25"/>
      <c r="AG264" s="25"/>
      <c r="AH264" s="25"/>
      <c r="AI264" s="25"/>
      <c r="AJ264" s="25"/>
      <c r="AK264" s="25"/>
      <c r="AL264" s="25"/>
      <c r="AM264" s="25"/>
      <c r="AN264" s="25"/>
      <c r="AO264" s="25"/>
      <c r="AP264" s="25"/>
      <c r="AQ264" s="25"/>
      <c r="AR264" s="25"/>
      <c r="AS264" s="25"/>
      <c r="AT264" s="25"/>
      <c r="AU264" s="25"/>
      <c r="AV264" s="25"/>
      <c r="AW264" s="25"/>
      <c r="AX264" s="25"/>
      <c r="AY264" s="25"/>
      <c r="AZ264" s="25"/>
      <c r="BA264" s="25"/>
      <c r="BB264" s="25"/>
      <c r="BC264" s="25"/>
      <c r="BD264" s="25"/>
      <c r="BE264" s="25"/>
      <c r="BF264" s="25"/>
      <c r="BG264" s="25"/>
      <c r="BH264" s="25"/>
      <c r="BI264" s="25"/>
      <c r="BJ264" s="25"/>
      <c r="BK264" s="25"/>
      <c r="BL264" s="25"/>
      <c r="BM264" s="25"/>
      <c r="BN264" s="25"/>
      <c r="BO264" s="25"/>
      <c r="BP264" s="25"/>
      <c r="BQ264" s="25"/>
    </row>
    <row r="265" spans="1:69" s="26" customFormat="1" ht="17.100000000000001" customHeight="1" outlineLevel="1" x14ac:dyDescent="0.3">
      <c r="A265" s="98" t="s">
        <v>310</v>
      </c>
      <c r="B265" s="64" t="s">
        <v>588</v>
      </c>
      <c r="C265" s="25"/>
      <c r="D265" s="7">
        <f>ROUND(I265*$D$9,0)</f>
        <v>10246860</v>
      </c>
      <c r="E265" s="7"/>
      <c r="F265" s="99">
        <f>ROUND(D265/$C$4,0)</f>
        <v>922</v>
      </c>
      <c r="G265" s="60">
        <v>45911</v>
      </c>
      <c r="H265" s="42" t="s">
        <v>969</v>
      </c>
      <c r="I265" s="7">
        <v>10050375</v>
      </c>
      <c r="J265" s="7"/>
      <c r="L265" s="1">
        <v>738388</v>
      </c>
      <c r="M265" s="26">
        <f t="shared" si="237"/>
        <v>0</v>
      </c>
      <c r="N265" s="7"/>
      <c r="O265" s="7">
        <v>10050375</v>
      </c>
      <c r="R265" s="7">
        <v>10050375</v>
      </c>
      <c r="S265" s="7">
        <f>R265*$S$7</f>
        <v>10887571.237499999</v>
      </c>
      <c r="Y265" s="25"/>
      <c r="Z265" s="25"/>
      <c r="AA265" s="25"/>
      <c r="AB265" s="25"/>
      <c r="AC265" s="25"/>
      <c r="AD265" s="25"/>
      <c r="AE265" s="25"/>
      <c r="AF265" s="25"/>
      <c r="AG265" s="25"/>
      <c r="AH265" s="25"/>
      <c r="AI265" s="25"/>
      <c r="AJ265" s="25"/>
      <c r="AK265" s="25"/>
      <c r="AL265" s="25"/>
      <c r="AM265" s="25"/>
      <c r="AN265" s="25"/>
      <c r="AO265" s="25"/>
      <c r="AP265" s="25"/>
      <c r="AQ265" s="25"/>
      <c r="AR265" s="25"/>
      <c r="AS265" s="25"/>
      <c r="AT265" s="25"/>
      <c r="AU265" s="25"/>
      <c r="AV265" s="25"/>
      <c r="AW265" s="25"/>
      <c r="AX265" s="25"/>
      <c r="AY265" s="25"/>
      <c r="AZ265" s="25"/>
      <c r="BA265" s="25"/>
      <c r="BB265" s="25"/>
      <c r="BC265" s="25"/>
      <c r="BD265" s="25"/>
      <c r="BE265" s="25"/>
      <c r="BF265" s="25"/>
      <c r="BG265" s="25"/>
      <c r="BH265" s="25"/>
      <c r="BI265" s="25"/>
      <c r="BJ265" s="25"/>
      <c r="BK265" s="25"/>
      <c r="BL265" s="25"/>
      <c r="BM265" s="25"/>
      <c r="BN265" s="25"/>
      <c r="BO265" s="25"/>
      <c r="BP265" s="25"/>
      <c r="BQ265" s="25"/>
    </row>
    <row r="266" spans="1:69" s="26" customFormat="1" ht="17.100000000000001" customHeight="1" outlineLevel="1" x14ac:dyDescent="0.3">
      <c r="A266" s="98" t="s">
        <v>342</v>
      </c>
      <c r="B266" s="65" t="s">
        <v>343</v>
      </c>
      <c r="C266" s="25"/>
      <c r="D266" s="4" t="e">
        <f ca="1">ROUND((I266-J266)*$D$9,0)+J266</f>
        <v>#VALUE!</v>
      </c>
      <c r="E266" s="4"/>
      <c r="F266" s="114" t="e">
        <f ca="1">ROUND(D266/$C$4,0)</f>
        <v>#VALUE!</v>
      </c>
      <c r="G266" s="60"/>
      <c r="H266" s="42" t="s">
        <v>576</v>
      </c>
      <c r="I266" s="4" t="e">
        <f ca="1">J266</f>
        <v>#VALUE!</v>
      </c>
      <c r="J266" s="4" t="e">
        <f ca="1">F266*$J$7</f>
        <v>#VALUE!</v>
      </c>
      <c r="L266" s="6"/>
      <c r="M266" s="26">
        <f t="shared" si="237"/>
        <v>0</v>
      </c>
      <c r="N266" s="4">
        <f>ROUND((2100000+3400000)/1.2,2)</f>
        <v>4583333.33</v>
      </c>
      <c r="O266" s="4">
        <f t="shared" ref="O266:O326" si="283">Z266</f>
        <v>0</v>
      </c>
      <c r="R266" s="4">
        <f t="shared" ref="R266:R326" si="284">AC266</f>
        <v>0</v>
      </c>
      <c r="S266" s="7">
        <f>R266*$S$7</f>
        <v>0</v>
      </c>
      <c r="Y266" s="25"/>
      <c r="Z266" s="25"/>
      <c r="AA266" s="25"/>
      <c r="AB266" s="25"/>
      <c r="AC266" s="25"/>
      <c r="AD266" s="25"/>
      <c r="AE266" s="25"/>
      <c r="AF266" s="25"/>
      <c r="AG266" s="25"/>
      <c r="AH266" s="25"/>
      <c r="AI266" s="25"/>
      <c r="AJ266" s="25"/>
      <c r="AK266" s="25"/>
      <c r="AL266" s="25"/>
      <c r="AM266" s="25"/>
      <c r="AN266" s="25"/>
      <c r="AO266" s="25"/>
      <c r="AP266" s="25"/>
      <c r="AQ266" s="25"/>
      <c r="AR266" s="25"/>
      <c r="AS266" s="25"/>
      <c r="AT266" s="25"/>
      <c r="AU266" s="25"/>
      <c r="AV266" s="25"/>
      <c r="AW266" s="25"/>
      <c r="AX266" s="25"/>
      <c r="AY266" s="25"/>
      <c r="AZ266" s="25"/>
      <c r="BA266" s="25"/>
      <c r="BB266" s="25"/>
      <c r="BC266" s="25"/>
      <c r="BD266" s="25"/>
      <c r="BE266" s="25"/>
      <c r="BF266" s="25"/>
      <c r="BG266" s="25"/>
      <c r="BH266" s="25"/>
      <c r="BI266" s="25"/>
      <c r="BJ266" s="25"/>
      <c r="BK266" s="25"/>
      <c r="BL266" s="25"/>
      <c r="BM266" s="25"/>
      <c r="BN266" s="25"/>
      <c r="BO266" s="25"/>
      <c r="BP266" s="25"/>
      <c r="BQ266" s="25"/>
    </row>
    <row r="267" spans="1:69" s="26" customFormat="1" ht="17.100000000000001" customHeight="1" outlineLevel="1" x14ac:dyDescent="0.3">
      <c r="A267" s="98" t="s">
        <v>350</v>
      </c>
      <c r="B267" s="64" t="s">
        <v>352</v>
      </c>
      <c r="C267" s="25"/>
      <c r="D267" s="7">
        <f>ROUND(I267*$D$9,0)</f>
        <v>31194</v>
      </c>
      <c r="E267" s="7"/>
      <c r="F267" s="99">
        <f>ROUND(D267/$C$4,0)</f>
        <v>3</v>
      </c>
      <c r="G267" s="60">
        <v>45911</v>
      </c>
      <c r="H267" s="42" t="s">
        <v>969</v>
      </c>
      <c r="I267" s="7">
        <v>30596</v>
      </c>
      <c r="J267" s="7"/>
      <c r="L267" s="1">
        <f>6468/2*5</f>
        <v>16170</v>
      </c>
      <c r="M267" s="26">
        <f t="shared" si="237"/>
        <v>0</v>
      </c>
      <c r="N267" s="7"/>
      <c r="O267" s="7">
        <v>30596</v>
      </c>
      <c r="R267" s="7">
        <v>30596</v>
      </c>
      <c r="S267" s="7">
        <f>R267*$S$7</f>
        <v>33144.646799999995</v>
      </c>
      <c r="Y267" s="25"/>
      <c r="Z267" s="25"/>
      <c r="AA267" s="25"/>
      <c r="AB267" s="25"/>
      <c r="AC267" s="25"/>
      <c r="AD267" s="25"/>
      <c r="AE267" s="25"/>
      <c r="AF267" s="25"/>
      <c r="AG267" s="25"/>
      <c r="AH267" s="25"/>
      <c r="AI267" s="25"/>
      <c r="AJ267" s="25"/>
      <c r="AK267" s="25"/>
      <c r="AL267" s="25"/>
      <c r="AM267" s="25"/>
      <c r="AN267" s="25"/>
      <c r="AO267" s="25"/>
      <c r="AP267" s="25"/>
      <c r="AQ267" s="25"/>
      <c r="AR267" s="25"/>
      <c r="AS267" s="25"/>
      <c r="AT267" s="25"/>
      <c r="AU267" s="25"/>
      <c r="AV267" s="25"/>
      <c r="AW267" s="25"/>
      <c r="AX267" s="25"/>
      <c r="AY267" s="25"/>
      <c r="AZ267" s="25"/>
      <c r="BA267" s="25"/>
      <c r="BB267" s="25"/>
      <c r="BC267" s="25"/>
      <c r="BD267" s="25"/>
      <c r="BE267" s="25"/>
      <c r="BF267" s="25"/>
      <c r="BG267" s="25"/>
      <c r="BH267" s="25"/>
      <c r="BI267" s="25"/>
      <c r="BJ267" s="25"/>
      <c r="BK267" s="25"/>
      <c r="BL267" s="25"/>
      <c r="BM267" s="25"/>
      <c r="BN267" s="25"/>
      <c r="BO267" s="25"/>
      <c r="BP267" s="25"/>
      <c r="BQ267" s="25"/>
    </row>
    <row r="268" spans="1:69" s="26" customFormat="1" ht="17.100000000000001" customHeight="1" outlineLevel="1" x14ac:dyDescent="0.3">
      <c r="A268" s="98" t="s">
        <v>351</v>
      </c>
      <c r="B268" s="64" t="s">
        <v>363</v>
      </c>
      <c r="C268" s="25"/>
      <c r="D268" s="7">
        <f>ROUND(I268*$D$9,0)</f>
        <v>34468</v>
      </c>
      <c r="E268" s="7"/>
      <c r="F268" s="99">
        <f>ROUND(D268/$C$4,0)</f>
        <v>3</v>
      </c>
      <c r="G268" s="60">
        <v>45911</v>
      </c>
      <c r="H268" s="42" t="s">
        <v>969</v>
      </c>
      <c r="I268" s="7">
        <v>33807</v>
      </c>
      <c r="J268" s="7"/>
      <c r="L268" s="1">
        <f>(6468)/2*5</f>
        <v>16170</v>
      </c>
      <c r="M268" s="26">
        <f t="shared" si="237"/>
        <v>0</v>
      </c>
      <c r="N268" s="7"/>
      <c r="O268" s="7">
        <v>33807</v>
      </c>
      <c r="R268" s="7">
        <v>33807</v>
      </c>
      <c r="S268" s="7">
        <f>R268*$S$7</f>
        <v>36623.123099999997</v>
      </c>
      <c r="Y268" s="25"/>
      <c r="Z268" s="25"/>
      <c r="AA268" s="25"/>
      <c r="AB268" s="25"/>
      <c r="AC268" s="25"/>
      <c r="AD268" s="25"/>
      <c r="AE268" s="25"/>
      <c r="AF268" s="25"/>
      <c r="AG268" s="25"/>
      <c r="AH268" s="25"/>
      <c r="AI268" s="25"/>
      <c r="AJ268" s="25"/>
      <c r="AK268" s="25"/>
      <c r="AL268" s="25"/>
      <c r="AM268" s="25"/>
      <c r="AN268" s="25"/>
      <c r="AO268" s="25"/>
      <c r="AP268" s="25"/>
      <c r="AQ268" s="25"/>
      <c r="AR268" s="25"/>
      <c r="AS268" s="25"/>
      <c r="AT268" s="25"/>
      <c r="AU268" s="25"/>
      <c r="AV268" s="25"/>
      <c r="AW268" s="25"/>
      <c r="AX268" s="25"/>
      <c r="AY268" s="25"/>
      <c r="AZ268" s="25"/>
      <c r="BA268" s="25"/>
      <c r="BB268" s="25"/>
      <c r="BC268" s="25"/>
      <c r="BD268" s="25"/>
      <c r="BE268" s="25"/>
      <c r="BF268" s="25"/>
      <c r="BG268" s="25"/>
      <c r="BH268" s="25"/>
      <c r="BI268" s="25"/>
      <c r="BJ268" s="25"/>
      <c r="BK268" s="25"/>
      <c r="BL268" s="25"/>
      <c r="BM268" s="25"/>
      <c r="BN268" s="25"/>
      <c r="BO268" s="25"/>
      <c r="BP268" s="25"/>
      <c r="BQ268" s="25"/>
    </row>
    <row r="269" spans="1:69" s="26" customFormat="1" ht="17.100000000000001" customHeight="1" outlineLevel="1" x14ac:dyDescent="0.3">
      <c r="A269" s="56" t="s">
        <v>185</v>
      </c>
      <c r="B269" s="49" t="s">
        <v>243</v>
      </c>
      <c r="C269" s="25"/>
      <c r="D269" s="7">
        <f t="shared" ref="D269:F269" si="285">SUM(D270:D270)</f>
        <v>100573</v>
      </c>
      <c r="E269" s="7"/>
      <c r="F269" s="7">
        <f t="shared" si="285"/>
        <v>9</v>
      </c>
      <c r="G269" s="41"/>
      <c r="H269" s="42"/>
      <c r="I269" s="7">
        <f>SUM(I270:I270)</f>
        <v>100573</v>
      </c>
      <c r="J269" s="7">
        <f t="shared" ref="J269" si="286">SUM(J270:J270)</f>
        <v>0</v>
      </c>
      <c r="L269" s="1">
        <f>SUM(L270:L270)</f>
        <v>11819</v>
      </c>
      <c r="M269" s="26">
        <f t="shared" si="237"/>
        <v>0</v>
      </c>
      <c r="N269" s="7">
        <f t="shared" ref="N269:O269" si="287">SUM(N270:N270)</f>
        <v>0</v>
      </c>
      <c r="O269" s="7">
        <f t="shared" si="287"/>
        <v>100573</v>
      </c>
      <c r="R269" s="7">
        <f t="shared" ref="R269" si="288">SUM(R270:R270)</f>
        <v>100573</v>
      </c>
      <c r="S269" s="7">
        <f>SUM(S270:S270)</f>
        <v>108950.7309</v>
      </c>
      <c r="Y269" s="25"/>
      <c r="Z269" s="25"/>
      <c r="AA269" s="25"/>
      <c r="AB269" s="25"/>
      <c r="AC269" s="25"/>
      <c r="AD269" s="25"/>
      <c r="AE269" s="25"/>
      <c r="AF269" s="25"/>
      <c r="AG269" s="25"/>
      <c r="AH269" s="25"/>
      <c r="AI269" s="25"/>
      <c r="AJ269" s="25"/>
      <c r="AK269" s="25"/>
      <c r="AL269" s="25"/>
      <c r="AM269" s="25"/>
      <c r="AN269" s="25"/>
      <c r="AO269" s="25"/>
      <c r="AP269" s="25"/>
      <c r="AQ269" s="25"/>
      <c r="AR269" s="25"/>
      <c r="AS269" s="25"/>
      <c r="AT269" s="25"/>
      <c r="AU269" s="25"/>
      <c r="AV269" s="25"/>
      <c r="AW269" s="25"/>
      <c r="AX269" s="25"/>
      <c r="AY269" s="25"/>
      <c r="AZ269" s="25"/>
      <c r="BA269" s="25"/>
      <c r="BB269" s="25"/>
      <c r="BC269" s="25"/>
      <c r="BD269" s="25"/>
      <c r="BE269" s="25"/>
      <c r="BF269" s="25"/>
      <c r="BG269" s="25"/>
      <c r="BH269" s="25"/>
      <c r="BI269" s="25"/>
      <c r="BJ269" s="25"/>
      <c r="BK269" s="25"/>
      <c r="BL269" s="25"/>
      <c r="BM269" s="25"/>
      <c r="BN269" s="25"/>
      <c r="BO269" s="25"/>
      <c r="BP269" s="25"/>
      <c r="BQ269" s="25"/>
    </row>
    <row r="270" spans="1:69" s="26" customFormat="1" ht="17.100000000000001" customHeight="1" outlineLevel="1" x14ac:dyDescent="0.3">
      <c r="A270" s="98" t="s">
        <v>309</v>
      </c>
      <c r="B270" s="64" t="s">
        <v>308</v>
      </c>
      <c r="C270" s="25"/>
      <c r="D270" s="7">
        <f>ROUND(I270,0)</f>
        <v>100573</v>
      </c>
      <c r="E270" s="7"/>
      <c r="F270" s="99">
        <f>ROUND(D270/$C$4,0)</f>
        <v>9</v>
      </c>
      <c r="G270" s="60">
        <v>45911</v>
      </c>
      <c r="H270" s="42" t="s">
        <v>969</v>
      </c>
      <c r="I270" s="7">
        <v>100573</v>
      </c>
      <c r="J270" s="7"/>
      <c r="L270" s="1">
        <v>11819</v>
      </c>
      <c r="M270" s="26">
        <f t="shared" si="237"/>
        <v>0</v>
      </c>
      <c r="N270" s="7"/>
      <c r="O270" s="7">
        <v>100573</v>
      </c>
      <c r="R270" s="7">
        <v>100573</v>
      </c>
      <c r="S270" s="7">
        <f>R270*$S$7</f>
        <v>108950.7309</v>
      </c>
      <c r="Y270" s="25"/>
      <c r="Z270" s="25"/>
      <c r="AA270" s="25"/>
      <c r="AB270" s="25"/>
      <c r="AC270" s="25"/>
      <c r="AD270" s="25"/>
      <c r="AE270" s="25"/>
      <c r="AF270" s="25"/>
      <c r="AG270" s="25"/>
      <c r="AH270" s="25"/>
      <c r="AI270" s="25"/>
      <c r="AJ270" s="25"/>
      <c r="AK270" s="25"/>
      <c r="AL270" s="25"/>
      <c r="AM270" s="25"/>
      <c r="AN270" s="25"/>
      <c r="AO270" s="25"/>
      <c r="AP270" s="25"/>
      <c r="AQ270" s="25"/>
      <c r="AR270" s="25"/>
      <c r="AS270" s="25"/>
      <c r="AT270" s="25"/>
      <c r="AU270" s="25"/>
      <c r="AV270" s="25"/>
      <c r="AW270" s="25"/>
      <c r="AX270" s="25"/>
      <c r="AY270" s="25"/>
      <c r="AZ270" s="25"/>
      <c r="BA270" s="25"/>
      <c r="BB270" s="25"/>
      <c r="BC270" s="25"/>
      <c r="BD270" s="25"/>
      <c r="BE270" s="25"/>
      <c r="BF270" s="25"/>
      <c r="BG270" s="25"/>
      <c r="BH270" s="25"/>
      <c r="BI270" s="25"/>
      <c r="BJ270" s="25"/>
      <c r="BK270" s="25"/>
      <c r="BL270" s="25"/>
      <c r="BM270" s="25"/>
      <c r="BN270" s="25"/>
      <c r="BO270" s="25"/>
      <c r="BP270" s="25"/>
      <c r="BQ270" s="25"/>
    </row>
    <row r="271" spans="1:69" s="26" customFormat="1" ht="17.100000000000001" customHeight="1" x14ac:dyDescent="0.3">
      <c r="A271" s="56" t="s">
        <v>186</v>
      </c>
      <c r="B271" s="43" t="s">
        <v>244</v>
      </c>
      <c r="C271" s="25"/>
      <c r="D271" s="3" t="e">
        <f t="shared" ref="D271:F271" ca="1" si="289">SUM(D272,D275,D276,D277,D278,D279)</f>
        <v>#VALUE!</v>
      </c>
      <c r="E271" s="3"/>
      <c r="F271" s="3" t="e">
        <f t="shared" ca="1" si="289"/>
        <v>#VALUE!</v>
      </c>
      <c r="G271" s="41"/>
      <c r="H271" s="42"/>
      <c r="I271" s="3">
        <f>SUM(I272,I275,I276,I277,I278,I279)</f>
        <v>24165910</v>
      </c>
      <c r="J271" s="3" t="e">
        <f t="shared" ref="J271" ca="1" si="290">SUM(J272,J275,J276,J277,J278,J279)</f>
        <v>#VALUE!</v>
      </c>
      <c r="L271" s="72">
        <f>SUM(L272,L275:L279)</f>
        <v>1901199</v>
      </c>
      <c r="M271" s="26">
        <f t="shared" si="237"/>
        <v>0</v>
      </c>
      <c r="N271" s="3">
        <f t="shared" ref="N271:O271" si="291">SUM(N272,N275,N276,N277,N278,N279)</f>
        <v>696206</v>
      </c>
      <c r="O271" s="3">
        <f t="shared" si="291"/>
        <v>24165910</v>
      </c>
      <c r="R271" s="3">
        <f t="shared" ref="R271" si="292">SUM(R272,R275,R276,R277,R278,R279)</f>
        <v>24165910</v>
      </c>
      <c r="S271" s="3">
        <f>SUM(S272,S275,S276,S277,S278,S279)</f>
        <v>26178930.302999996</v>
      </c>
      <c r="Y271" s="25"/>
      <c r="Z271" s="25"/>
      <c r="AA271" s="25"/>
      <c r="AB271" s="25"/>
      <c r="AC271" s="25"/>
      <c r="AD271" s="25"/>
      <c r="AE271" s="25"/>
      <c r="AF271" s="25"/>
      <c r="AG271" s="25"/>
      <c r="AH271" s="25"/>
      <c r="AI271" s="25"/>
      <c r="AJ271" s="25"/>
      <c r="AK271" s="25"/>
      <c r="AL271" s="25"/>
      <c r="AM271" s="25"/>
      <c r="AN271" s="25"/>
      <c r="AO271" s="25"/>
      <c r="AP271" s="25"/>
      <c r="AQ271" s="25"/>
      <c r="AR271" s="25"/>
      <c r="AS271" s="25"/>
      <c r="AT271" s="25"/>
      <c r="AU271" s="25"/>
      <c r="AV271" s="25"/>
      <c r="AW271" s="25"/>
      <c r="AX271" s="25"/>
      <c r="AY271" s="25"/>
      <c r="AZ271" s="25"/>
      <c r="BA271" s="25"/>
      <c r="BB271" s="25"/>
      <c r="BC271" s="25"/>
      <c r="BD271" s="25"/>
      <c r="BE271" s="25"/>
      <c r="BF271" s="25"/>
      <c r="BG271" s="25"/>
      <c r="BH271" s="25"/>
      <c r="BI271" s="25"/>
      <c r="BJ271" s="25"/>
      <c r="BK271" s="25"/>
      <c r="BL271" s="25"/>
      <c r="BM271" s="25"/>
      <c r="BN271" s="25"/>
      <c r="BO271" s="25"/>
      <c r="BP271" s="25"/>
      <c r="BQ271" s="25"/>
    </row>
    <row r="272" spans="1:69" s="26" customFormat="1" ht="17.100000000000001" customHeight="1" x14ac:dyDescent="0.3">
      <c r="A272" s="56" t="s">
        <v>187</v>
      </c>
      <c r="B272" s="49" t="s">
        <v>361</v>
      </c>
      <c r="C272" s="25"/>
      <c r="D272" s="7">
        <f>SUM(D273:D274)</f>
        <v>16802876</v>
      </c>
      <c r="E272" s="7"/>
      <c r="F272" s="7">
        <f t="shared" ref="F272" si="293">SUM(F273:F274)</f>
        <v>1511</v>
      </c>
      <c r="G272" s="41"/>
      <c r="H272" s="42"/>
      <c r="I272" s="7">
        <f>SUM(I273:I274)</f>
        <v>16480679</v>
      </c>
      <c r="J272" s="7">
        <f t="shared" ref="J272" si="294">SUM(J273:J274)</f>
        <v>0</v>
      </c>
      <c r="L272" s="1">
        <f>SUM(L273:L274)</f>
        <v>918569.5</v>
      </c>
      <c r="M272" s="26">
        <f t="shared" si="237"/>
        <v>0</v>
      </c>
      <c r="N272" s="7">
        <f t="shared" ref="N272:O272" si="295">SUM(N273:N274)</f>
        <v>0</v>
      </c>
      <c r="O272" s="7">
        <f t="shared" si="295"/>
        <v>16480679</v>
      </c>
      <c r="R272" s="7">
        <f t="shared" ref="R272" si="296">SUM(R273:R274)</f>
        <v>16480679</v>
      </c>
      <c r="S272" s="7">
        <f>SUM(S273:S274)</f>
        <v>17853519.560699999</v>
      </c>
      <c r="Y272" s="25"/>
      <c r="Z272" s="25"/>
      <c r="AA272" s="25"/>
      <c r="AB272" s="25"/>
      <c r="AC272" s="25"/>
      <c r="AD272" s="25"/>
      <c r="AE272" s="25"/>
      <c r="AF272" s="25"/>
      <c r="AG272" s="25"/>
      <c r="AH272" s="25"/>
      <c r="AI272" s="25"/>
      <c r="AJ272" s="25"/>
      <c r="AK272" s="25"/>
      <c r="AL272" s="25"/>
      <c r="AM272" s="25"/>
      <c r="AN272" s="25"/>
      <c r="AO272" s="25"/>
      <c r="AP272" s="25"/>
      <c r="AQ272" s="25"/>
      <c r="AR272" s="25"/>
      <c r="AS272" s="25"/>
      <c r="AT272" s="25"/>
      <c r="AU272" s="25"/>
      <c r="AV272" s="25"/>
      <c r="AW272" s="25"/>
      <c r="AX272" s="25"/>
      <c r="AY272" s="25"/>
      <c r="AZ272" s="25"/>
      <c r="BA272" s="25"/>
      <c r="BB272" s="25"/>
      <c r="BC272" s="25"/>
      <c r="BD272" s="25"/>
      <c r="BE272" s="25"/>
      <c r="BF272" s="25"/>
      <c r="BG272" s="25"/>
      <c r="BH272" s="25"/>
      <c r="BI272" s="25"/>
      <c r="BJ272" s="25"/>
      <c r="BK272" s="25"/>
      <c r="BL272" s="25"/>
      <c r="BM272" s="25"/>
      <c r="BN272" s="25"/>
      <c r="BO272" s="25"/>
      <c r="BP272" s="25"/>
      <c r="BQ272" s="25"/>
    </row>
    <row r="273" spans="1:69" s="26" customFormat="1" ht="17.100000000000001" customHeight="1" outlineLevel="1" x14ac:dyDescent="0.3">
      <c r="A273" s="51" t="s">
        <v>348</v>
      </c>
      <c r="B273" s="48" t="s">
        <v>245</v>
      </c>
      <c r="C273" s="25"/>
      <c r="D273" s="7">
        <f>ROUND(I273*$D$9,0)</f>
        <v>16198176</v>
      </c>
      <c r="E273" s="7"/>
      <c r="F273" s="99">
        <f t="shared" ref="F273:F278" si="297">ROUND(D273/$C$4,0)</f>
        <v>1457</v>
      </c>
      <c r="G273" s="60">
        <v>45911</v>
      </c>
      <c r="H273" s="42" t="s">
        <v>969</v>
      </c>
      <c r="I273" s="7">
        <v>15887574</v>
      </c>
      <c r="J273" s="7"/>
      <c r="L273" s="1">
        <v>687957</v>
      </c>
      <c r="M273" s="26">
        <f t="shared" si="237"/>
        <v>0</v>
      </c>
      <c r="N273" s="7"/>
      <c r="O273" s="7">
        <v>15887574</v>
      </c>
      <c r="R273" s="7">
        <v>15887574</v>
      </c>
      <c r="S273" s="7">
        <f t="shared" ref="S273:S278" si="298">R273*$S$7</f>
        <v>17211008.9142</v>
      </c>
      <c r="Y273" s="25"/>
      <c r="Z273" s="25"/>
      <c r="AA273" s="25"/>
      <c r="AB273" s="25"/>
      <c r="AC273" s="25"/>
      <c r="AD273" s="25"/>
      <c r="AE273" s="25"/>
      <c r="AF273" s="25"/>
      <c r="AG273" s="25"/>
      <c r="AH273" s="25"/>
      <c r="AI273" s="25"/>
      <c r="AJ273" s="25"/>
      <c r="AK273" s="25"/>
      <c r="AL273" s="25"/>
      <c r="AM273" s="25"/>
      <c r="AN273" s="25"/>
      <c r="AO273" s="25"/>
      <c r="AP273" s="25"/>
      <c r="AQ273" s="25"/>
      <c r="AR273" s="25"/>
      <c r="AS273" s="25"/>
      <c r="AT273" s="25"/>
      <c r="AU273" s="25"/>
      <c r="AV273" s="25"/>
      <c r="AW273" s="25"/>
      <c r="AX273" s="25"/>
      <c r="AY273" s="25"/>
      <c r="AZ273" s="25"/>
      <c r="BA273" s="25"/>
      <c r="BB273" s="25"/>
      <c r="BC273" s="25"/>
      <c r="BD273" s="25"/>
      <c r="BE273" s="25"/>
      <c r="BF273" s="25"/>
      <c r="BG273" s="25"/>
      <c r="BH273" s="25"/>
      <c r="BI273" s="25"/>
      <c r="BJ273" s="25"/>
      <c r="BK273" s="25"/>
      <c r="BL273" s="25"/>
      <c r="BM273" s="25"/>
      <c r="BN273" s="25"/>
      <c r="BO273" s="25"/>
      <c r="BP273" s="25"/>
      <c r="BQ273" s="25"/>
    </row>
    <row r="274" spans="1:69" s="26" customFormat="1" ht="17.100000000000001" customHeight="1" outlineLevel="1" x14ac:dyDescent="0.3">
      <c r="A274" s="51" t="s">
        <v>362</v>
      </c>
      <c r="B274" s="48" t="s">
        <v>570</v>
      </c>
      <c r="C274" s="25"/>
      <c r="D274" s="7">
        <f>ROUND(I274*$D$9,0)</f>
        <v>604700</v>
      </c>
      <c r="E274" s="7"/>
      <c r="F274" s="99">
        <f t="shared" si="297"/>
        <v>54</v>
      </c>
      <c r="G274" s="60">
        <v>45911</v>
      </c>
      <c r="H274" s="42" t="s">
        <v>969</v>
      </c>
      <c r="I274" s="7">
        <v>593105</v>
      </c>
      <c r="J274" s="7"/>
      <c r="L274" s="1">
        <f>92245/2*5</f>
        <v>230612.5</v>
      </c>
      <c r="M274" s="26">
        <f t="shared" si="237"/>
        <v>0</v>
      </c>
      <c r="N274" s="7"/>
      <c r="O274" s="7">
        <v>593105</v>
      </c>
      <c r="R274" s="7">
        <v>593105</v>
      </c>
      <c r="S274" s="7">
        <f t="shared" si="298"/>
        <v>642510.64649999992</v>
      </c>
      <c r="Y274" s="25"/>
      <c r="Z274" s="25"/>
      <c r="AA274" s="25"/>
      <c r="AB274" s="25"/>
      <c r="AC274" s="25"/>
      <c r="AD274" s="25"/>
      <c r="AE274" s="25"/>
      <c r="AF274" s="25"/>
      <c r="AG274" s="25"/>
      <c r="AH274" s="25"/>
      <c r="AI274" s="25"/>
      <c r="AJ274" s="25"/>
      <c r="AK274" s="25"/>
      <c r="AL274" s="25"/>
      <c r="AM274" s="25"/>
      <c r="AN274" s="25"/>
      <c r="AO274" s="25"/>
      <c r="AP274" s="25"/>
      <c r="AQ274" s="25"/>
      <c r="AR274" s="25"/>
      <c r="AS274" s="25"/>
      <c r="AT274" s="25"/>
      <c r="AU274" s="25"/>
      <c r="AV274" s="25"/>
      <c r="AW274" s="25"/>
      <c r="AX274" s="25"/>
      <c r="AY274" s="25"/>
      <c r="AZ274" s="25"/>
      <c r="BA274" s="25"/>
      <c r="BB274" s="25"/>
      <c r="BC274" s="25"/>
      <c r="BD274" s="25"/>
      <c r="BE274" s="25"/>
      <c r="BF274" s="25"/>
      <c r="BG274" s="25"/>
      <c r="BH274" s="25"/>
      <c r="BI274" s="25"/>
      <c r="BJ274" s="25"/>
      <c r="BK274" s="25"/>
      <c r="BL274" s="25"/>
      <c r="BM274" s="25"/>
      <c r="BN274" s="25"/>
      <c r="BO274" s="25"/>
      <c r="BP274" s="25"/>
      <c r="BQ274" s="25"/>
    </row>
    <row r="275" spans="1:69" s="26" customFormat="1" ht="17.100000000000001" customHeight="1" outlineLevel="1" x14ac:dyDescent="0.3">
      <c r="A275" s="53" t="s">
        <v>188</v>
      </c>
      <c r="B275" s="48" t="s">
        <v>366</v>
      </c>
      <c r="D275" s="7">
        <f>ROUND(I275*$D$9,0)</f>
        <v>416689</v>
      </c>
      <c r="E275" s="7"/>
      <c r="F275" s="99">
        <f t="shared" si="297"/>
        <v>37</v>
      </c>
      <c r="G275" s="60">
        <v>45911</v>
      </c>
      <c r="H275" s="42" t="s">
        <v>969</v>
      </c>
      <c r="I275" s="7">
        <v>408699</v>
      </c>
      <c r="J275" s="7"/>
      <c r="L275" s="1">
        <f>78708/2*5</f>
        <v>196770</v>
      </c>
      <c r="M275" s="26">
        <f t="shared" si="237"/>
        <v>0</v>
      </c>
      <c r="N275" s="7"/>
      <c r="O275" s="7">
        <v>408699</v>
      </c>
      <c r="R275" s="7">
        <v>408699</v>
      </c>
      <c r="S275" s="7">
        <f t="shared" si="298"/>
        <v>442743.62669999996</v>
      </c>
    </row>
    <row r="276" spans="1:69" s="26" customFormat="1" ht="17.100000000000001" customHeight="1" outlineLevel="1" x14ac:dyDescent="0.3">
      <c r="A276" s="53" t="s">
        <v>189</v>
      </c>
      <c r="B276" s="48" t="s">
        <v>22</v>
      </c>
      <c r="D276" s="7">
        <f>ROUND(I276*$D$9,0)</f>
        <v>5894206</v>
      </c>
      <c r="E276" s="7"/>
      <c r="F276" s="99">
        <f t="shared" si="297"/>
        <v>530</v>
      </c>
      <c r="G276" s="60">
        <v>45911</v>
      </c>
      <c r="H276" s="42" t="s">
        <v>969</v>
      </c>
      <c r="I276" s="7">
        <v>5781184</v>
      </c>
      <c r="J276" s="7"/>
      <c r="L276" s="1">
        <v>493666</v>
      </c>
      <c r="M276" s="26">
        <f t="shared" si="237"/>
        <v>0</v>
      </c>
      <c r="N276" s="7"/>
      <c r="O276" s="7">
        <v>5781184</v>
      </c>
      <c r="R276" s="7">
        <v>5781184</v>
      </c>
      <c r="S276" s="7">
        <f t="shared" si="298"/>
        <v>6262756.6272</v>
      </c>
    </row>
    <row r="277" spans="1:69" s="26" customFormat="1" ht="17.100000000000001" customHeight="1" outlineLevel="1" x14ac:dyDescent="0.3">
      <c r="A277" s="53" t="s">
        <v>190</v>
      </c>
      <c r="B277" s="48" t="s">
        <v>571</v>
      </c>
      <c r="D277" s="7">
        <f>ROUND(I277*$D$9,0)</f>
        <v>306871</v>
      </c>
      <c r="E277" s="7"/>
      <c r="F277" s="99">
        <f t="shared" si="297"/>
        <v>28</v>
      </c>
      <c r="G277" s="60">
        <v>45911</v>
      </c>
      <c r="H277" s="42" t="s">
        <v>969</v>
      </c>
      <c r="I277" s="7">
        <v>300987</v>
      </c>
      <c r="J277" s="7"/>
      <c r="L277" s="1">
        <f>81239/2*5</f>
        <v>203097.5</v>
      </c>
      <c r="M277" s="26">
        <f t="shared" si="237"/>
        <v>0</v>
      </c>
      <c r="N277" s="7"/>
      <c r="O277" s="7">
        <v>300987</v>
      </c>
      <c r="R277" s="7">
        <v>300987</v>
      </c>
      <c r="S277" s="7">
        <f t="shared" si="298"/>
        <v>326059.21709999995</v>
      </c>
    </row>
    <row r="278" spans="1:69" s="26" customFormat="1" ht="17.100000000000001" customHeight="1" outlineLevel="1" x14ac:dyDescent="0.3">
      <c r="A278" s="56" t="s">
        <v>191</v>
      </c>
      <c r="B278" s="48" t="s">
        <v>562</v>
      </c>
      <c r="C278" s="25"/>
      <c r="D278" s="7" t="e">
        <f ca="1">ROUND((I278-J278)*$D$9,0)+J278</f>
        <v>#VALUE!</v>
      </c>
      <c r="E278" s="7"/>
      <c r="F278" s="99" t="e">
        <f t="shared" ca="1" si="297"/>
        <v>#VALUE!</v>
      </c>
      <c r="G278" s="60">
        <v>45911</v>
      </c>
      <c r="H278" s="42" t="s">
        <v>969</v>
      </c>
      <c r="I278" s="7">
        <v>909614</v>
      </c>
      <c r="J278" s="4" t="e">
        <f ca="1">F278*$J$7</f>
        <v>#VALUE!</v>
      </c>
      <c r="L278" s="1">
        <v>23057</v>
      </c>
      <c r="M278" s="26">
        <f t="shared" si="237"/>
        <v>0</v>
      </c>
      <c r="N278" s="7">
        <v>696206</v>
      </c>
      <c r="O278" s="7">
        <v>909614</v>
      </c>
      <c r="R278" s="7">
        <v>909614</v>
      </c>
      <c r="S278" s="7">
        <f t="shared" si="298"/>
        <v>985384.84619999991</v>
      </c>
      <c r="Y278" s="25"/>
      <c r="Z278" s="25"/>
      <c r="AA278" s="25"/>
      <c r="AB278" s="25"/>
      <c r="AC278" s="25"/>
      <c r="AD278" s="25"/>
      <c r="AE278" s="25"/>
      <c r="AF278" s="25"/>
      <c r="AG278" s="25"/>
      <c r="AH278" s="25"/>
      <c r="AI278" s="25"/>
      <c r="AJ278" s="25"/>
      <c r="AK278" s="25"/>
      <c r="AL278" s="25"/>
      <c r="AM278" s="25"/>
      <c r="AN278" s="25"/>
      <c r="AO278" s="25"/>
      <c r="AP278" s="25"/>
      <c r="AQ278" s="25"/>
      <c r="AR278" s="25"/>
      <c r="AS278" s="25"/>
      <c r="AT278" s="25"/>
      <c r="AU278" s="25"/>
      <c r="AV278" s="25"/>
      <c r="AW278" s="25"/>
      <c r="AX278" s="25"/>
      <c r="AY278" s="25"/>
      <c r="AZ278" s="25"/>
      <c r="BA278" s="25"/>
      <c r="BB278" s="25"/>
      <c r="BC278" s="25"/>
      <c r="BD278" s="25"/>
      <c r="BE278" s="25"/>
      <c r="BF278" s="25"/>
      <c r="BG278" s="25"/>
      <c r="BH278" s="25"/>
      <c r="BI278" s="25"/>
      <c r="BJ278" s="25"/>
      <c r="BK278" s="25"/>
      <c r="BL278" s="25"/>
      <c r="BM278" s="25"/>
      <c r="BN278" s="25"/>
      <c r="BO278" s="25"/>
      <c r="BP278" s="25"/>
      <c r="BQ278" s="25"/>
    </row>
    <row r="279" spans="1:69" s="26" customFormat="1" ht="17.100000000000001" customHeight="1" outlineLevel="1" x14ac:dyDescent="0.3">
      <c r="A279" s="56" t="s">
        <v>192</v>
      </c>
      <c r="B279" s="49" t="s">
        <v>246</v>
      </c>
      <c r="C279" s="25"/>
      <c r="D279" s="7">
        <f t="shared" ref="D279:F279" si="299">SUM(D280:D281)</f>
        <v>284747</v>
      </c>
      <c r="E279" s="7"/>
      <c r="F279" s="7">
        <f t="shared" si="299"/>
        <v>26</v>
      </c>
      <c r="G279" s="60"/>
      <c r="H279" s="42"/>
      <c r="I279" s="7">
        <f>SUM(I280:I281)</f>
        <v>284747</v>
      </c>
      <c r="J279" s="7">
        <f t="shared" ref="J279" si="300">SUM(J280:J281)</f>
        <v>0</v>
      </c>
      <c r="L279" s="1">
        <f t="shared" ref="L279" si="301">SUM(L280:L281)</f>
        <v>66039</v>
      </c>
      <c r="M279" s="26">
        <f t="shared" si="237"/>
        <v>0</v>
      </c>
      <c r="N279" s="7">
        <f t="shared" ref="N279:O279" si="302">SUM(N280:N281)</f>
        <v>0</v>
      </c>
      <c r="O279" s="7">
        <f t="shared" si="302"/>
        <v>284747</v>
      </c>
      <c r="R279" s="7">
        <f t="shared" ref="R279" si="303">SUM(R280:R281)</f>
        <v>284747</v>
      </c>
      <c r="S279" s="7">
        <f>SUM(S280:S281)</f>
        <v>308466.42509999999</v>
      </c>
      <c r="Y279" s="25"/>
      <c r="Z279" s="25"/>
      <c r="AA279" s="25"/>
      <c r="AB279" s="25"/>
      <c r="AC279" s="25"/>
      <c r="AD279" s="25"/>
      <c r="AE279" s="25"/>
      <c r="AF279" s="25"/>
      <c r="AG279" s="25"/>
      <c r="AH279" s="25"/>
      <c r="AI279" s="25"/>
      <c r="AJ279" s="25"/>
      <c r="AK279" s="25"/>
      <c r="AL279" s="25"/>
      <c r="AM279" s="25"/>
      <c r="AN279" s="25"/>
      <c r="AO279" s="25"/>
      <c r="AP279" s="25"/>
      <c r="AQ279" s="25"/>
      <c r="AR279" s="25"/>
      <c r="AS279" s="25"/>
      <c r="AT279" s="25"/>
      <c r="AU279" s="25"/>
      <c r="AV279" s="25"/>
      <c r="AW279" s="25"/>
      <c r="AX279" s="25"/>
      <c r="AY279" s="25"/>
      <c r="AZ279" s="25"/>
      <c r="BA279" s="25"/>
      <c r="BB279" s="25"/>
      <c r="BC279" s="25"/>
      <c r="BD279" s="25"/>
      <c r="BE279" s="25"/>
      <c r="BF279" s="25"/>
      <c r="BG279" s="25"/>
      <c r="BH279" s="25"/>
      <c r="BI279" s="25"/>
      <c r="BJ279" s="25"/>
      <c r="BK279" s="25"/>
      <c r="BL279" s="25"/>
      <c r="BM279" s="25"/>
      <c r="BN279" s="25"/>
      <c r="BO279" s="25"/>
      <c r="BP279" s="25"/>
      <c r="BQ279" s="25"/>
    </row>
    <row r="280" spans="1:69" s="26" customFormat="1" ht="17.100000000000001" customHeight="1" outlineLevel="1" x14ac:dyDescent="0.3">
      <c r="A280" s="51" t="s">
        <v>390</v>
      </c>
      <c r="B280" s="48" t="s">
        <v>246</v>
      </c>
      <c r="C280" s="25"/>
      <c r="D280" s="7">
        <f>ROUND(I280,0)</f>
        <v>277133</v>
      </c>
      <c r="E280" s="7"/>
      <c r="F280" s="99">
        <f>ROUND(D280/$C$4,0)</f>
        <v>25</v>
      </c>
      <c r="G280" s="60">
        <v>45911</v>
      </c>
      <c r="H280" s="42" t="s">
        <v>969</v>
      </c>
      <c r="I280" s="7">
        <v>277133</v>
      </c>
      <c r="J280" s="7"/>
      <c r="L280" s="1">
        <v>65145</v>
      </c>
      <c r="M280" s="26">
        <f t="shared" si="237"/>
        <v>0</v>
      </c>
      <c r="N280" s="7"/>
      <c r="O280" s="7">
        <v>277133</v>
      </c>
      <c r="R280" s="7">
        <v>277133</v>
      </c>
      <c r="S280" s="7">
        <f>R280*$S$7</f>
        <v>300218.1789</v>
      </c>
      <c r="Y280" s="25"/>
      <c r="Z280" s="25"/>
      <c r="AA280" s="25"/>
      <c r="AB280" s="25"/>
      <c r="AC280" s="25"/>
      <c r="AD280" s="25"/>
      <c r="AE280" s="25"/>
      <c r="AF280" s="25"/>
      <c r="AG280" s="25"/>
      <c r="AH280" s="25"/>
      <c r="AI280" s="25"/>
      <c r="AJ280" s="25"/>
      <c r="AK280" s="25"/>
      <c r="AL280" s="25"/>
      <c r="AM280" s="25"/>
      <c r="AN280" s="25"/>
      <c r="AO280" s="25"/>
      <c r="AP280" s="25"/>
      <c r="AQ280" s="25"/>
      <c r="AR280" s="25"/>
      <c r="AS280" s="25"/>
      <c r="AT280" s="25"/>
      <c r="AU280" s="25"/>
      <c r="AV280" s="25"/>
      <c r="AW280" s="25"/>
      <c r="AX280" s="25"/>
      <c r="AY280" s="25"/>
      <c r="AZ280" s="25"/>
      <c r="BA280" s="25"/>
      <c r="BB280" s="25"/>
      <c r="BC280" s="25"/>
      <c r="BD280" s="25"/>
      <c r="BE280" s="25"/>
      <c r="BF280" s="25"/>
      <c r="BG280" s="25"/>
      <c r="BH280" s="25"/>
      <c r="BI280" s="25"/>
      <c r="BJ280" s="25"/>
      <c r="BK280" s="25"/>
      <c r="BL280" s="25"/>
      <c r="BM280" s="25"/>
      <c r="BN280" s="25"/>
      <c r="BO280" s="25"/>
      <c r="BP280" s="25"/>
      <c r="BQ280" s="25"/>
    </row>
    <row r="281" spans="1:69" s="26" customFormat="1" ht="17.100000000000001" customHeight="1" outlineLevel="1" x14ac:dyDescent="0.3">
      <c r="A281" s="51" t="s">
        <v>391</v>
      </c>
      <c r="B281" s="48" t="s">
        <v>389</v>
      </c>
      <c r="C281" s="25"/>
      <c r="D281" s="7">
        <f>ROUND(I281,0)</f>
        <v>7614</v>
      </c>
      <c r="E281" s="7"/>
      <c r="F281" s="99">
        <f>ROUND(D281/$C$4,0)</f>
        <v>1</v>
      </c>
      <c r="G281" s="60">
        <v>45911</v>
      </c>
      <c r="H281" s="42" t="s">
        <v>969</v>
      </c>
      <c r="I281" s="7">
        <v>7614</v>
      </c>
      <c r="J281" s="7"/>
      <c r="L281" s="1">
        <v>894</v>
      </c>
      <c r="M281" s="26">
        <f t="shared" si="237"/>
        <v>0</v>
      </c>
      <c r="N281" s="7"/>
      <c r="O281" s="7">
        <v>7614</v>
      </c>
      <c r="R281" s="7">
        <v>7614</v>
      </c>
      <c r="S281" s="7">
        <f>R281*$S$7</f>
        <v>8248.2461999999996</v>
      </c>
      <c r="Y281" s="25"/>
      <c r="Z281" s="25"/>
      <c r="AA281" s="25"/>
      <c r="AB281" s="25"/>
      <c r="AC281" s="25"/>
      <c r="AD281" s="25"/>
      <c r="AE281" s="25"/>
      <c r="AF281" s="25"/>
      <c r="AG281" s="25"/>
      <c r="AH281" s="25"/>
      <c r="AI281" s="25"/>
      <c r="AJ281" s="25"/>
      <c r="AK281" s="25"/>
      <c r="AL281" s="25"/>
      <c r="AM281" s="25"/>
      <c r="AN281" s="25"/>
      <c r="AO281" s="25"/>
      <c r="AP281" s="25"/>
      <c r="AQ281" s="25"/>
      <c r="AR281" s="25"/>
      <c r="AS281" s="25"/>
      <c r="AT281" s="25"/>
      <c r="AU281" s="25"/>
      <c r="AV281" s="25"/>
      <c r="AW281" s="25"/>
      <c r="AX281" s="25"/>
      <c r="AY281" s="25"/>
      <c r="AZ281" s="25"/>
      <c r="BA281" s="25"/>
      <c r="BB281" s="25"/>
      <c r="BC281" s="25"/>
      <c r="BD281" s="25"/>
      <c r="BE281" s="25"/>
      <c r="BF281" s="25"/>
      <c r="BG281" s="25"/>
      <c r="BH281" s="25"/>
      <c r="BI281" s="25"/>
      <c r="BJ281" s="25"/>
      <c r="BK281" s="25"/>
      <c r="BL281" s="25"/>
      <c r="BM281" s="25"/>
      <c r="BN281" s="25"/>
      <c r="BO281" s="25"/>
      <c r="BP281" s="25"/>
      <c r="BQ281" s="25"/>
    </row>
    <row r="282" spans="1:69" s="26" customFormat="1" ht="16.5" customHeight="1" x14ac:dyDescent="0.3">
      <c r="A282" s="56" t="s">
        <v>193</v>
      </c>
      <c r="B282" s="43" t="s">
        <v>247</v>
      </c>
      <c r="C282" s="25"/>
      <c r="D282" s="3">
        <f t="shared" ref="D282:F282" si="304">SUM(D283,D287)</f>
        <v>3267990</v>
      </c>
      <c r="E282" s="3"/>
      <c r="F282" s="3">
        <f t="shared" si="304"/>
        <v>293</v>
      </c>
      <c r="G282" s="60"/>
      <c r="H282" s="42"/>
      <c r="I282" s="3">
        <f>SUM(I283,I287)</f>
        <v>3205326</v>
      </c>
      <c r="J282" s="3">
        <f t="shared" ref="J282" si="305">SUM(J283,J287)</f>
        <v>0</v>
      </c>
      <c r="L282" s="72">
        <f t="shared" ref="L282" si="306">SUM(L283,L287)</f>
        <v>257483.5</v>
      </c>
      <c r="M282" s="26">
        <f t="shared" si="237"/>
        <v>0</v>
      </c>
      <c r="N282" s="3">
        <f t="shared" ref="N282:O282" si="307">SUM(N283,N287)</f>
        <v>0</v>
      </c>
      <c r="O282" s="3">
        <f t="shared" si="307"/>
        <v>3205326</v>
      </c>
      <c r="R282" s="3">
        <f t="shared" ref="R282" si="308">SUM(R283,R287)</f>
        <v>3205326</v>
      </c>
      <c r="S282" s="3">
        <f>SUM(S283,S287)</f>
        <v>3472329.6557999994</v>
      </c>
      <c r="Y282" s="25"/>
      <c r="Z282" s="25"/>
      <c r="AA282" s="25"/>
      <c r="AB282" s="25"/>
      <c r="AC282" s="25"/>
      <c r="AD282" s="25"/>
      <c r="AE282" s="25"/>
      <c r="AF282" s="25"/>
      <c r="AG282" s="25"/>
      <c r="AH282" s="25"/>
      <c r="AI282" s="25"/>
      <c r="AJ282" s="25"/>
      <c r="AK282" s="25"/>
      <c r="AL282" s="25"/>
      <c r="AM282" s="25"/>
      <c r="AN282" s="25"/>
      <c r="AO282" s="25"/>
      <c r="AP282" s="25"/>
      <c r="AQ282" s="25"/>
      <c r="AR282" s="25"/>
      <c r="AS282" s="25"/>
      <c r="AT282" s="25"/>
      <c r="AU282" s="25"/>
      <c r="AV282" s="25"/>
      <c r="AW282" s="25"/>
      <c r="AX282" s="25"/>
      <c r="AY282" s="25"/>
      <c r="AZ282" s="25"/>
      <c r="BA282" s="25"/>
      <c r="BB282" s="25"/>
      <c r="BC282" s="25"/>
      <c r="BD282" s="25"/>
      <c r="BE282" s="25"/>
      <c r="BF282" s="25"/>
      <c r="BG282" s="25"/>
      <c r="BH282" s="25"/>
      <c r="BI282" s="25"/>
      <c r="BJ282" s="25"/>
      <c r="BK282" s="25"/>
      <c r="BL282" s="25"/>
      <c r="BM282" s="25"/>
      <c r="BN282" s="25"/>
      <c r="BO282" s="25"/>
      <c r="BP282" s="25"/>
      <c r="BQ282" s="25"/>
    </row>
    <row r="283" spans="1:69" s="26" customFormat="1" ht="17.100000000000001" customHeight="1" outlineLevel="1" x14ac:dyDescent="0.3">
      <c r="A283" s="56" t="s">
        <v>194</v>
      </c>
      <c r="B283" s="49" t="s">
        <v>248</v>
      </c>
      <c r="C283" s="25"/>
      <c r="D283" s="7">
        <f t="shared" ref="D283:F283" si="309">SUM(D284:D286)</f>
        <v>2387377</v>
      </c>
      <c r="E283" s="7"/>
      <c r="F283" s="7">
        <f t="shared" si="309"/>
        <v>214</v>
      </c>
      <c r="G283" s="41"/>
      <c r="H283" s="42"/>
      <c r="I283" s="7">
        <f>SUM(I284:I286)</f>
        <v>2341599</v>
      </c>
      <c r="J283" s="7">
        <f t="shared" ref="J283" si="310">SUM(J284:J286)</f>
        <v>0</v>
      </c>
      <c r="L283" s="1">
        <f t="shared" ref="L283" si="311">SUM(L284:L286)</f>
        <v>213735.5</v>
      </c>
      <c r="M283" s="26">
        <f t="shared" si="237"/>
        <v>0</v>
      </c>
      <c r="N283" s="7">
        <f t="shared" ref="N283:O283" si="312">SUM(N284:N286)</f>
        <v>0</v>
      </c>
      <c r="O283" s="7">
        <f t="shared" si="312"/>
        <v>2341599</v>
      </c>
      <c r="R283" s="7">
        <f t="shared" ref="R283" si="313">SUM(R284:R286)</f>
        <v>2341599</v>
      </c>
      <c r="S283" s="7">
        <f>SUM(S284:S286)</f>
        <v>2536654.1966999993</v>
      </c>
      <c r="Y283" s="25"/>
      <c r="Z283" s="25"/>
      <c r="AA283" s="25"/>
      <c r="AB283" s="25"/>
      <c r="AC283" s="25"/>
      <c r="AD283" s="25"/>
      <c r="AE283" s="25"/>
      <c r="AF283" s="25"/>
      <c r="AG283" s="25"/>
      <c r="AH283" s="25"/>
      <c r="AI283" s="25"/>
      <c r="AJ283" s="25"/>
      <c r="AK283" s="25"/>
      <c r="AL283" s="25"/>
      <c r="AM283" s="25"/>
      <c r="AN283" s="25"/>
      <c r="AO283" s="25"/>
      <c r="AP283" s="25"/>
      <c r="AQ283" s="25"/>
      <c r="AR283" s="25"/>
      <c r="AS283" s="25"/>
      <c r="AT283" s="25"/>
      <c r="AU283" s="25"/>
      <c r="AV283" s="25"/>
      <c r="AW283" s="25"/>
      <c r="AX283" s="25"/>
      <c r="AY283" s="25"/>
      <c r="AZ283" s="25"/>
      <c r="BA283" s="25"/>
      <c r="BB283" s="25"/>
      <c r="BC283" s="25"/>
      <c r="BD283" s="25"/>
      <c r="BE283" s="25"/>
      <c r="BF283" s="25"/>
      <c r="BG283" s="25"/>
      <c r="BH283" s="25"/>
      <c r="BI283" s="25"/>
      <c r="BJ283" s="25"/>
      <c r="BK283" s="25"/>
      <c r="BL283" s="25"/>
      <c r="BM283" s="25"/>
      <c r="BN283" s="25"/>
      <c r="BO283" s="25"/>
      <c r="BP283" s="25"/>
      <c r="BQ283" s="25"/>
    </row>
    <row r="284" spans="1:69" s="26" customFormat="1" ht="17.100000000000001" customHeight="1" outlineLevel="1" x14ac:dyDescent="0.3">
      <c r="A284" s="98" t="s">
        <v>307</v>
      </c>
      <c r="B284" s="64" t="s">
        <v>376</v>
      </c>
      <c r="C284" s="25"/>
      <c r="D284" s="7">
        <f>ROUND(I284*$D$9,0)</f>
        <v>2127014</v>
      </c>
      <c r="E284" s="7"/>
      <c r="F284" s="99">
        <f>ROUND(D284/$C$4,0)</f>
        <v>191</v>
      </c>
      <c r="G284" s="60">
        <v>45911</v>
      </c>
      <c r="H284" s="42" t="s">
        <v>969</v>
      </c>
      <c r="I284" s="7">
        <v>2086228</v>
      </c>
      <c r="J284" s="7"/>
      <c r="L284" s="1">
        <v>183334</v>
      </c>
      <c r="M284" s="26">
        <f t="shared" si="237"/>
        <v>0</v>
      </c>
      <c r="N284" s="7"/>
      <c r="O284" s="7">
        <v>2086228</v>
      </c>
      <c r="R284" s="7">
        <v>2086228</v>
      </c>
      <c r="S284" s="7">
        <f>R284*$S$7</f>
        <v>2260010.7923999997</v>
      </c>
      <c r="Y284" s="25"/>
      <c r="Z284" s="25"/>
      <c r="AA284" s="25"/>
      <c r="AB284" s="25"/>
      <c r="AC284" s="25"/>
      <c r="AD284" s="25"/>
      <c r="AE284" s="25"/>
      <c r="AF284" s="25"/>
      <c r="AG284" s="25"/>
      <c r="AH284" s="25"/>
      <c r="AI284" s="25"/>
      <c r="AJ284" s="25"/>
      <c r="AK284" s="25"/>
      <c r="AL284" s="25"/>
      <c r="AM284" s="25"/>
      <c r="AN284" s="25"/>
      <c r="AO284" s="25"/>
      <c r="AP284" s="25"/>
      <c r="AQ284" s="25"/>
      <c r="AR284" s="25"/>
      <c r="AS284" s="25"/>
      <c r="AT284" s="25"/>
      <c r="AU284" s="25"/>
      <c r="AV284" s="25"/>
      <c r="AW284" s="25"/>
      <c r="AX284" s="25"/>
      <c r="AY284" s="25"/>
      <c r="AZ284" s="25"/>
      <c r="BA284" s="25"/>
      <c r="BB284" s="25"/>
      <c r="BC284" s="25"/>
      <c r="BD284" s="25"/>
      <c r="BE284" s="25"/>
      <c r="BF284" s="25"/>
      <c r="BG284" s="25"/>
      <c r="BH284" s="25"/>
      <c r="BI284" s="25"/>
      <c r="BJ284" s="25"/>
      <c r="BK284" s="25"/>
      <c r="BL284" s="25"/>
      <c r="BM284" s="25"/>
      <c r="BN284" s="25"/>
      <c r="BO284" s="25"/>
      <c r="BP284" s="25"/>
      <c r="BQ284" s="25"/>
    </row>
    <row r="285" spans="1:69" s="26" customFormat="1" ht="17.100000000000001" customHeight="1" outlineLevel="1" x14ac:dyDescent="0.3">
      <c r="A285" s="98" t="s">
        <v>306</v>
      </c>
      <c r="B285" s="64" t="s">
        <v>569</v>
      </c>
      <c r="C285" s="25"/>
      <c r="D285" s="7">
        <f>ROUND(I285*$D$9,0)</f>
        <v>188739</v>
      </c>
      <c r="E285" s="7"/>
      <c r="F285" s="99">
        <f>ROUND(D285/$C$4,0)</f>
        <v>17</v>
      </c>
      <c r="G285" s="60">
        <v>45911</v>
      </c>
      <c r="H285" s="42" t="s">
        <v>969</v>
      </c>
      <c r="I285" s="7">
        <v>185120</v>
      </c>
      <c r="J285" s="7"/>
      <c r="L285" s="1">
        <v>4254</v>
      </c>
      <c r="M285" s="26">
        <f t="shared" si="237"/>
        <v>0</v>
      </c>
      <c r="N285" s="7"/>
      <c r="O285" s="7">
        <v>185120</v>
      </c>
      <c r="R285" s="7">
        <v>185120</v>
      </c>
      <c r="S285" s="7">
        <f>R285*$S$7</f>
        <v>200540.49599999998</v>
      </c>
      <c r="Y285" s="25"/>
      <c r="Z285" s="25"/>
      <c r="AA285" s="25"/>
      <c r="AB285" s="25"/>
      <c r="AC285" s="25"/>
      <c r="AD285" s="25"/>
      <c r="AE285" s="25"/>
      <c r="AF285" s="25"/>
      <c r="AG285" s="25"/>
      <c r="AH285" s="25"/>
      <c r="AI285" s="25"/>
      <c r="AJ285" s="25"/>
      <c r="AK285" s="25"/>
      <c r="AL285" s="25"/>
      <c r="AM285" s="25"/>
      <c r="AN285" s="25"/>
      <c r="AO285" s="25"/>
      <c r="AP285" s="25"/>
      <c r="AQ285" s="25"/>
      <c r="AR285" s="25"/>
      <c r="AS285" s="25"/>
      <c r="AT285" s="25"/>
      <c r="AU285" s="25"/>
      <c r="AV285" s="25"/>
      <c r="AW285" s="25"/>
      <c r="AX285" s="25"/>
      <c r="AY285" s="25"/>
      <c r="AZ285" s="25"/>
      <c r="BA285" s="25"/>
      <c r="BB285" s="25"/>
      <c r="BC285" s="25"/>
      <c r="BD285" s="25"/>
      <c r="BE285" s="25"/>
      <c r="BF285" s="25"/>
      <c r="BG285" s="25"/>
      <c r="BH285" s="25"/>
      <c r="BI285" s="25"/>
      <c r="BJ285" s="25"/>
      <c r="BK285" s="25"/>
      <c r="BL285" s="25"/>
      <c r="BM285" s="25"/>
      <c r="BN285" s="25"/>
      <c r="BO285" s="25"/>
      <c r="BP285" s="25"/>
      <c r="BQ285" s="25"/>
    </row>
    <row r="286" spans="1:69" s="26" customFormat="1" ht="17.100000000000001" customHeight="1" outlineLevel="1" x14ac:dyDescent="0.3">
      <c r="A286" s="98" t="s">
        <v>353</v>
      </c>
      <c r="B286" s="64" t="s">
        <v>561</v>
      </c>
      <c r="C286" s="25"/>
      <c r="D286" s="7">
        <f>ROUND(I286*$D$9,0)</f>
        <v>71624</v>
      </c>
      <c r="E286" s="7"/>
      <c r="F286" s="99">
        <f>ROUND(D286/$C$4,0)</f>
        <v>6</v>
      </c>
      <c r="G286" s="60">
        <v>45911</v>
      </c>
      <c r="H286" s="42" t="s">
        <v>969</v>
      </c>
      <c r="I286" s="7">
        <v>70251</v>
      </c>
      <c r="J286" s="7"/>
      <c r="L286" s="1">
        <f>(10443+16)/2*5</f>
        <v>26147.5</v>
      </c>
      <c r="M286" s="26">
        <f t="shared" si="237"/>
        <v>0</v>
      </c>
      <c r="N286" s="7"/>
      <c r="O286" s="7">
        <v>70251</v>
      </c>
      <c r="R286" s="7">
        <v>70251</v>
      </c>
      <c r="S286" s="7">
        <f>R286*$S$7</f>
        <v>76102.908299999996</v>
      </c>
      <c r="Y286" s="25"/>
      <c r="Z286" s="25"/>
      <c r="AA286" s="25"/>
      <c r="AB286" s="25"/>
      <c r="AC286" s="25"/>
      <c r="AD286" s="25"/>
      <c r="AE286" s="25"/>
      <c r="AF286" s="25"/>
      <c r="AG286" s="25"/>
      <c r="AH286" s="25"/>
      <c r="AI286" s="25"/>
      <c r="AJ286" s="25"/>
      <c r="AK286" s="25"/>
      <c r="AL286" s="25"/>
      <c r="AM286" s="25"/>
      <c r="AN286" s="25"/>
      <c r="AO286" s="25"/>
      <c r="AP286" s="25"/>
      <c r="AQ286" s="25"/>
      <c r="AR286" s="25"/>
      <c r="AS286" s="25"/>
      <c r="AT286" s="25"/>
      <c r="AU286" s="25"/>
      <c r="AV286" s="25"/>
      <c r="AW286" s="25"/>
      <c r="AX286" s="25"/>
      <c r="AY286" s="25"/>
      <c r="AZ286" s="25"/>
      <c r="BA286" s="25"/>
      <c r="BB286" s="25"/>
      <c r="BC286" s="25"/>
      <c r="BD286" s="25"/>
      <c r="BE286" s="25"/>
      <c r="BF286" s="25"/>
      <c r="BG286" s="25"/>
      <c r="BH286" s="25"/>
      <c r="BI286" s="25"/>
      <c r="BJ286" s="25"/>
      <c r="BK286" s="25"/>
      <c r="BL286" s="25"/>
      <c r="BM286" s="25"/>
      <c r="BN286" s="25"/>
      <c r="BO286" s="25"/>
      <c r="BP286" s="25"/>
      <c r="BQ286" s="25"/>
    </row>
    <row r="287" spans="1:69" s="26" customFormat="1" ht="17.100000000000001" customHeight="1" outlineLevel="1" x14ac:dyDescent="0.3">
      <c r="A287" s="56" t="s">
        <v>195</v>
      </c>
      <c r="B287" s="48" t="s">
        <v>250</v>
      </c>
      <c r="C287" s="25"/>
      <c r="D287" s="7">
        <f>ROUND(I287*$D$9,0)</f>
        <v>880613</v>
      </c>
      <c r="E287" s="7"/>
      <c r="F287" s="99">
        <f>ROUND(D287/$C$4,0)</f>
        <v>79</v>
      </c>
      <c r="G287" s="60">
        <v>45911</v>
      </c>
      <c r="H287" s="42" t="s">
        <v>969</v>
      </c>
      <c r="I287" s="7">
        <v>863727</v>
      </c>
      <c r="J287" s="7"/>
      <c r="L287" s="1">
        <v>43748</v>
      </c>
      <c r="M287" s="26">
        <f t="shared" si="237"/>
        <v>0</v>
      </c>
      <c r="N287" s="7"/>
      <c r="O287" s="7">
        <v>863727</v>
      </c>
      <c r="R287" s="7">
        <v>863727</v>
      </c>
      <c r="S287" s="7">
        <f>R287*$S$7</f>
        <v>935675.45909999998</v>
      </c>
      <c r="Y287" s="25"/>
      <c r="Z287" s="25"/>
      <c r="AA287" s="25"/>
      <c r="AB287" s="25"/>
      <c r="AC287" s="25"/>
      <c r="AD287" s="25"/>
      <c r="AE287" s="25"/>
      <c r="AF287" s="25"/>
      <c r="AG287" s="25"/>
      <c r="AH287" s="25"/>
      <c r="AI287" s="25"/>
      <c r="AJ287" s="25"/>
      <c r="AK287" s="25"/>
      <c r="AL287" s="25"/>
      <c r="AM287" s="25"/>
      <c r="AN287" s="25"/>
      <c r="AO287" s="25"/>
      <c r="AP287" s="25"/>
      <c r="AQ287" s="25"/>
      <c r="AR287" s="25"/>
      <c r="AS287" s="25"/>
      <c r="AT287" s="25"/>
      <c r="AU287" s="25"/>
      <c r="AV287" s="25"/>
      <c r="AW287" s="25"/>
      <c r="AX287" s="25"/>
      <c r="AY287" s="25"/>
      <c r="AZ287" s="25"/>
      <c r="BA287" s="25"/>
      <c r="BB287" s="25"/>
      <c r="BC287" s="25"/>
      <c r="BD287" s="25"/>
      <c r="BE287" s="25"/>
      <c r="BF287" s="25"/>
      <c r="BG287" s="25"/>
      <c r="BH287" s="25"/>
      <c r="BI287" s="25"/>
      <c r="BJ287" s="25"/>
      <c r="BK287" s="25"/>
      <c r="BL287" s="25"/>
      <c r="BM287" s="25"/>
      <c r="BN287" s="25"/>
      <c r="BO287" s="25"/>
      <c r="BP287" s="25"/>
      <c r="BQ287" s="25"/>
    </row>
    <row r="288" spans="1:69" s="26" customFormat="1" ht="17.100000000000001" customHeight="1" x14ac:dyDescent="0.3">
      <c r="A288" s="56" t="s">
        <v>196</v>
      </c>
      <c r="B288" s="43" t="s">
        <v>251</v>
      </c>
      <c r="C288" s="25"/>
      <c r="D288" s="3" t="e">
        <f t="shared" ref="D288:F288" ca="1" si="314">SUM(D289,D293,D294)</f>
        <v>#VALUE!</v>
      </c>
      <c r="E288" s="3"/>
      <c r="F288" s="3" t="e">
        <f t="shared" ca="1" si="314"/>
        <v>#VALUE!</v>
      </c>
      <c r="G288" s="41"/>
      <c r="H288" s="42"/>
      <c r="I288" s="3">
        <f>SUM(I289,I293,I294)</f>
        <v>24946186</v>
      </c>
      <c r="J288" s="3" t="e">
        <f t="shared" ref="J288" ca="1" si="315">SUM(J289,J293,J294)</f>
        <v>#VALUE!</v>
      </c>
      <c r="L288" s="72">
        <f t="shared" ref="L288" si="316">SUM(L289,L293,L294)</f>
        <v>1669267</v>
      </c>
      <c r="M288" s="26">
        <f t="shared" si="237"/>
        <v>0</v>
      </c>
      <c r="N288" s="3">
        <f t="shared" ref="N288:O288" si="317">SUM(N289,N293,N294)</f>
        <v>236291</v>
      </c>
      <c r="O288" s="3">
        <f t="shared" si="317"/>
        <v>24946186</v>
      </c>
      <c r="R288" s="3">
        <f t="shared" ref="R288" si="318">SUM(R289,R293,R294)</f>
        <v>24946186</v>
      </c>
      <c r="S288" s="3">
        <f>SUM(S289,S293,S294)</f>
        <v>27024203.2938</v>
      </c>
      <c r="Y288" s="25"/>
      <c r="Z288" s="25"/>
      <c r="AA288" s="25"/>
      <c r="AB288" s="25"/>
      <c r="AC288" s="25"/>
      <c r="AD288" s="25"/>
      <c r="AE288" s="25"/>
      <c r="AF288" s="25"/>
      <c r="AG288" s="25"/>
      <c r="AH288" s="25"/>
      <c r="AI288" s="25"/>
      <c r="AJ288" s="25"/>
      <c r="AK288" s="25"/>
      <c r="AL288" s="25"/>
      <c r="AM288" s="25"/>
      <c r="AN288" s="25"/>
      <c r="AO288" s="25"/>
      <c r="AP288" s="25"/>
      <c r="AQ288" s="25"/>
      <c r="AR288" s="25"/>
      <c r="AS288" s="25"/>
      <c r="AT288" s="25"/>
      <c r="AU288" s="25"/>
      <c r="AV288" s="25"/>
      <c r="AW288" s="25"/>
      <c r="AX288" s="25"/>
      <c r="AY288" s="25"/>
      <c r="AZ288" s="25"/>
      <c r="BA288" s="25"/>
      <c r="BB288" s="25"/>
      <c r="BC288" s="25"/>
      <c r="BD288" s="25"/>
      <c r="BE288" s="25"/>
      <c r="BF288" s="25"/>
      <c r="BG288" s="25"/>
      <c r="BH288" s="25"/>
      <c r="BI288" s="25"/>
      <c r="BJ288" s="25"/>
      <c r="BK288" s="25"/>
      <c r="BL288" s="25"/>
      <c r="BM288" s="25"/>
      <c r="BN288" s="25"/>
      <c r="BO288" s="25"/>
      <c r="BP288" s="25"/>
      <c r="BQ288" s="25"/>
    </row>
    <row r="289" spans="1:69" s="26" customFormat="1" ht="16.5" customHeight="1" outlineLevel="1" x14ac:dyDescent="0.3">
      <c r="A289" s="53" t="s">
        <v>197</v>
      </c>
      <c r="B289" s="49" t="s">
        <v>252</v>
      </c>
      <c r="C289" s="25"/>
      <c r="D289" s="7" t="e">
        <f t="shared" ref="D289:F289" ca="1" si="319">SUM(D290:D292)</f>
        <v>#VALUE!</v>
      </c>
      <c r="E289" s="7"/>
      <c r="F289" s="7" t="e">
        <f t="shared" ca="1" si="319"/>
        <v>#VALUE!</v>
      </c>
      <c r="G289" s="60"/>
      <c r="H289" s="75"/>
      <c r="I289" s="7">
        <f>SUM(I290:I292)</f>
        <v>24400330</v>
      </c>
      <c r="J289" s="7" t="e">
        <f t="shared" ref="J289" ca="1" si="320">SUM(J290:J292)</f>
        <v>#VALUE!</v>
      </c>
      <c r="L289" s="1">
        <f t="shared" ref="L289" si="321">SUM(L290:L291)</f>
        <v>1563822</v>
      </c>
      <c r="M289" s="26">
        <f t="shared" si="237"/>
        <v>0</v>
      </c>
      <c r="N289" s="7">
        <f t="shared" ref="N289" si="322">SUM(N290:N292)</f>
        <v>13931</v>
      </c>
      <c r="O289" s="7">
        <f>SUM(O290:O292)</f>
        <v>24400330</v>
      </c>
      <c r="R289" s="7">
        <f>SUM(R290:R292)</f>
        <v>24400330</v>
      </c>
      <c r="S289" s="7">
        <f>SUM(S290:S292)</f>
        <v>26432877.489</v>
      </c>
      <c r="Y289" s="25"/>
      <c r="Z289" s="25"/>
      <c r="AA289" s="25"/>
      <c r="AB289" s="25"/>
      <c r="AC289" s="25"/>
      <c r="AD289" s="25"/>
      <c r="AE289" s="25"/>
      <c r="AF289" s="25"/>
      <c r="AG289" s="25"/>
      <c r="AH289" s="25"/>
      <c r="AI289" s="25"/>
      <c r="AJ289" s="25"/>
      <c r="AK289" s="25"/>
      <c r="AL289" s="25"/>
      <c r="AM289" s="25"/>
      <c r="AN289" s="25"/>
      <c r="AO289" s="25"/>
      <c r="AP289" s="25"/>
      <c r="AQ289" s="25"/>
      <c r="AR289" s="25"/>
      <c r="AS289" s="25"/>
      <c r="AT289" s="25"/>
      <c r="AU289" s="25"/>
      <c r="AV289" s="25"/>
      <c r="AW289" s="25"/>
      <c r="AX289" s="25"/>
      <c r="AY289" s="25"/>
      <c r="AZ289" s="25"/>
      <c r="BA289" s="25"/>
      <c r="BB289" s="25"/>
      <c r="BC289" s="25"/>
      <c r="BD289" s="25"/>
      <c r="BE289" s="25"/>
      <c r="BF289" s="25"/>
      <c r="BG289" s="25"/>
      <c r="BH289" s="25"/>
      <c r="BI289" s="25"/>
      <c r="BJ289" s="25"/>
      <c r="BK289" s="25"/>
      <c r="BL289" s="25"/>
      <c r="BM289" s="25"/>
      <c r="BN289" s="25"/>
      <c r="BO289" s="25"/>
      <c r="BP289" s="25"/>
      <c r="BQ289" s="25"/>
    </row>
    <row r="290" spans="1:69" s="26" customFormat="1" ht="17.100000000000001" customHeight="1" outlineLevel="1" x14ac:dyDescent="0.3">
      <c r="A290" s="51" t="s">
        <v>317</v>
      </c>
      <c r="B290" s="48" t="s">
        <v>377</v>
      </c>
      <c r="C290" s="25"/>
      <c r="D290" s="7" t="e">
        <f ca="1">ROUND((I290-J290)*$D$9,0)+J290</f>
        <v>#VALUE!</v>
      </c>
      <c r="E290" s="7"/>
      <c r="F290" s="99" t="e">
        <f ca="1">ROUND(D290/$C$4,0)</f>
        <v>#VALUE!</v>
      </c>
      <c r="G290" s="60">
        <v>45911</v>
      </c>
      <c r="H290" s="42" t="s">
        <v>969</v>
      </c>
      <c r="I290" s="7">
        <v>23934187</v>
      </c>
      <c r="J290" s="4" t="e">
        <f ca="1">F290*$J$7</f>
        <v>#VALUE!</v>
      </c>
      <c r="L290" s="1">
        <v>1501617</v>
      </c>
      <c r="M290" s="26">
        <f t="shared" si="237"/>
        <v>0</v>
      </c>
      <c r="N290" s="7">
        <v>13931</v>
      </c>
      <c r="O290" s="7">
        <v>23934187</v>
      </c>
      <c r="R290" s="7">
        <v>23934187</v>
      </c>
      <c r="S290" s="7">
        <f>R290*$S$7</f>
        <v>25927904.777099997</v>
      </c>
      <c r="Y290" s="25"/>
      <c r="Z290" s="25"/>
      <c r="AA290" s="25"/>
      <c r="AB290" s="25"/>
      <c r="AC290" s="25"/>
      <c r="AD290" s="25"/>
      <c r="AE290" s="25"/>
      <c r="AF290" s="25"/>
      <c r="AG290" s="25"/>
      <c r="AH290" s="25"/>
      <c r="AI290" s="25"/>
      <c r="AJ290" s="25"/>
      <c r="AK290" s="25"/>
      <c r="AL290" s="25"/>
      <c r="AM290" s="25"/>
      <c r="AN290" s="25"/>
      <c r="AO290" s="25"/>
      <c r="AP290" s="25"/>
      <c r="AQ290" s="25"/>
      <c r="AR290" s="25"/>
      <c r="AS290" s="25"/>
      <c r="AT290" s="25"/>
      <c r="AU290" s="25"/>
      <c r="AV290" s="25"/>
      <c r="AW290" s="25"/>
      <c r="AX290" s="25"/>
      <c r="AY290" s="25"/>
      <c r="AZ290" s="25"/>
      <c r="BA290" s="25"/>
      <c r="BB290" s="25"/>
      <c r="BC290" s="25"/>
      <c r="BD290" s="25"/>
      <c r="BE290" s="25"/>
      <c r="BF290" s="25"/>
      <c r="BG290" s="25"/>
      <c r="BH290" s="25"/>
      <c r="BI290" s="25"/>
      <c r="BJ290" s="25"/>
      <c r="BK290" s="25"/>
      <c r="BL290" s="25"/>
      <c r="BM290" s="25"/>
      <c r="BN290" s="25"/>
      <c r="BO290" s="25"/>
      <c r="BP290" s="25"/>
      <c r="BQ290" s="25"/>
    </row>
    <row r="291" spans="1:69" s="26" customFormat="1" ht="16.5" customHeight="1" outlineLevel="1" x14ac:dyDescent="0.3">
      <c r="A291" s="51" t="s">
        <v>354</v>
      </c>
      <c r="B291" s="48" t="s">
        <v>355</v>
      </c>
      <c r="C291" s="25"/>
      <c r="D291" s="7">
        <f>ROUND((I291-J291)*$D$9,0)+J291</f>
        <v>307366</v>
      </c>
      <c r="E291" s="7"/>
      <c r="F291" s="99">
        <f>ROUND(D291/$C$4,0)</f>
        <v>28</v>
      </c>
      <c r="G291" s="60">
        <v>45911</v>
      </c>
      <c r="H291" s="42" t="s">
        <v>969</v>
      </c>
      <c r="I291" s="7">
        <v>301472</v>
      </c>
      <c r="J291" s="7"/>
      <c r="L291" s="1">
        <f>24882/2*5</f>
        <v>62205</v>
      </c>
      <c r="M291" s="26">
        <f t="shared" si="237"/>
        <v>0</v>
      </c>
      <c r="N291" s="7"/>
      <c r="O291" s="7">
        <v>301472</v>
      </c>
      <c r="R291" s="7">
        <v>301472</v>
      </c>
      <c r="S291" s="7">
        <f>R291*$S$7</f>
        <v>326584.6176</v>
      </c>
      <c r="Y291" s="25"/>
      <c r="Z291" s="25"/>
      <c r="AA291" s="25"/>
      <c r="AB291" s="25"/>
      <c r="AC291" s="25"/>
      <c r="AD291" s="25"/>
      <c r="AE291" s="25"/>
      <c r="AF291" s="25"/>
      <c r="AG291" s="25"/>
      <c r="AH291" s="25"/>
      <c r="AI291" s="25"/>
      <c r="AJ291" s="25"/>
      <c r="AK291" s="25"/>
      <c r="AL291" s="25"/>
      <c r="AM291" s="25"/>
      <c r="AN291" s="25"/>
      <c r="AO291" s="25"/>
      <c r="AP291" s="25"/>
      <c r="AQ291" s="25"/>
      <c r="AR291" s="25"/>
      <c r="AS291" s="25"/>
      <c r="AT291" s="25"/>
      <c r="AU291" s="25"/>
      <c r="AV291" s="25"/>
      <c r="AW291" s="25"/>
      <c r="AX291" s="25"/>
      <c r="AY291" s="25"/>
      <c r="AZ291" s="25"/>
      <c r="BA291" s="25"/>
      <c r="BB291" s="25"/>
      <c r="BC291" s="25"/>
      <c r="BD291" s="25"/>
      <c r="BE291" s="25"/>
      <c r="BF291" s="25"/>
      <c r="BG291" s="25"/>
      <c r="BH291" s="25"/>
      <c r="BI291" s="25"/>
      <c r="BJ291" s="25"/>
      <c r="BK291" s="25"/>
      <c r="BL291" s="25"/>
      <c r="BM291" s="25"/>
      <c r="BN291" s="25"/>
      <c r="BO291" s="25"/>
      <c r="BP291" s="25"/>
      <c r="BQ291" s="25"/>
    </row>
    <row r="292" spans="1:69" s="26" customFormat="1" ht="16.5" customHeight="1" outlineLevel="1" x14ac:dyDescent="0.3">
      <c r="A292" s="51" t="s">
        <v>564</v>
      </c>
      <c r="B292" s="48" t="s">
        <v>565</v>
      </c>
      <c r="C292" s="25"/>
      <c r="D292" s="7">
        <f>ROUND((I292-J292)*$D$9,0)+J292</f>
        <v>167890</v>
      </c>
      <c r="E292" s="7"/>
      <c r="F292" s="99">
        <f>ROUND(D292/$C$4,0)</f>
        <v>15</v>
      </c>
      <c r="G292" s="60">
        <v>45911</v>
      </c>
      <c r="H292" s="42" t="s">
        <v>969</v>
      </c>
      <c r="I292" s="7">
        <v>164671</v>
      </c>
      <c r="J292" s="7"/>
      <c r="L292" s="1"/>
      <c r="N292" s="7"/>
      <c r="O292" s="7">
        <v>164671</v>
      </c>
      <c r="R292" s="7">
        <v>164671</v>
      </c>
      <c r="S292" s="7">
        <f>R292*$S$7</f>
        <v>178388.0943</v>
      </c>
      <c r="Y292" s="25"/>
      <c r="Z292" s="25"/>
      <c r="AA292" s="25"/>
      <c r="AB292" s="25"/>
      <c r="AC292" s="25"/>
      <c r="AD292" s="25"/>
      <c r="AE292" s="25"/>
      <c r="AF292" s="25"/>
      <c r="AG292" s="25"/>
      <c r="AH292" s="25"/>
      <c r="AI292" s="25"/>
      <c r="AJ292" s="25"/>
      <c r="AK292" s="25"/>
      <c r="AL292" s="25"/>
      <c r="AM292" s="25"/>
      <c r="AN292" s="25"/>
      <c r="AO292" s="25"/>
      <c r="AP292" s="25"/>
      <c r="AQ292" s="25"/>
      <c r="AR292" s="25"/>
      <c r="AS292" s="25"/>
      <c r="AT292" s="25"/>
      <c r="AU292" s="25"/>
      <c r="AV292" s="25"/>
      <c r="AW292" s="25"/>
      <c r="AX292" s="25"/>
      <c r="AY292" s="25"/>
      <c r="AZ292" s="25"/>
      <c r="BA292" s="25"/>
      <c r="BB292" s="25"/>
      <c r="BC292" s="25"/>
      <c r="BD292" s="25"/>
      <c r="BE292" s="25"/>
      <c r="BF292" s="25"/>
      <c r="BG292" s="25"/>
      <c r="BH292" s="25"/>
      <c r="BI292" s="25"/>
      <c r="BJ292" s="25"/>
      <c r="BK292" s="25"/>
      <c r="BL292" s="25"/>
      <c r="BM292" s="25"/>
      <c r="BN292" s="25"/>
      <c r="BO292" s="25"/>
      <c r="BP292" s="25"/>
      <c r="BQ292" s="25"/>
    </row>
    <row r="293" spans="1:69" s="26" customFormat="1" ht="17.100000000000001" customHeight="1" outlineLevel="1" x14ac:dyDescent="0.3">
      <c r="A293" s="56" t="s">
        <v>198</v>
      </c>
      <c r="B293" s="48" t="s">
        <v>23</v>
      </c>
      <c r="C293" s="25"/>
      <c r="D293" s="7" t="e">
        <f ca="1">ROUND((I293-J293)*$D$9,0)+J293</f>
        <v>#VALUE!</v>
      </c>
      <c r="E293" s="7"/>
      <c r="F293" s="99" t="e">
        <f ca="1">ROUND(D293/$C$4,0)</f>
        <v>#VALUE!</v>
      </c>
      <c r="G293" s="60">
        <v>45911</v>
      </c>
      <c r="H293" s="42" t="s">
        <v>969</v>
      </c>
      <c r="I293" s="7">
        <v>229035</v>
      </c>
      <c r="J293" s="4" t="e">
        <f ca="1">F293*$J$7</f>
        <v>#VALUE!</v>
      </c>
      <c r="L293" s="1">
        <v>12268</v>
      </c>
      <c r="M293" s="26">
        <f t="shared" si="237"/>
        <v>0</v>
      </c>
      <c r="N293" s="7">
        <v>222360</v>
      </c>
      <c r="O293" s="7">
        <v>229035</v>
      </c>
      <c r="R293" s="7">
        <v>229035</v>
      </c>
      <c r="S293" s="7">
        <f>R293*$S$7</f>
        <v>248113.61549999999</v>
      </c>
      <c r="Y293" s="25"/>
      <c r="Z293" s="25"/>
      <c r="AA293" s="25"/>
      <c r="AB293" s="25"/>
      <c r="AC293" s="25"/>
      <c r="AD293" s="25"/>
      <c r="AE293" s="25"/>
      <c r="AF293" s="25"/>
      <c r="AG293" s="25"/>
      <c r="AH293" s="25"/>
      <c r="AI293" s="25"/>
      <c r="AJ293" s="25"/>
      <c r="AK293" s="25"/>
      <c r="AL293" s="25"/>
      <c r="AM293" s="25"/>
      <c r="AN293" s="25"/>
      <c r="AO293" s="25"/>
      <c r="AP293" s="25"/>
      <c r="AQ293" s="25"/>
      <c r="AR293" s="25"/>
      <c r="AS293" s="25"/>
      <c r="AT293" s="25"/>
      <c r="AU293" s="25"/>
      <c r="AV293" s="25"/>
      <c r="AW293" s="25"/>
      <c r="AX293" s="25"/>
      <c r="AY293" s="25"/>
      <c r="AZ293" s="25"/>
      <c r="BA293" s="25"/>
      <c r="BB293" s="25"/>
      <c r="BC293" s="25"/>
      <c r="BD293" s="25"/>
      <c r="BE293" s="25"/>
      <c r="BF293" s="25"/>
      <c r="BG293" s="25"/>
      <c r="BH293" s="25"/>
      <c r="BI293" s="25"/>
      <c r="BJ293" s="25"/>
      <c r="BK293" s="25"/>
      <c r="BL293" s="25"/>
      <c r="BM293" s="25"/>
      <c r="BN293" s="25"/>
      <c r="BO293" s="25"/>
      <c r="BP293" s="25"/>
      <c r="BQ293" s="25"/>
    </row>
    <row r="294" spans="1:69" s="26" customFormat="1" ht="17.100000000000001" customHeight="1" outlineLevel="1" x14ac:dyDescent="0.3">
      <c r="A294" s="56" t="s">
        <v>199</v>
      </c>
      <c r="B294" s="49" t="s">
        <v>254</v>
      </c>
      <c r="C294" s="25"/>
      <c r="D294" s="7">
        <f t="shared" ref="D294:F294" si="323">SUM(D295:D299)</f>
        <v>316821</v>
      </c>
      <c r="E294" s="7"/>
      <c r="F294" s="7">
        <f t="shared" si="323"/>
        <v>28</v>
      </c>
      <c r="G294" s="41"/>
      <c r="H294" s="42"/>
      <c r="I294" s="7">
        <f>SUM(I295:I299)</f>
        <v>316821</v>
      </c>
      <c r="J294" s="7">
        <f t="shared" ref="J294" si="324">SUM(J295:J299)</f>
        <v>0</v>
      </c>
      <c r="L294" s="1">
        <f t="shared" ref="L294" si="325">SUM(L295:L299)</f>
        <v>93177</v>
      </c>
      <c r="M294" s="26">
        <f t="shared" si="237"/>
        <v>0</v>
      </c>
      <c r="N294" s="7">
        <f t="shared" ref="N294:O294" si="326">SUM(N295:N299)</f>
        <v>0</v>
      </c>
      <c r="O294" s="7">
        <f t="shared" si="326"/>
        <v>316821</v>
      </c>
      <c r="R294" s="7">
        <f t="shared" ref="R294" si="327">SUM(R295:R299)</f>
        <v>316821</v>
      </c>
      <c r="S294" s="7">
        <f>SUM(S295:S299)</f>
        <v>343212.18930000003</v>
      </c>
      <c r="Y294" s="25"/>
      <c r="Z294" s="25"/>
      <c r="AA294" s="25"/>
      <c r="AB294" s="25"/>
      <c r="AC294" s="25"/>
      <c r="AD294" s="25"/>
      <c r="AE294" s="25"/>
      <c r="AF294" s="25"/>
      <c r="AG294" s="25"/>
      <c r="AH294" s="25"/>
      <c r="AI294" s="25"/>
      <c r="AJ294" s="25"/>
      <c r="AK294" s="25"/>
      <c r="AL294" s="25"/>
      <c r="AM294" s="25"/>
      <c r="AN294" s="25"/>
      <c r="AO294" s="25"/>
      <c r="AP294" s="25"/>
      <c r="AQ294" s="25"/>
      <c r="AR294" s="25"/>
      <c r="AS294" s="25"/>
      <c r="AT294" s="25"/>
      <c r="AU294" s="25"/>
      <c r="AV294" s="25"/>
      <c r="AW294" s="25"/>
      <c r="AX294" s="25"/>
      <c r="AY294" s="25"/>
      <c r="AZ294" s="25"/>
      <c r="BA294" s="25"/>
      <c r="BB294" s="25"/>
      <c r="BC294" s="25"/>
      <c r="BD294" s="25"/>
      <c r="BE294" s="25"/>
      <c r="BF294" s="25"/>
      <c r="BG294" s="25"/>
      <c r="BH294" s="25"/>
      <c r="BI294" s="25"/>
      <c r="BJ294" s="25"/>
      <c r="BK294" s="25"/>
      <c r="BL294" s="25"/>
      <c r="BM294" s="25"/>
      <c r="BN294" s="25"/>
      <c r="BO294" s="25"/>
      <c r="BP294" s="25"/>
      <c r="BQ294" s="25"/>
    </row>
    <row r="295" spans="1:69" s="26" customFormat="1" ht="17.100000000000001" customHeight="1" outlineLevel="1" x14ac:dyDescent="0.3">
      <c r="A295" s="98" t="s">
        <v>305</v>
      </c>
      <c r="B295" s="66" t="s">
        <v>315</v>
      </c>
      <c r="C295" s="25"/>
      <c r="D295" s="7">
        <f>ROUND(I295,0)</f>
        <v>213073</v>
      </c>
      <c r="E295" s="7"/>
      <c r="F295" s="99">
        <f>ROUND(D295/$C$4,0)</f>
        <v>19</v>
      </c>
      <c r="G295" s="60">
        <v>45911</v>
      </c>
      <c r="H295" s="42" t="s">
        <v>969</v>
      </c>
      <c r="I295" s="7">
        <v>213073</v>
      </c>
      <c r="J295" s="7"/>
      <c r="L295" s="1">
        <v>65851</v>
      </c>
      <c r="M295" s="26">
        <f t="shared" si="237"/>
        <v>0</v>
      </c>
      <c r="N295" s="7"/>
      <c r="O295" s="7">
        <v>213073</v>
      </c>
      <c r="R295" s="7">
        <v>213073</v>
      </c>
      <c r="S295" s="7">
        <f>R295*$S$7</f>
        <v>230821.9809</v>
      </c>
      <c r="Y295" s="25"/>
      <c r="Z295" s="25"/>
      <c r="AA295" s="25"/>
      <c r="AB295" s="25"/>
      <c r="AC295" s="25"/>
      <c r="AD295" s="25"/>
      <c r="AE295" s="25"/>
      <c r="AF295" s="25"/>
      <c r="AG295" s="25"/>
      <c r="AH295" s="25"/>
      <c r="AI295" s="25"/>
      <c r="AJ295" s="25"/>
      <c r="AK295" s="25"/>
      <c r="AL295" s="25"/>
      <c r="AM295" s="25"/>
      <c r="AN295" s="25"/>
      <c r="AO295" s="25"/>
      <c r="AP295" s="25"/>
      <c r="AQ295" s="25"/>
      <c r="AR295" s="25"/>
      <c r="AS295" s="25"/>
      <c r="AT295" s="25"/>
      <c r="AU295" s="25"/>
      <c r="AV295" s="25"/>
      <c r="AW295" s="25"/>
      <c r="AX295" s="25"/>
      <c r="AY295" s="25"/>
      <c r="AZ295" s="25"/>
      <c r="BA295" s="25"/>
      <c r="BB295" s="25"/>
      <c r="BC295" s="25"/>
      <c r="BD295" s="25"/>
      <c r="BE295" s="25"/>
      <c r="BF295" s="25"/>
      <c r="BG295" s="25"/>
      <c r="BH295" s="25"/>
      <c r="BI295" s="25"/>
      <c r="BJ295" s="25"/>
      <c r="BK295" s="25"/>
      <c r="BL295" s="25"/>
      <c r="BM295" s="25"/>
      <c r="BN295" s="25"/>
      <c r="BO295" s="25"/>
      <c r="BP295" s="25"/>
      <c r="BQ295" s="25"/>
    </row>
    <row r="296" spans="1:69" s="26" customFormat="1" ht="17.100000000000001" customHeight="1" outlineLevel="1" x14ac:dyDescent="0.3">
      <c r="A296" s="98" t="s">
        <v>304</v>
      </c>
      <c r="B296" s="66" t="s">
        <v>303</v>
      </c>
      <c r="C296" s="25"/>
      <c r="D296" s="7">
        <f>ROUND(I296,0)</f>
        <v>62554</v>
      </c>
      <c r="E296" s="7"/>
      <c r="F296" s="99">
        <f>ROUND(D296/$C$4,0)</f>
        <v>6</v>
      </c>
      <c r="G296" s="60">
        <v>45911</v>
      </c>
      <c r="H296" s="42" t="s">
        <v>969</v>
      </c>
      <c r="I296" s="7">
        <v>62554</v>
      </c>
      <c r="J296" s="7"/>
      <c r="L296" s="1">
        <v>13485</v>
      </c>
      <c r="M296" s="26">
        <f t="shared" si="237"/>
        <v>0</v>
      </c>
      <c r="N296" s="7"/>
      <c r="O296" s="7">
        <v>62554</v>
      </c>
      <c r="R296" s="7">
        <v>62554</v>
      </c>
      <c r="S296" s="7">
        <f>R296*$S$7</f>
        <v>67764.748200000002</v>
      </c>
      <c r="Y296" s="25"/>
      <c r="Z296" s="25"/>
      <c r="AA296" s="25"/>
      <c r="AB296" s="25"/>
      <c r="AC296" s="25"/>
      <c r="AD296" s="25"/>
      <c r="AE296" s="25"/>
      <c r="AF296" s="25"/>
      <c r="AG296" s="25"/>
      <c r="AH296" s="25"/>
      <c r="AI296" s="25"/>
      <c r="AJ296" s="25"/>
      <c r="AK296" s="25"/>
      <c r="AL296" s="25"/>
      <c r="AM296" s="25"/>
      <c r="AN296" s="25"/>
      <c r="AO296" s="25"/>
      <c r="AP296" s="25"/>
      <c r="AQ296" s="25"/>
      <c r="AR296" s="25"/>
      <c r="AS296" s="25"/>
      <c r="AT296" s="25"/>
      <c r="AU296" s="25"/>
      <c r="AV296" s="25"/>
      <c r="AW296" s="25"/>
      <c r="AX296" s="25"/>
      <c r="AY296" s="25"/>
      <c r="AZ296" s="25"/>
      <c r="BA296" s="25"/>
      <c r="BB296" s="25"/>
      <c r="BC296" s="25"/>
      <c r="BD296" s="25"/>
      <c r="BE296" s="25"/>
      <c r="BF296" s="25"/>
      <c r="BG296" s="25"/>
      <c r="BH296" s="25"/>
      <c r="BI296" s="25"/>
      <c r="BJ296" s="25"/>
      <c r="BK296" s="25"/>
      <c r="BL296" s="25"/>
      <c r="BM296" s="25"/>
      <c r="BN296" s="25"/>
      <c r="BO296" s="25"/>
      <c r="BP296" s="25"/>
      <c r="BQ296" s="25"/>
    </row>
    <row r="297" spans="1:69" s="26" customFormat="1" ht="16.5" customHeight="1" outlineLevel="1" x14ac:dyDescent="0.3">
      <c r="A297" s="98" t="s">
        <v>302</v>
      </c>
      <c r="B297" s="66" t="s">
        <v>301</v>
      </c>
      <c r="C297" s="25"/>
      <c r="D297" s="7">
        <f>ROUND(I297,0)</f>
        <v>27563</v>
      </c>
      <c r="E297" s="7"/>
      <c r="F297" s="99">
        <f>ROUND(D297/$C$4,0)</f>
        <v>2</v>
      </c>
      <c r="G297" s="60">
        <v>45911</v>
      </c>
      <c r="H297" s="42" t="s">
        <v>969</v>
      </c>
      <c r="I297" s="7">
        <v>27563</v>
      </c>
      <c r="J297" s="7"/>
      <c r="L297" s="1">
        <v>6568</v>
      </c>
      <c r="M297" s="26">
        <f t="shared" si="237"/>
        <v>0</v>
      </c>
      <c r="N297" s="7"/>
      <c r="O297" s="7">
        <v>27563</v>
      </c>
      <c r="R297" s="7">
        <v>27563</v>
      </c>
      <c r="S297" s="7">
        <f>R297*$S$7</f>
        <v>29858.997899999998</v>
      </c>
      <c r="Y297" s="25"/>
      <c r="Z297" s="25"/>
      <c r="AA297" s="25"/>
      <c r="AB297" s="25"/>
      <c r="AC297" s="25"/>
      <c r="AD297" s="25"/>
      <c r="AE297" s="25"/>
      <c r="AF297" s="25"/>
      <c r="AG297" s="25"/>
      <c r="AH297" s="25"/>
      <c r="AI297" s="25"/>
      <c r="AJ297" s="25"/>
      <c r="AK297" s="25"/>
      <c r="AL297" s="25"/>
      <c r="AM297" s="25"/>
      <c r="AN297" s="25"/>
      <c r="AO297" s="25"/>
      <c r="AP297" s="25"/>
      <c r="AQ297" s="25"/>
      <c r="AR297" s="25"/>
      <c r="AS297" s="25"/>
      <c r="AT297" s="25"/>
      <c r="AU297" s="25"/>
      <c r="AV297" s="25"/>
      <c r="AW297" s="25"/>
      <c r="AX297" s="25"/>
      <c r="AY297" s="25"/>
      <c r="AZ297" s="25"/>
      <c r="BA297" s="25"/>
      <c r="BB297" s="25"/>
      <c r="BC297" s="25"/>
      <c r="BD297" s="25"/>
      <c r="BE297" s="25"/>
      <c r="BF297" s="25"/>
      <c r="BG297" s="25"/>
      <c r="BH297" s="25"/>
      <c r="BI297" s="25"/>
      <c r="BJ297" s="25"/>
      <c r="BK297" s="25"/>
      <c r="BL297" s="25"/>
      <c r="BM297" s="25"/>
      <c r="BN297" s="25"/>
      <c r="BO297" s="25"/>
      <c r="BP297" s="25"/>
      <c r="BQ297" s="25"/>
    </row>
    <row r="298" spans="1:69" s="26" customFormat="1" ht="16.5" customHeight="1" outlineLevel="1" x14ac:dyDescent="0.3">
      <c r="A298" s="98" t="s">
        <v>356</v>
      </c>
      <c r="B298" s="66" t="s">
        <v>358</v>
      </c>
      <c r="C298" s="25"/>
      <c r="D298" s="7">
        <f>ROUND(I298,0)</f>
        <v>2278</v>
      </c>
      <c r="E298" s="7"/>
      <c r="F298" s="99">
        <f>ROUND(D298/$C$4,0)</f>
        <v>0</v>
      </c>
      <c r="G298" s="60">
        <v>45911</v>
      </c>
      <c r="H298" s="42" t="s">
        <v>969</v>
      </c>
      <c r="I298" s="7">
        <v>2278</v>
      </c>
      <c r="J298" s="7"/>
      <c r="L298" s="1">
        <v>790</v>
      </c>
      <c r="M298" s="26">
        <f t="shared" ref="M298:M333" si="328">L298*$M$12</f>
        <v>0</v>
      </c>
      <c r="N298" s="7"/>
      <c r="O298" s="7">
        <v>2278</v>
      </c>
      <c r="R298" s="7">
        <v>2278</v>
      </c>
      <c r="S298" s="7">
        <f>R298*$S$7</f>
        <v>2467.7574</v>
      </c>
      <c r="Y298" s="25"/>
      <c r="Z298" s="25"/>
      <c r="AA298" s="25"/>
      <c r="AB298" s="25"/>
      <c r="AC298" s="25"/>
      <c r="AD298" s="25"/>
      <c r="AE298" s="25"/>
      <c r="AF298" s="25"/>
      <c r="AG298" s="25"/>
      <c r="AH298" s="25"/>
      <c r="AI298" s="25"/>
      <c r="AJ298" s="25"/>
      <c r="AK298" s="25"/>
      <c r="AL298" s="25"/>
      <c r="AM298" s="25"/>
      <c r="AN298" s="25"/>
      <c r="AO298" s="25"/>
      <c r="AP298" s="25"/>
      <c r="AQ298" s="25"/>
      <c r="AR298" s="25"/>
      <c r="AS298" s="25"/>
      <c r="AT298" s="25"/>
      <c r="AU298" s="25"/>
      <c r="AV298" s="25"/>
      <c r="AW298" s="25"/>
      <c r="AX298" s="25"/>
      <c r="AY298" s="25"/>
      <c r="AZ298" s="25"/>
      <c r="BA298" s="25"/>
      <c r="BB298" s="25"/>
      <c r="BC298" s="25"/>
      <c r="BD298" s="25"/>
      <c r="BE298" s="25"/>
      <c r="BF298" s="25"/>
      <c r="BG298" s="25"/>
      <c r="BH298" s="25"/>
      <c r="BI298" s="25"/>
      <c r="BJ298" s="25"/>
      <c r="BK298" s="25"/>
      <c r="BL298" s="25"/>
      <c r="BM298" s="25"/>
      <c r="BN298" s="25"/>
      <c r="BO298" s="25"/>
      <c r="BP298" s="25"/>
      <c r="BQ298" s="25"/>
    </row>
    <row r="299" spans="1:69" s="26" customFormat="1" ht="16.5" customHeight="1" outlineLevel="1" x14ac:dyDescent="0.3">
      <c r="A299" s="98" t="s">
        <v>357</v>
      </c>
      <c r="B299" s="66" t="s">
        <v>359</v>
      </c>
      <c r="C299" s="25"/>
      <c r="D299" s="7">
        <f>ROUND(I299,0)</f>
        <v>11353</v>
      </c>
      <c r="E299" s="7"/>
      <c r="F299" s="99">
        <f>ROUND(D299/$C$4,0)</f>
        <v>1</v>
      </c>
      <c r="G299" s="60">
        <v>45911</v>
      </c>
      <c r="H299" s="42" t="s">
        <v>969</v>
      </c>
      <c r="I299" s="7">
        <v>11353</v>
      </c>
      <c r="J299" s="7"/>
      <c r="L299" s="1">
        <v>6483</v>
      </c>
      <c r="M299" s="26">
        <f t="shared" si="328"/>
        <v>0</v>
      </c>
      <c r="N299" s="7"/>
      <c r="O299" s="7">
        <v>11353</v>
      </c>
      <c r="R299" s="7">
        <v>11353</v>
      </c>
      <c r="S299" s="7">
        <f>R299*$S$7</f>
        <v>12298.704899999999</v>
      </c>
      <c r="Y299" s="25"/>
      <c r="Z299" s="25"/>
      <c r="AA299" s="25"/>
      <c r="AB299" s="25"/>
      <c r="AC299" s="25"/>
      <c r="AD299" s="25"/>
      <c r="AE299" s="25"/>
      <c r="AF299" s="25"/>
      <c r="AG299" s="25"/>
      <c r="AH299" s="25"/>
      <c r="AI299" s="25"/>
      <c r="AJ299" s="25"/>
      <c r="AK299" s="25"/>
      <c r="AL299" s="25"/>
      <c r="AM299" s="25"/>
      <c r="AN299" s="25"/>
      <c r="AO299" s="25"/>
      <c r="AP299" s="25"/>
      <c r="AQ299" s="25"/>
      <c r="AR299" s="25"/>
      <c r="AS299" s="25"/>
      <c r="AT299" s="25"/>
      <c r="AU299" s="25"/>
      <c r="AV299" s="25"/>
      <c r="AW299" s="25"/>
      <c r="AX299" s="25"/>
      <c r="AY299" s="25"/>
      <c r="AZ299" s="25"/>
      <c r="BA299" s="25"/>
      <c r="BB299" s="25"/>
      <c r="BC299" s="25"/>
      <c r="BD299" s="25"/>
      <c r="BE299" s="25"/>
      <c r="BF299" s="25"/>
      <c r="BG299" s="25"/>
      <c r="BH299" s="25"/>
      <c r="BI299" s="25"/>
      <c r="BJ299" s="25"/>
      <c r="BK299" s="25"/>
      <c r="BL299" s="25"/>
      <c r="BM299" s="25"/>
      <c r="BN299" s="25"/>
      <c r="BO299" s="25"/>
      <c r="BP299" s="25"/>
      <c r="BQ299" s="25"/>
    </row>
    <row r="300" spans="1:69" s="26" customFormat="1" ht="17.100000000000001" customHeight="1" x14ac:dyDescent="0.3">
      <c r="A300" s="56" t="s">
        <v>200</v>
      </c>
      <c r="B300" s="43" t="s">
        <v>255</v>
      </c>
      <c r="C300" s="25"/>
      <c r="D300" s="3" t="e">
        <f t="shared" ref="D300:F300" ca="1" si="329">SUM(D301:D302,D304:D305)</f>
        <v>#VALUE!</v>
      </c>
      <c r="E300" s="3"/>
      <c r="F300" s="3" t="e">
        <f t="shared" ca="1" si="329"/>
        <v>#VALUE!</v>
      </c>
      <c r="G300" s="41"/>
      <c r="H300" s="42"/>
      <c r="I300" s="3">
        <f>SUM(I301:I302,I304:I305)</f>
        <v>3559246</v>
      </c>
      <c r="J300" s="3" t="e">
        <f t="shared" ref="J300" ca="1" si="330">SUM(J301:J302,J304:J305)</f>
        <v>#VALUE!</v>
      </c>
      <c r="L300" s="72">
        <f>SUM(L301:L302,L304:L305)</f>
        <v>128259</v>
      </c>
      <c r="M300" s="26">
        <f t="shared" si="328"/>
        <v>0</v>
      </c>
      <c r="N300" s="3">
        <f t="shared" ref="N300:O300" si="331">SUM(N301:N302,N304:N305)</f>
        <v>1073798</v>
      </c>
      <c r="O300" s="3">
        <f t="shared" si="331"/>
        <v>3559246</v>
      </c>
      <c r="R300" s="3">
        <f t="shared" ref="R300" si="332">SUM(R301:R302,R304:R305)</f>
        <v>3559246</v>
      </c>
      <c r="S300" s="3">
        <f>SUM(S301:S302,S304:S305)</f>
        <v>3855731.1918000001</v>
      </c>
      <c r="Y300" s="25"/>
      <c r="Z300" s="25"/>
      <c r="AA300" s="25"/>
      <c r="AB300" s="25"/>
      <c r="AC300" s="25"/>
      <c r="AD300" s="25"/>
      <c r="AE300" s="25"/>
      <c r="AF300" s="25"/>
      <c r="AG300" s="25"/>
      <c r="AH300" s="25"/>
      <c r="AI300" s="25"/>
      <c r="AJ300" s="25"/>
      <c r="AK300" s="25"/>
      <c r="AL300" s="25"/>
      <c r="AM300" s="25"/>
      <c r="AN300" s="25"/>
      <c r="AO300" s="25"/>
      <c r="AP300" s="25"/>
      <c r="AQ300" s="25"/>
      <c r="AR300" s="25"/>
      <c r="AS300" s="25"/>
      <c r="AT300" s="25"/>
      <c r="AU300" s="25"/>
      <c r="AV300" s="25"/>
      <c r="AW300" s="25"/>
      <c r="AX300" s="25"/>
      <c r="AY300" s="25"/>
      <c r="AZ300" s="25"/>
      <c r="BA300" s="25"/>
      <c r="BB300" s="25"/>
      <c r="BC300" s="25"/>
      <c r="BD300" s="25"/>
      <c r="BE300" s="25"/>
      <c r="BF300" s="25"/>
      <c r="BG300" s="25"/>
      <c r="BH300" s="25"/>
      <c r="BI300" s="25"/>
      <c r="BJ300" s="25"/>
      <c r="BK300" s="25"/>
      <c r="BL300" s="25"/>
      <c r="BM300" s="25"/>
      <c r="BN300" s="25"/>
      <c r="BO300" s="25"/>
      <c r="BP300" s="25"/>
      <c r="BQ300" s="25"/>
    </row>
    <row r="301" spans="1:69" s="26" customFormat="1" ht="17.100000000000001" customHeight="1" outlineLevel="1" x14ac:dyDescent="0.3">
      <c r="A301" s="56" t="s">
        <v>201</v>
      </c>
      <c r="B301" s="48" t="s">
        <v>597</v>
      </c>
      <c r="C301" s="25"/>
      <c r="D301" s="7" t="e">
        <f ca="1">ROUND((I301-J301)*$D$9,0)+J301</f>
        <v>#VALUE!</v>
      </c>
      <c r="E301" s="7"/>
      <c r="F301" s="99" t="e">
        <f ca="1">ROUND(D301/$C$4,0)</f>
        <v>#VALUE!</v>
      </c>
      <c r="G301" s="60">
        <v>45912</v>
      </c>
      <c r="H301" s="42" t="s">
        <v>969</v>
      </c>
      <c r="I301" s="7">
        <v>2395599</v>
      </c>
      <c r="J301" s="4" t="e">
        <f ca="1">F301*$J$7</f>
        <v>#VALUE!</v>
      </c>
      <c r="L301" s="1">
        <v>126114</v>
      </c>
      <c r="M301" s="26">
        <f t="shared" si="328"/>
        <v>0</v>
      </c>
      <c r="N301" s="7">
        <v>498960</v>
      </c>
      <c r="O301" s="7">
        <v>2395599</v>
      </c>
      <c r="R301" s="7">
        <v>2395599</v>
      </c>
      <c r="S301" s="7">
        <f>R301*$S$7</f>
        <v>2595152.3966999999</v>
      </c>
      <c r="Y301" s="25"/>
      <c r="Z301" s="25"/>
      <c r="AA301" s="25"/>
      <c r="AB301" s="25"/>
      <c r="AC301" s="25"/>
      <c r="AD301" s="25"/>
      <c r="AE301" s="25"/>
      <c r="AF301" s="25"/>
      <c r="AG301" s="25"/>
      <c r="AH301" s="25"/>
      <c r="AI301" s="25"/>
      <c r="AJ301" s="25"/>
      <c r="AK301" s="25"/>
      <c r="AL301" s="25"/>
      <c r="AM301" s="25"/>
      <c r="AN301" s="25"/>
      <c r="AO301" s="25"/>
      <c r="AP301" s="25"/>
      <c r="AQ301" s="25"/>
      <c r="AR301" s="25"/>
      <c r="AS301" s="25"/>
      <c r="AT301" s="25"/>
      <c r="AU301" s="25"/>
      <c r="AV301" s="25"/>
      <c r="AW301" s="25"/>
      <c r="AX301" s="25"/>
      <c r="AY301" s="25"/>
      <c r="AZ301" s="25"/>
      <c r="BA301" s="25"/>
      <c r="BB301" s="25"/>
      <c r="BC301" s="25"/>
      <c r="BD301" s="25"/>
      <c r="BE301" s="25"/>
      <c r="BF301" s="25"/>
      <c r="BG301" s="25"/>
      <c r="BH301" s="25"/>
      <c r="BI301" s="25"/>
      <c r="BJ301" s="25"/>
      <c r="BK301" s="25"/>
      <c r="BL301" s="25"/>
      <c r="BM301" s="25"/>
      <c r="BN301" s="25"/>
      <c r="BO301" s="25"/>
      <c r="BP301" s="25"/>
      <c r="BQ301" s="25"/>
    </row>
    <row r="302" spans="1:69" s="26" customFormat="1" ht="17.100000000000001" customHeight="1" outlineLevel="1" x14ac:dyDescent="0.3">
      <c r="A302" s="53" t="s">
        <v>202</v>
      </c>
      <c r="B302" s="49" t="s">
        <v>325</v>
      </c>
      <c r="C302" s="25"/>
      <c r="D302" s="7">
        <f t="shared" ref="D302:F302" si="333">SUM(D303:D303)</f>
        <v>7504</v>
      </c>
      <c r="E302" s="7"/>
      <c r="F302" s="7">
        <f t="shared" si="333"/>
        <v>1</v>
      </c>
      <c r="G302" s="41"/>
      <c r="H302" s="42"/>
      <c r="I302" s="7">
        <f>SUM(I303:I303)</f>
        <v>7360</v>
      </c>
      <c r="J302" s="7">
        <f t="shared" ref="J302" si="334">SUM(J303:J303)</f>
        <v>0</v>
      </c>
      <c r="L302" s="1">
        <f>SUM(L303:L303)</f>
        <v>2145</v>
      </c>
      <c r="M302" s="26">
        <f t="shared" si="328"/>
        <v>0</v>
      </c>
      <c r="N302" s="7">
        <f t="shared" ref="N302:O302" si="335">SUM(N303:N303)</f>
        <v>0</v>
      </c>
      <c r="O302" s="7">
        <f t="shared" si="335"/>
        <v>7360</v>
      </c>
      <c r="R302" s="7">
        <f t="shared" ref="R302" si="336">SUM(R303:R303)</f>
        <v>7360</v>
      </c>
      <c r="S302" s="7">
        <f>SUM(S303:S303)</f>
        <v>7973.0879999999997</v>
      </c>
      <c r="Y302" s="25"/>
      <c r="Z302" s="25"/>
      <c r="AA302" s="25"/>
      <c r="AB302" s="25"/>
      <c r="AC302" s="25"/>
      <c r="AD302" s="25"/>
      <c r="AE302" s="25"/>
      <c r="AF302" s="25"/>
      <c r="AG302" s="25"/>
      <c r="AH302" s="25"/>
      <c r="AI302" s="25"/>
      <c r="AJ302" s="25"/>
      <c r="AK302" s="25"/>
      <c r="AL302" s="25"/>
      <c r="AM302" s="25"/>
      <c r="AN302" s="25"/>
      <c r="AO302" s="25"/>
      <c r="AP302" s="25"/>
      <c r="AQ302" s="25"/>
      <c r="AR302" s="25"/>
      <c r="AS302" s="25"/>
      <c r="AT302" s="25"/>
      <c r="AU302" s="25"/>
      <c r="AV302" s="25"/>
      <c r="AW302" s="25"/>
      <c r="AX302" s="25"/>
      <c r="AY302" s="25"/>
      <c r="AZ302" s="25"/>
      <c r="BA302" s="25"/>
      <c r="BB302" s="25"/>
      <c r="BC302" s="25"/>
      <c r="BD302" s="25"/>
      <c r="BE302" s="25"/>
      <c r="BF302" s="25"/>
      <c r="BG302" s="25"/>
      <c r="BH302" s="25"/>
      <c r="BI302" s="25"/>
      <c r="BJ302" s="25"/>
      <c r="BK302" s="25"/>
      <c r="BL302" s="25"/>
      <c r="BM302" s="25"/>
      <c r="BN302" s="25"/>
      <c r="BO302" s="25"/>
      <c r="BP302" s="25"/>
      <c r="BQ302" s="25"/>
    </row>
    <row r="303" spans="1:69" s="26" customFormat="1" ht="17.100000000000001" customHeight="1" outlineLevel="1" x14ac:dyDescent="0.3">
      <c r="A303" s="51" t="s">
        <v>367</v>
      </c>
      <c r="B303" s="48" t="s">
        <v>325</v>
      </c>
      <c r="C303" s="25"/>
      <c r="D303" s="7">
        <f>ROUND((I303-J303)*$D$9,0)+J303</f>
        <v>7504</v>
      </c>
      <c r="E303" s="7"/>
      <c r="F303" s="99">
        <f>ROUND(D303/$C$4,0)</f>
        <v>1</v>
      </c>
      <c r="G303" s="60">
        <v>45912</v>
      </c>
      <c r="H303" s="42" t="s">
        <v>969</v>
      </c>
      <c r="I303" s="7">
        <v>7360</v>
      </c>
      <c r="J303" s="7"/>
      <c r="L303" s="1">
        <v>2145</v>
      </c>
      <c r="M303" s="26">
        <f t="shared" si="328"/>
        <v>0</v>
      </c>
      <c r="N303" s="7"/>
      <c r="O303" s="7">
        <v>7360</v>
      </c>
      <c r="R303" s="7">
        <v>7360</v>
      </c>
      <c r="S303" s="7">
        <f>R303*$S$7</f>
        <v>7973.0879999999997</v>
      </c>
      <c r="Y303" s="25"/>
      <c r="Z303" s="25"/>
      <c r="AA303" s="25"/>
      <c r="AB303" s="25"/>
      <c r="AC303" s="25"/>
      <c r="AD303" s="25"/>
      <c r="AE303" s="25"/>
      <c r="AF303" s="25"/>
      <c r="AG303" s="25"/>
      <c r="AH303" s="25"/>
      <c r="AI303" s="25"/>
      <c r="AJ303" s="25"/>
      <c r="AK303" s="25"/>
      <c r="AL303" s="25"/>
      <c r="AM303" s="25"/>
      <c r="AN303" s="25"/>
      <c r="AO303" s="25"/>
      <c r="AP303" s="25"/>
      <c r="AQ303" s="25"/>
      <c r="AR303" s="25"/>
      <c r="AS303" s="25"/>
      <c r="AT303" s="25"/>
      <c r="AU303" s="25"/>
      <c r="AV303" s="25"/>
      <c r="AW303" s="25"/>
      <c r="AX303" s="25"/>
      <c r="AY303" s="25"/>
      <c r="AZ303" s="25"/>
      <c r="BA303" s="25"/>
      <c r="BB303" s="25"/>
      <c r="BC303" s="25"/>
      <c r="BD303" s="25"/>
      <c r="BE303" s="25"/>
      <c r="BF303" s="25"/>
      <c r="BG303" s="25"/>
      <c r="BH303" s="25"/>
      <c r="BI303" s="25"/>
      <c r="BJ303" s="25"/>
      <c r="BK303" s="25"/>
      <c r="BL303" s="25"/>
      <c r="BM303" s="25"/>
      <c r="BN303" s="25"/>
      <c r="BO303" s="25"/>
      <c r="BP303" s="25"/>
      <c r="BQ303" s="25"/>
    </row>
    <row r="304" spans="1:69" s="26" customFormat="1" ht="17.100000000000001" customHeight="1" outlineLevel="1" x14ac:dyDescent="0.3">
      <c r="A304" s="56" t="s">
        <v>273</v>
      </c>
      <c r="B304" s="44" t="s">
        <v>598</v>
      </c>
      <c r="C304" s="25"/>
      <c r="D304" s="7" t="e">
        <f ca="1">ROUND((I304-J304)*$D$9,0)+J304</f>
        <v>#VALUE!</v>
      </c>
      <c r="E304" s="7"/>
      <c r="F304" s="99" t="e">
        <f ca="1">ROUND(D304/$C$4,0)</f>
        <v>#VALUE!</v>
      </c>
      <c r="G304" s="60">
        <v>45912</v>
      </c>
      <c r="H304" s="42" t="s">
        <v>969</v>
      </c>
      <c r="I304" s="7">
        <v>1156287</v>
      </c>
      <c r="J304" s="4" t="e">
        <f ca="1">F304*$J$7</f>
        <v>#VALUE!</v>
      </c>
      <c r="L304" s="1"/>
      <c r="M304" s="26">
        <f t="shared" si="328"/>
        <v>0</v>
      </c>
      <c r="N304" s="7">
        <v>574838</v>
      </c>
      <c r="O304" s="7">
        <v>1156287</v>
      </c>
      <c r="R304" s="7">
        <v>1156287</v>
      </c>
      <c r="S304" s="7">
        <f>R304*$S$7</f>
        <v>1252605.7071</v>
      </c>
      <c r="Y304" s="25"/>
      <c r="Z304" s="25"/>
      <c r="AA304" s="25"/>
      <c r="AB304" s="25"/>
      <c r="AC304" s="25"/>
      <c r="AD304" s="25"/>
      <c r="AE304" s="25"/>
      <c r="AF304" s="25"/>
      <c r="AG304" s="25"/>
      <c r="AH304" s="25"/>
      <c r="AI304" s="25"/>
      <c r="AJ304" s="25"/>
      <c r="AK304" s="25"/>
      <c r="AL304" s="25"/>
      <c r="AM304" s="25"/>
      <c r="AN304" s="25"/>
      <c r="AO304" s="25"/>
      <c r="AP304" s="25"/>
      <c r="AQ304" s="25"/>
      <c r="AR304" s="25"/>
      <c r="AS304" s="25"/>
      <c r="AT304" s="25"/>
      <c r="AU304" s="25"/>
      <c r="AV304" s="25"/>
      <c r="AW304" s="25"/>
      <c r="AX304" s="25"/>
      <c r="AY304" s="25"/>
      <c r="AZ304" s="25"/>
      <c r="BA304" s="25"/>
      <c r="BB304" s="25"/>
      <c r="BC304" s="25"/>
      <c r="BD304" s="25"/>
      <c r="BE304" s="25"/>
      <c r="BF304" s="25"/>
      <c r="BG304" s="25"/>
      <c r="BH304" s="25"/>
      <c r="BI304" s="25"/>
      <c r="BJ304" s="25"/>
      <c r="BK304" s="25"/>
      <c r="BL304" s="25"/>
      <c r="BM304" s="25"/>
      <c r="BN304" s="25"/>
      <c r="BO304" s="25"/>
      <c r="BP304" s="25"/>
      <c r="BQ304" s="25"/>
    </row>
    <row r="305" spans="1:69" s="26" customFormat="1" ht="17.100000000000001" customHeight="1" outlineLevel="1" x14ac:dyDescent="0.3">
      <c r="A305" s="56" t="s">
        <v>274</v>
      </c>
      <c r="B305" s="44" t="s">
        <v>275</v>
      </c>
      <c r="C305" s="25"/>
      <c r="D305" s="1">
        <f>ROUND(I305*$D$9,0)</f>
        <v>0</v>
      </c>
      <c r="E305" s="1"/>
      <c r="F305" s="112">
        <f>ROUND(D305/$C$4,0)</f>
        <v>0</v>
      </c>
      <c r="G305" s="41"/>
      <c r="H305" s="42"/>
      <c r="I305" s="1">
        <v>0</v>
      </c>
      <c r="J305" s="1"/>
      <c r="L305" s="1"/>
      <c r="M305" s="26">
        <f t="shared" si="328"/>
        <v>0</v>
      </c>
      <c r="N305" s="1"/>
      <c r="O305" s="1">
        <f t="shared" si="283"/>
        <v>0</v>
      </c>
      <c r="R305" s="1">
        <f t="shared" si="284"/>
        <v>0</v>
      </c>
      <c r="S305" s="1">
        <f>AD305</f>
        <v>0</v>
      </c>
      <c r="Y305" s="25"/>
      <c r="Z305" s="25"/>
      <c r="AA305" s="25"/>
      <c r="AB305" s="25"/>
      <c r="AC305" s="25"/>
      <c r="AD305" s="25"/>
      <c r="AE305" s="25"/>
      <c r="AF305" s="25"/>
      <c r="AG305" s="25"/>
      <c r="AH305" s="25"/>
      <c r="AI305" s="25"/>
      <c r="AJ305" s="25"/>
      <c r="AK305" s="25"/>
      <c r="AL305" s="25"/>
      <c r="AM305" s="25"/>
      <c r="AN305" s="25"/>
      <c r="AO305" s="25"/>
      <c r="AP305" s="25"/>
      <c r="AQ305" s="25"/>
      <c r="AR305" s="25"/>
      <c r="AS305" s="25"/>
      <c r="AT305" s="25"/>
      <c r="AU305" s="25"/>
      <c r="AV305" s="25"/>
      <c r="AW305" s="25"/>
      <c r="AX305" s="25"/>
      <c r="AY305" s="25"/>
      <c r="AZ305" s="25"/>
      <c r="BA305" s="25"/>
      <c r="BB305" s="25"/>
      <c r="BC305" s="25"/>
      <c r="BD305" s="25"/>
      <c r="BE305" s="25"/>
      <c r="BF305" s="25"/>
      <c r="BG305" s="25"/>
      <c r="BH305" s="25"/>
      <c r="BI305" s="25"/>
      <c r="BJ305" s="25"/>
      <c r="BK305" s="25"/>
      <c r="BL305" s="25"/>
      <c r="BM305" s="25"/>
      <c r="BN305" s="25"/>
      <c r="BO305" s="25"/>
      <c r="BP305" s="25"/>
      <c r="BQ305" s="25"/>
    </row>
    <row r="306" spans="1:69" s="26" customFormat="1" ht="17.100000000000001" customHeight="1" x14ac:dyDescent="0.3">
      <c r="A306" s="56" t="s">
        <v>203</v>
      </c>
      <c r="B306" s="43" t="s">
        <v>257</v>
      </c>
      <c r="C306" s="25"/>
      <c r="D306" s="3">
        <f t="shared" ref="D306:F306" si="337">SUM(D307)</f>
        <v>4463385</v>
      </c>
      <c r="E306" s="3"/>
      <c r="F306" s="3">
        <f t="shared" si="337"/>
        <v>402</v>
      </c>
      <c r="G306" s="41"/>
      <c r="H306" s="42"/>
      <c r="I306" s="3">
        <f>SUM(I307)</f>
        <v>4381782</v>
      </c>
      <c r="J306" s="3">
        <f t="shared" ref="J306" si="338">SUM(J307)</f>
        <v>0</v>
      </c>
      <c r="L306" s="72">
        <f t="shared" ref="L306" si="339">SUM(L307)</f>
        <v>725030</v>
      </c>
      <c r="M306" s="26">
        <f t="shared" si="328"/>
        <v>0</v>
      </c>
      <c r="N306" s="3">
        <f t="shared" ref="N306:O306" si="340">SUM(N307)</f>
        <v>0</v>
      </c>
      <c r="O306" s="3">
        <f t="shared" si="340"/>
        <v>4381782</v>
      </c>
      <c r="R306" s="3">
        <f t="shared" ref="R306" si="341">SUM(R307)</f>
        <v>4381782</v>
      </c>
      <c r="S306" s="3">
        <f>SUM(S307)</f>
        <v>4746784.4405999994</v>
      </c>
      <c r="Y306" s="25"/>
      <c r="Z306" s="25"/>
      <c r="AA306" s="25"/>
      <c r="AB306" s="25"/>
      <c r="AC306" s="25"/>
      <c r="AD306" s="25"/>
      <c r="AE306" s="25"/>
      <c r="AF306" s="25"/>
      <c r="AG306" s="25"/>
      <c r="AH306" s="25"/>
      <c r="AI306" s="25"/>
      <c r="AJ306" s="25"/>
      <c r="AK306" s="25"/>
      <c r="AL306" s="25"/>
      <c r="AM306" s="25"/>
      <c r="AN306" s="25"/>
      <c r="AO306" s="25"/>
      <c r="AP306" s="25"/>
      <c r="AQ306" s="25"/>
      <c r="AR306" s="25"/>
      <c r="AS306" s="25"/>
      <c r="AT306" s="25"/>
      <c r="AU306" s="25"/>
      <c r="AV306" s="25"/>
      <c r="AW306" s="25"/>
      <c r="AX306" s="25"/>
      <c r="AY306" s="25"/>
      <c r="AZ306" s="25"/>
      <c r="BA306" s="25"/>
      <c r="BB306" s="25"/>
      <c r="BC306" s="25"/>
      <c r="BD306" s="25"/>
      <c r="BE306" s="25"/>
      <c r="BF306" s="25"/>
      <c r="BG306" s="25"/>
      <c r="BH306" s="25"/>
      <c r="BI306" s="25"/>
      <c r="BJ306" s="25"/>
      <c r="BK306" s="25"/>
      <c r="BL306" s="25"/>
      <c r="BM306" s="25"/>
      <c r="BN306" s="25"/>
      <c r="BO306" s="25"/>
      <c r="BP306" s="25"/>
      <c r="BQ306" s="25"/>
    </row>
    <row r="307" spans="1:69" s="26" customFormat="1" ht="17.100000000000001" customHeight="1" outlineLevel="1" x14ac:dyDescent="0.3">
      <c r="A307" s="56" t="s">
        <v>204</v>
      </c>
      <c r="B307" s="49" t="s">
        <v>24</v>
      </c>
      <c r="C307" s="25"/>
      <c r="D307" s="7">
        <f t="shared" ref="D307:F307" si="342">SUM(D308:D310)</f>
        <v>4463385</v>
      </c>
      <c r="E307" s="7"/>
      <c r="F307" s="7">
        <f t="shared" si="342"/>
        <v>402</v>
      </c>
      <c r="G307" s="41"/>
      <c r="H307" s="42"/>
      <c r="I307" s="7">
        <f>SUM(I308:I310)</f>
        <v>4381782</v>
      </c>
      <c r="J307" s="7">
        <f t="shared" ref="J307" si="343">SUM(J308:J310)</f>
        <v>0</v>
      </c>
      <c r="L307" s="1">
        <f t="shared" ref="L307" si="344">SUM(L308:L310)</f>
        <v>725030</v>
      </c>
      <c r="M307" s="26">
        <f t="shared" si="328"/>
        <v>0</v>
      </c>
      <c r="N307" s="7">
        <f t="shared" ref="N307:O307" si="345">SUM(N308:N310)</f>
        <v>0</v>
      </c>
      <c r="O307" s="7">
        <f t="shared" si="345"/>
        <v>4381782</v>
      </c>
      <c r="R307" s="7">
        <f t="shared" ref="R307" si="346">SUM(R308:R310)</f>
        <v>4381782</v>
      </c>
      <c r="S307" s="7">
        <f>SUM(S308:S310)</f>
        <v>4746784.4405999994</v>
      </c>
      <c r="Y307" s="25"/>
      <c r="Z307" s="25"/>
      <c r="AA307" s="25"/>
      <c r="AB307" s="25"/>
      <c r="AC307" s="25"/>
      <c r="AD307" s="25"/>
      <c r="AE307" s="25"/>
      <c r="AF307" s="25"/>
      <c r="AG307" s="25"/>
      <c r="AH307" s="25"/>
      <c r="AI307" s="25"/>
      <c r="AJ307" s="25"/>
      <c r="AK307" s="25"/>
      <c r="AL307" s="25"/>
      <c r="AM307" s="25"/>
      <c r="AN307" s="25"/>
      <c r="AO307" s="25"/>
      <c r="AP307" s="25"/>
      <c r="AQ307" s="25"/>
      <c r="AR307" s="25"/>
      <c r="AS307" s="25"/>
      <c r="AT307" s="25"/>
      <c r="AU307" s="25"/>
      <c r="AV307" s="25"/>
      <c r="AW307" s="25"/>
      <c r="AX307" s="25"/>
      <c r="AY307" s="25"/>
      <c r="AZ307" s="25"/>
      <c r="BA307" s="25"/>
      <c r="BB307" s="25"/>
      <c r="BC307" s="25"/>
      <c r="BD307" s="25"/>
      <c r="BE307" s="25"/>
      <c r="BF307" s="25"/>
      <c r="BG307" s="25"/>
      <c r="BH307" s="25"/>
      <c r="BI307" s="25"/>
      <c r="BJ307" s="25"/>
      <c r="BK307" s="25"/>
      <c r="BL307" s="25"/>
      <c r="BM307" s="25"/>
      <c r="BN307" s="25"/>
      <c r="BO307" s="25"/>
      <c r="BP307" s="25"/>
      <c r="BQ307" s="25"/>
    </row>
    <row r="308" spans="1:69" s="26" customFormat="1" ht="17.100000000000001" customHeight="1" outlineLevel="1" x14ac:dyDescent="0.3">
      <c r="A308" s="98" t="s">
        <v>300</v>
      </c>
      <c r="B308" s="64" t="s">
        <v>24</v>
      </c>
      <c r="C308" s="25"/>
      <c r="D308" s="7">
        <f>ROUND(I308*$D$9,0)</f>
        <v>4255657</v>
      </c>
      <c r="E308" s="7"/>
      <c r="F308" s="99">
        <f>ROUND(D308/$C$4,0)</f>
        <v>383</v>
      </c>
      <c r="G308" s="60">
        <v>45912</v>
      </c>
      <c r="H308" s="42" t="s">
        <v>969</v>
      </c>
      <c r="I308" s="7">
        <v>4174054</v>
      </c>
      <c r="J308" s="7"/>
      <c r="K308" s="26" t="s">
        <v>599</v>
      </c>
      <c r="L308" s="1">
        <v>583962</v>
      </c>
      <c r="M308" s="26">
        <f t="shared" si="328"/>
        <v>0</v>
      </c>
      <c r="N308" s="7"/>
      <c r="O308" s="7">
        <v>4174054</v>
      </c>
      <c r="R308" s="7">
        <v>4174054</v>
      </c>
      <c r="S308" s="7">
        <f>R308*$S$7</f>
        <v>4521752.6981999995</v>
      </c>
      <c r="Y308" s="25"/>
      <c r="Z308" s="25"/>
      <c r="AA308" s="25"/>
      <c r="AB308" s="25"/>
      <c r="AC308" s="25"/>
      <c r="AD308" s="25"/>
      <c r="AE308" s="25"/>
      <c r="AF308" s="25"/>
      <c r="AG308" s="25"/>
      <c r="AH308" s="25"/>
      <c r="AI308" s="25"/>
      <c r="AJ308" s="25"/>
      <c r="AK308" s="25"/>
      <c r="AL308" s="25"/>
      <c r="AM308" s="25"/>
      <c r="AN308" s="25"/>
      <c r="AO308" s="25"/>
      <c r="AP308" s="25"/>
      <c r="AQ308" s="25"/>
      <c r="AR308" s="25"/>
      <c r="AS308" s="25"/>
      <c r="AT308" s="25"/>
      <c r="AU308" s="25"/>
      <c r="AV308" s="25"/>
      <c r="AW308" s="25"/>
      <c r="AX308" s="25"/>
      <c r="AY308" s="25"/>
      <c r="AZ308" s="25"/>
      <c r="BA308" s="25"/>
      <c r="BB308" s="25"/>
      <c r="BC308" s="25"/>
      <c r="BD308" s="25"/>
      <c r="BE308" s="25"/>
      <c r="BF308" s="25"/>
      <c r="BG308" s="25"/>
      <c r="BH308" s="25"/>
      <c r="BI308" s="25"/>
      <c r="BJ308" s="25"/>
      <c r="BK308" s="25"/>
      <c r="BL308" s="25"/>
      <c r="BM308" s="25"/>
      <c r="BN308" s="25"/>
      <c r="BO308" s="25"/>
      <c r="BP308" s="25"/>
      <c r="BQ308" s="25"/>
    </row>
    <row r="309" spans="1:69" s="26" customFormat="1" ht="17.100000000000001" customHeight="1" outlineLevel="1" x14ac:dyDescent="0.3">
      <c r="A309" s="98" t="s">
        <v>299</v>
      </c>
      <c r="B309" s="64" t="s">
        <v>298</v>
      </c>
      <c r="C309" s="25"/>
      <c r="D309" s="7">
        <f>ROUND(I309,0)</f>
        <v>207728</v>
      </c>
      <c r="E309" s="7"/>
      <c r="F309" s="99">
        <f>ROUND(D309/$C$4,0)</f>
        <v>19</v>
      </c>
      <c r="G309" s="60">
        <v>45912</v>
      </c>
      <c r="H309" s="42" t="s">
        <v>969</v>
      </c>
      <c r="I309" s="7">
        <v>207728</v>
      </c>
      <c r="J309" s="7"/>
      <c r="L309" s="1">
        <v>48828</v>
      </c>
      <c r="M309" s="26">
        <f t="shared" si="328"/>
        <v>0</v>
      </c>
      <c r="N309" s="7"/>
      <c r="O309" s="7">
        <v>207728</v>
      </c>
      <c r="R309" s="7">
        <v>207728</v>
      </c>
      <c r="S309" s="7">
        <f>R309*$S$7</f>
        <v>225031.74239999999</v>
      </c>
      <c r="Y309" s="25"/>
      <c r="Z309" s="25"/>
      <c r="AA309" s="25"/>
      <c r="AB309" s="25"/>
      <c r="AC309" s="25"/>
      <c r="AD309" s="25"/>
      <c r="AE309" s="25"/>
      <c r="AF309" s="25"/>
      <c r="AG309" s="25"/>
      <c r="AH309" s="25"/>
      <c r="AI309" s="25"/>
      <c r="AJ309" s="25"/>
      <c r="AK309" s="25"/>
      <c r="AL309" s="25"/>
      <c r="AM309" s="25"/>
      <c r="AN309" s="25"/>
      <c r="AO309" s="25"/>
      <c r="AP309" s="25"/>
      <c r="AQ309" s="25"/>
      <c r="AR309" s="25"/>
      <c r="AS309" s="25"/>
      <c r="AT309" s="25"/>
      <c r="AU309" s="25"/>
      <c r="AV309" s="25"/>
      <c r="AW309" s="25"/>
      <c r="AX309" s="25"/>
      <c r="AY309" s="25"/>
      <c r="AZ309" s="25"/>
      <c r="BA309" s="25"/>
      <c r="BB309" s="25"/>
      <c r="BC309" s="25"/>
      <c r="BD309" s="25"/>
      <c r="BE309" s="25"/>
      <c r="BF309" s="25"/>
      <c r="BG309" s="25"/>
      <c r="BH309" s="25"/>
      <c r="BI309" s="25"/>
      <c r="BJ309" s="25"/>
      <c r="BK309" s="25"/>
      <c r="BL309" s="25"/>
      <c r="BM309" s="25"/>
      <c r="BN309" s="25"/>
      <c r="BO309" s="25"/>
      <c r="BP309" s="25"/>
      <c r="BQ309" s="25"/>
    </row>
    <row r="310" spans="1:69" s="26" customFormat="1" ht="17.100000000000001" customHeight="1" outlineLevel="1" x14ac:dyDescent="0.3">
      <c r="A310" s="98" t="s">
        <v>368</v>
      </c>
      <c r="B310" s="64" t="s">
        <v>369</v>
      </c>
      <c r="C310" s="25"/>
      <c r="D310" s="7">
        <f>ROUND(I310*$D$9,0)</f>
        <v>0</v>
      </c>
      <c r="E310" s="7"/>
      <c r="F310" s="99">
        <f>ROUND(D310/$C$4,0)</f>
        <v>0</v>
      </c>
      <c r="G310" s="60"/>
      <c r="H310" s="42"/>
      <c r="I310" s="7"/>
      <c r="J310" s="7"/>
      <c r="L310" s="1">
        <f>36896/2*5</f>
        <v>92240</v>
      </c>
      <c r="M310" s="26">
        <f t="shared" si="328"/>
        <v>0</v>
      </c>
      <c r="N310" s="7"/>
      <c r="O310" s="7"/>
      <c r="R310" s="7"/>
      <c r="S310" s="7"/>
      <c r="Y310" s="25"/>
      <c r="Z310" s="25"/>
      <c r="AA310" s="25"/>
      <c r="AB310" s="25"/>
      <c r="AC310" s="25"/>
      <c r="AD310" s="25"/>
      <c r="AE310" s="25"/>
      <c r="AF310" s="25"/>
      <c r="AG310" s="25"/>
      <c r="AH310" s="25"/>
      <c r="AI310" s="25"/>
      <c r="AJ310" s="25"/>
      <c r="AK310" s="25"/>
      <c r="AL310" s="25"/>
      <c r="AM310" s="25"/>
      <c r="AN310" s="25"/>
      <c r="AO310" s="25"/>
      <c r="AP310" s="25"/>
      <c r="AQ310" s="25"/>
      <c r="AR310" s="25"/>
      <c r="AS310" s="25"/>
      <c r="AT310" s="25"/>
      <c r="AU310" s="25"/>
      <c r="AV310" s="25"/>
      <c r="AW310" s="25"/>
      <c r="AX310" s="25"/>
      <c r="AY310" s="25"/>
      <c r="AZ310" s="25"/>
      <c r="BA310" s="25"/>
      <c r="BB310" s="25"/>
      <c r="BC310" s="25"/>
      <c r="BD310" s="25"/>
      <c r="BE310" s="25"/>
      <c r="BF310" s="25"/>
      <c r="BG310" s="25"/>
      <c r="BH310" s="25"/>
      <c r="BI310" s="25"/>
      <c r="BJ310" s="25"/>
      <c r="BK310" s="25"/>
      <c r="BL310" s="25"/>
      <c r="BM310" s="25"/>
      <c r="BN310" s="25"/>
      <c r="BO310" s="25"/>
      <c r="BP310" s="25"/>
      <c r="BQ310" s="25"/>
    </row>
    <row r="311" spans="1:69" s="26" customFormat="1" ht="17.100000000000001" customHeight="1" x14ac:dyDescent="0.3">
      <c r="A311" s="56" t="s">
        <v>205</v>
      </c>
      <c r="B311" s="43" t="s">
        <v>25</v>
      </c>
      <c r="C311" s="25"/>
      <c r="D311" s="3" t="e">
        <f t="shared" ref="D311:F311" ca="1" si="347">SUM(D312,D316:D318,D321:D323,D327:D331)</f>
        <v>#VALUE!</v>
      </c>
      <c r="E311" s="3"/>
      <c r="F311" s="3" t="e">
        <f t="shared" ca="1" si="347"/>
        <v>#VALUE!</v>
      </c>
      <c r="G311" s="41"/>
      <c r="H311" s="42"/>
      <c r="I311" s="3" t="e">
        <f ca="1">SUM(I312,I316:I318,I321:I323,I327:I331)</f>
        <v>#VALUE!</v>
      </c>
      <c r="J311" s="3" t="e">
        <f t="shared" ref="J311" ca="1" si="348">SUM(J312,J316:J318,J321:J323,J327:J331)</f>
        <v>#VALUE!</v>
      </c>
      <c r="L311" s="72">
        <f>SUM(L312,L316:L318,L321:L323,L327:L331)</f>
        <v>597489</v>
      </c>
      <c r="M311" s="26">
        <f t="shared" si="328"/>
        <v>0</v>
      </c>
      <c r="N311" s="3">
        <f t="shared" ref="N311:O311" si="349">SUM(N312,N316:N318,N321:N323,N327:N331)</f>
        <v>6936195</v>
      </c>
      <c r="O311" s="3">
        <f t="shared" si="349"/>
        <v>13468409</v>
      </c>
      <c r="R311" s="3">
        <f t="shared" ref="R311" si="350">SUM(R312,R316:R318,R321:R323,R327:R331)</f>
        <v>13468409</v>
      </c>
      <c r="S311" s="3">
        <f>SUM(S312,S316:S318,S321:S323,S327:S331)</f>
        <v>14590327.469699997</v>
      </c>
      <c r="Y311" s="25"/>
      <c r="Z311" s="25"/>
      <c r="AA311" s="25"/>
      <c r="AB311" s="25"/>
      <c r="AC311" s="25"/>
      <c r="AD311" s="25"/>
      <c r="AE311" s="25"/>
      <c r="AF311" s="25"/>
      <c r="AG311" s="25"/>
      <c r="AH311" s="25"/>
      <c r="AI311" s="25"/>
      <c r="AJ311" s="25"/>
      <c r="AK311" s="25"/>
      <c r="AL311" s="25"/>
      <c r="AM311" s="25"/>
      <c r="AN311" s="25"/>
      <c r="AO311" s="25"/>
      <c r="AP311" s="25"/>
      <c r="AQ311" s="25"/>
      <c r="AR311" s="25"/>
      <c r="AS311" s="25"/>
      <c r="AT311" s="25"/>
      <c r="AU311" s="25"/>
      <c r="AV311" s="25"/>
      <c r="AW311" s="25"/>
      <c r="AX311" s="25"/>
      <c r="AY311" s="25"/>
      <c r="AZ311" s="25"/>
      <c r="BA311" s="25"/>
      <c r="BB311" s="25"/>
      <c r="BC311" s="25"/>
      <c r="BD311" s="25"/>
      <c r="BE311" s="25"/>
      <c r="BF311" s="25"/>
      <c r="BG311" s="25"/>
      <c r="BH311" s="25"/>
      <c r="BI311" s="25"/>
      <c r="BJ311" s="25"/>
      <c r="BK311" s="25"/>
      <c r="BL311" s="25"/>
      <c r="BM311" s="25"/>
      <c r="BN311" s="25"/>
      <c r="BO311" s="25"/>
      <c r="BP311" s="25"/>
      <c r="BQ311" s="25"/>
    </row>
    <row r="312" spans="1:69" s="26" customFormat="1" ht="17.100000000000001" customHeight="1" outlineLevel="1" x14ac:dyDescent="0.3">
      <c r="A312" s="56" t="s">
        <v>206</v>
      </c>
      <c r="B312" s="49" t="s">
        <v>242</v>
      </c>
      <c r="C312" s="25"/>
      <c r="D312" s="7" t="e">
        <f t="shared" ref="D312:F312" ca="1" si="351">SUM(D313:D315)</f>
        <v>#VALUE!</v>
      </c>
      <c r="E312" s="7"/>
      <c r="F312" s="7" t="e">
        <f t="shared" ca="1" si="351"/>
        <v>#VALUE!</v>
      </c>
      <c r="G312" s="41"/>
      <c r="H312" s="42"/>
      <c r="I312" s="7" t="e">
        <f ca="1">SUM(I313:I315)</f>
        <v>#VALUE!</v>
      </c>
      <c r="J312" s="7" t="e">
        <f t="shared" ref="J312" ca="1" si="352">SUM(J313:J315)</f>
        <v>#VALUE!</v>
      </c>
      <c r="L312" s="1">
        <f t="shared" ref="L312" si="353">SUM(L313:L315)</f>
        <v>4332</v>
      </c>
      <c r="M312" s="26">
        <f t="shared" si="328"/>
        <v>0</v>
      </c>
      <c r="N312" s="7">
        <f t="shared" ref="N312:O312" si="354">SUM(N313:N315)</f>
        <v>2257859</v>
      </c>
      <c r="O312" s="7">
        <f t="shared" si="354"/>
        <v>63372</v>
      </c>
      <c r="R312" s="7">
        <f t="shared" ref="R312" si="355">SUM(R313:R315)</f>
        <v>63372</v>
      </c>
      <c r="S312" s="7">
        <f>SUM(S313:S315)</f>
        <v>68650.887599999987</v>
      </c>
      <c r="Y312" s="25"/>
      <c r="Z312" s="25"/>
      <c r="AA312" s="25"/>
      <c r="AB312" s="25"/>
      <c r="AC312" s="25"/>
      <c r="AD312" s="25"/>
      <c r="AE312" s="25"/>
      <c r="AF312" s="25"/>
      <c r="AG312" s="25"/>
      <c r="AH312" s="25"/>
      <c r="AI312" s="25"/>
      <c r="AJ312" s="25"/>
      <c r="AK312" s="25"/>
      <c r="AL312" s="25"/>
      <c r="AM312" s="25"/>
      <c r="AN312" s="25"/>
      <c r="AO312" s="25"/>
      <c r="AP312" s="25"/>
      <c r="AQ312" s="25"/>
      <c r="AR312" s="25"/>
      <c r="AS312" s="25"/>
      <c r="AT312" s="25"/>
      <c r="AU312" s="25"/>
      <c r="AV312" s="25"/>
      <c r="AW312" s="25"/>
      <c r="AX312" s="25"/>
      <c r="AY312" s="25"/>
      <c r="AZ312" s="25"/>
      <c r="BA312" s="25"/>
      <c r="BB312" s="25"/>
      <c r="BC312" s="25"/>
      <c r="BD312" s="25"/>
      <c r="BE312" s="25"/>
      <c r="BF312" s="25"/>
      <c r="BG312" s="25"/>
      <c r="BH312" s="25"/>
      <c r="BI312" s="25"/>
      <c r="BJ312" s="25"/>
      <c r="BK312" s="25"/>
      <c r="BL312" s="25"/>
      <c r="BM312" s="25"/>
      <c r="BN312" s="25"/>
      <c r="BO312" s="25"/>
      <c r="BP312" s="25"/>
      <c r="BQ312" s="25"/>
    </row>
    <row r="313" spans="1:69" s="26" customFormat="1" ht="17.100000000000001" customHeight="1" outlineLevel="1" x14ac:dyDescent="0.3">
      <c r="A313" s="98" t="s">
        <v>297</v>
      </c>
      <c r="B313" s="64" t="s">
        <v>296</v>
      </c>
      <c r="C313" s="25"/>
      <c r="D313" s="7">
        <f>ROUND(I313*$D$9,0)</f>
        <v>43540</v>
      </c>
      <c r="E313" s="7"/>
      <c r="F313" s="99">
        <f>ROUND(D313/$C$4,0)</f>
        <v>4</v>
      </c>
      <c r="G313" s="60">
        <v>45912</v>
      </c>
      <c r="H313" s="42" t="s">
        <v>969</v>
      </c>
      <c r="I313" s="7">
        <v>42705</v>
      </c>
      <c r="J313" s="7"/>
      <c r="L313" s="1">
        <v>3013</v>
      </c>
      <c r="M313" s="26">
        <f t="shared" si="328"/>
        <v>0</v>
      </c>
      <c r="N313" s="7"/>
      <c r="O313" s="7">
        <v>42705</v>
      </c>
      <c r="R313" s="7">
        <v>42705</v>
      </c>
      <c r="S313" s="7">
        <f>R313*$S$7</f>
        <v>46262.326499999996</v>
      </c>
      <c r="Y313" s="25"/>
      <c r="Z313" s="25"/>
      <c r="AA313" s="25"/>
      <c r="AB313" s="25"/>
      <c r="AC313" s="25"/>
      <c r="AD313" s="25"/>
      <c r="AE313" s="25"/>
      <c r="AF313" s="25"/>
      <c r="AG313" s="25"/>
      <c r="AH313" s="25"/>
      <c r="AI313" s="25"/>
      <c r="AJ313" s="25"/>
      <c r="AK313" s="25"/>
      <c r="AL313" s="25"/>
      <c r="AM313" s="25"/>
      <c r="AN313" s="25"/>
      <c r="AO313" s="25"/>
      <c r="AP313" s="25"/>
      <c r="AQ313" s="25"/>
      <c r="AR313" s="25"/>
      <c r="AS313" s="25"/>
      <c r="AT313" s="25"/>
      <c r="AU313" s="25"/>
      <c r="AV313" s="25"/>
      <c r="AW313" s="25"/>
      <c r="AX313" s="25"/>
      <c r="AY313" s="25"/>
      <c r="AZ313" s="25"/>
      <c r="BA313" s="25"/>
      <c r="BB313" s="25"/>
      <c r="BC313" s="25"/>
      <c r="BD313" s="25"/>
      <c r="BE313" s="25"/>
      <c r="BF313" s="25"/>
      <c r="BG313" s="25"/>
      <c r="BH313" s="25"/>
      <c r="BI313" s="25"/>
      <c r="BJ313" s="25"/>
      <c r="BK313" s="25"/>
      <c r="BL313" s="25"/>
      <c r="BM313" s="25"/>
      <c r="BN313" s="25"/>
      <c r="BO313" s="25"/>
      <c r="BP313" s="25"/>
      <c r="BQ313" s="25"/>
    </row>
    <row r="314" spans="1:69" s="26" customFormat="1" ht="17.100000000000001" customHeight="1" outlineLevel="1" x14ac:dyDescent="0.3">
      <c r="A314" s="98" t="s">
        <v>295</v>
      </c>
      <c r="B314" s="64" t="s">
        <v>294</v>
      </c>
      <c r="C314" s="25"/>
      <c r="D314" s="7">
        <f>ROUND(I314*$D$9,0)</f>
        <v>21071</v>
      </c>
      <c r="E314" s="7"/>
      <c r="F314" s="99">
        <f>ROUND(D314/$C$4,0)</f>
        <v>2</v>
      </c>
      <c r="G314" s="60">
        <v>45912</v>
      </c>
      <c r="H314" s="42" t="s">
        <v>969</v>
      </c>
      <c r="I314" s="7">
        <v>20667</v>
      </c>
      <c r="J314" s="7"/>
      <c r="L314" s="1">
        <v>1319</v>
      </c>
      <c r="M314" s="26">
        <f t="shared" si="328"/>
        <v>0</v>
      </c>
      <c r="N314" s="7"/>
      <c r="O314" s="7">
        <v>20667</v>
      </c>
      <c r="R314" s="7">
        <v>20667</v>
      </c>
      <c r="S314" s="7">
        <f>R314*$S$7</f>
        <v>22388.561099999999</v>
      </c>
      <c r="Y314" s="25"/>
      <c r="Z314" s="25"/>
      <c r="AA314" s="25"/>
      <c r="AB314" s="25"/>
      <c r="AC314" s="25"/>
      <c r="AD314" s="25"/>
      <c r="AE314" s="25"/>
      <c r="AF314" s="25"/>
      <c r="AG314" s="25"/>
      <c r="AH314" s="25"/>
      <c r="AI314" s="25"/>
      <c r="AJ314" s="25"/>
      <c r="AK314" s="25"/>
      <c r="AL314" s="25"/>
      <c r="AM314" s="25"/>
      <c r="AN314" s="25"/>
      <c r="AO314" s="25"/>
      <c r="AP314" s="25"/>
      <c r="AQ314" s="25"/>
      <c r="AR314" s="25"/>
      <c r="AS314" s="25"/>
      <c r="AT314" s="25"/>
      <c r="AU314" s="25"/>
      <c r="AV314" s="25"/>
      <c r="AW314" s="25"/>
      <c r="AX314" s="25"/>
      <c r="AY314" s="25"/>
      <c r="AZ314" s="25"/>
      <c r="BA314" s="25"/>
      <c r="BB314" s="25"/>
      <c r="BC314" s="25"/>
      <c r="BD314" s="25"/>
      <c r="BE314" s="25"/>
      <c r="BF314" s="25"/>
      <c r="BG314" s="25"/>
      <c r="BH314" s="25"/>
      <c r="BI314" s="25"/>
      <c r="BJ314" s="25"/>
      <c r="BK314" s="25"/>
      <c r="BL314" s="25"/>
      <c r="BM314" s="25"/>
      <c r="BN314" s="25"/>
      <c r="BO314" s="25"/>
      <c r="BP314" s="25"/>
      <c r="BQ314" s="25"/>
    </row>
    <row r="315" spans="1:69" s="26" customFormat="1" ht="17.100000000000001" customHeight="1" outlineLevel="1" x14ac:dyDescent="0.3">
      <c r="A315" s="98" t="s">
        <v>344</v>
      </c>
      <c r="B315" s="65" t="s">
        <v>345</v>
      </c>
      <c r="C315" s="25"/>
      <c r="D315" s="4" t="e">
        <f ca="1">ROUND((I315-J315)*$D$9,0)+J315</f>
        <v>#VALUE!</v>
      </c>
      <c r="E315" s="4"/>
      <c r="F315" s="114" t="e">
        <f ca="1">ROUND(D315/$C$4,0)</f>
        <v>#VALUE!</v>
      </c>
      <c r="G315" s="60"/>
      <c r="H315" s="42" t="s">
        <v>575</v>
      </c>
      <c r="I315" s="4" t="e">
        <f ca="1">J315</f>
        <v>#VALUE!</v>
      </c>
      <c r="J315" s="4" t="e">
        <f ca="1">F315*$J$7</f>
        <v>#VALUE!</v>
      </c>
      <c r="L315" s="6"/>
      <c r="M315" s="26">
        <f t="shared" si="328"/>
        <v>0</v>
      </c>
      <c r="N315" s="4">
        <f>ROUND(2709430.8/1.2,0)</f>
        <v>2257859</v>
      </c>
      <c r="O315" s="4">
        <f t="shared" si="283"/>
        <v>0</v>
      </c>
      <c r="R315" s="4">
        <f t="shared" si="284"/>
        <v>0</v>
      </c>
      <c r="S315" s="7">
        <f>R315*$S$7</f>
        <v>0</v>
      </c>
      <c r="Y315" s="25"/>
      <c r="Z315" s="25"/>
      <c r="AA315" s="25"/>
      <c r="AB315" s="25"/>
      <c r="AC315" s="25"/>
      <c r="AD315" s="25"/>
      <c r="AE315" s="25"/>
      <c r="AF315" s="25"/>
      <c r="AG315" s="25"/>
      <c r="AH315" s="25"/>
      <c r="AI315" s="25"/>
      <c r="AJ315" s="25"/>
      <c r="AK315" s="25"/>
      <c r="AL315" s="25"/>
      <c r="AM315" s="25"/>
      <c r="AN315" s="25"/>
      <c r="AO315" s="25"/>
      <c r="AP315" s="25"/>
      <c r="AQ315" s="25"/>
      <c r="AR315" s="25"/>
      <c r="AS315" s="25"/>
      <c r="AT315" s="25"/>
      <c r="AU315" s="25"/>
      <c r="AV315" s="25"/>
      <c r="AW315" s="25"/>
      <c r="AX315" s="25"/>
      <c r="AY315" s="25"/>
      <c r="AZ315" s="25"/>
      <c r="BA315" s="25"/>
      <c r="BB315" s="25"/>
      <c r="BC315" s="25"/>
      <c r="BD315" s="25"/>
      <c r="BE315" s="25"/>
      <c r="BF315" s="25"/>
      <c r="BG315" s="25"/>
      <c r="BH315" s="25"/>
      <c r="BI315" s="25"/>
      <c r="BJ315" s="25"/>
      <c r="BK315" s="25"/>
      <c r="BL315" s="25"/>
      <c r="BM315" s="25"/>
      <c r="BN315" s="25"/>
      <c r="BO315" s="25"/>
      <c r="BP315" s="25"/>
      <c r="BQ315" s="25"/>
    </row>
    <row r="316" spans="1:69" s="26" customFormat="1" ht="16.5" customHeight="1" outlineLevel="1" x14ac:dyDescent="0.3">
      <c r="A316" s="56" t="s">
        <v>207</v>
      </c>
      <c r="B316" s="48" t="s">
        <v>249</v>
      </c>
      <c r="C316" s="25"/>
      <c r="D316" s="7">
        <f>ROUND(I316*$D$9,0)</f>
        <v>47238</v>
      </c>
      <c r="E316" s="7"/>
      <c r="F316" s="99">
        <f>ROUND(D316/$C$4,0)</f>
        <v>4</v>
      </c>
      <c r="G316" s="60">
        <v>45912</v>
      </c>
      <c r="H316" s="42" t="s">
        <v>969</v>
      </c>
      <c r="I316" s="7">
        <v>46332</v>
      </c>
      <c r="J316" s="7"/>
      <c r="L316" s="1">
        <v>1558</v>
      </c>
      <c r="M316" s="26">
        <f t="shared" si="328"/>
        <v>0</v>
      </c>
      <c r="N316" s="7"/>
      <c r="O316" s="7">
        <v>46332</v>
      </c>
      <c r="R316" s="7">
        <v>46332</v>
      </c>
      <c r="S316" s="7">
        <f>R316*$S$7</f>
        <v>50191.455599999994</v>
      </c>
      <c r="Y316" s="25"/>
      <c r="Z316" s="25"/>
      <c r="AA316" s="25"/>
      <c r="AB316" s="25"/>
      <c r="AC316" s="25"/>
      <c r="AD316" s="25"/>
      <c r="AE316" s="25"/>
      <c r="AF316" s="25"/>
      <c r="AG316" s="25"/>
      <c r="AH316" s="25"/>
      <c r="AI316" s="25"/>
      <c r="AJ316" s="25"/>
      <c r="AK316" s="25"/>
      <c r="AL316" s="25"/>
      <c r="AM316" s="25"/>
      <c r="AN316" s="25"/>
      <c r="AO316" s="25"/>
      <c r="AP316" s="25"/>
      <c r="AQ316" s="25"/>
      <c r="AR316" s="25"/>
      <c r="AS316" s="25"/>
      <c r="AT316" s="25"/>
      <c r="AU316" s="25"/>
      <c r="AV316" s="25"/>
      <c r="AW316" s="25"/>
      <c r="AX316" s="25"/>
      <c r="AY316" s="25"/>
      <c r="AZ316" s="25"/>
      <c r="BA316" s="25"/>
      <c r="BB316" s="25"/>
      <c r="BC316" s="25"/>
      <c r="BD316" s="25"/>
      <c r="BE316" s="25"/>
      <c r="BF316" s="25"/>
      <c r="BG316" s="25"/>
      <c r="BH316" s="25"/>
      <c r="BI316" s="25"/>
      <c r="BJ316" s="25"/>
      <c r="BK316" s="25"/>
      <c r="BL316" s="25"/>
      <c r="BM316" s="25"/>
      <c r="BN316" s="25"/>
      <c r="BO316" s="25"/>
      <c r="BP316" s="25"/>
      <c r="BQ316" s="25"/>
    </row>
    <row r="317" spans="1:69" s="26" customFormat="1" ht="17.100000000000001" customHeight="1" outlineLevel="1" x14ac:dyDescent="0.3">
      <c r="A317" s="56" t="s">
        <v>208</v>
      </c>
      <c r="B317" s="48" t="s">
        <v>27</v>
      </c>
      <c r="C317" s="25"/>
      <c r="D317" s="7">
        <f>ROUND(I317*$D$9,0)</f>
        <v>355066</v>
      </c>
      <c r="E317" s="7"/>
      <c r="F317" s="99">
        <f>ROUND(D317/$C$4,0)</f>
        <v>32</v>
      </c>
      <c r="G317" s="60">
        <v>45912</v>
      </c>
      <c r="H317" s="42" t="s">
        <v>969</v>
      </c>
      <c r="I317" s="7">
        <v>348258</v>
      </c>
      <c r="J317" s="7"/>
      <c r="L317" s="1">
        <v>31584</v>
      </c>
      <c r="M317" s="26">
        <f t="shared" si="328"/>
        <v>0</v>
      </c>
      <c r="N317" s="7"/>
      <c r="O317" s="7">
        <v>348258</v>
      </c>
      <c r="R317" s="7">
        <v>348258</v>
      </c>
      <c r="S317" s="7">
        <f>R317*$S$7</f>
        <v>377267.89139999996</v>
      </c>
      <c r="Y317" s="25"/>
      <c r="Z317" s="25"/>
      <c r="AA317" s="25"/>
      <c r="AB317" s="25"/>
      <c r="AC317" s="25"/>
      <c r="AD317" s="25"/>
      <c r="AE317" s="25"/>
      <c r="AF317" s="25"/>
      <c r="AG317" s="25"/>
      <c r="AH317" s="25"/>
      <c r="AI317" s="25"/>
      <c r="AJ317" s="25"/>
      <c r="AK317" s="25"/>
      <c r="AL317" s="25"/>
      <c r="AM317" s="25"/>
      <c r="AN317" s="25"/>
      <c r="AO317" s="25"/>
      <c r="AP317" s="25"/>
      <c r="AQ317" s="25"/>
      <c r="AR317" s="25"/>
      <c r="AS317" s="25"/>
      <c r="AT317" s="25"/>
      <c r="AU317" s="25"/>
      <c r="AV317" s="25"/>
      <c r="AW317" s="25"/>
      <c r="AX317" s="25"/>
      <c r="AY317" s="25"/>
      <c r="AZ317" s="25"/>
      <c r="BA317" s="25"/>
      <c r="BB317" s="25"/>
      <c r="BC317" s="25"/>
      <c r="BD317" s="25"/>
      <c r="BE317" s="25"/>
      <c r="BF317" s="25"/>
      <c r="BG317" s="25"/>
      <c r="BH317" s="25"/>
      <c r="BI317" s="25"/>
      <c r="BJ317" s="25"/>
      <c r="BK317" s="25"/>
      <c r="BL317" s="25"/>
      <c r="BM317" s="25"/>
      <c r="BN317" s="25"/>
      <c r="BO317" s="25"/>
      <c r="BP317" s="25"/>
      <c r="BQ317" s="25"/>
    </row>
    <row r="318" spans="1:69" s="26" customFormat="1" ht="17.100000000000001" customHeight="1" outlineLevel="1" x14ac:dyDescent="0.3">
      <c r="A318" s="56" t="s">
        <v>209</v>
      </c>
      <c r="B318" s="49" t="s">
        <v>253</v>
      </c>
      <c r="C318" s="25"/>
      <c r="D318" s="7" t="e">
        <f t="shared" ref="D318:F318" ca="1" si="356">SUM(D319:D320)</f>
        <v>#VALUE!</v>
      </c>
      <c r="E318" s="7"/>
      <c r="F318" s="7" t="e">
        <f t="shared" ca="1" si="356"/>
        <v>#VALUE!</v>
      </c>
      <c r="G318" s="60"/>
      <c r="H318" s="42"/>
      <c r="I318" s="7">
        <f>SUM(I319:I320)</f>
        <v>1178169</v>
      </c>
      <c r="J318" s="7" t="e">
        <f t="shared" ref="J318" ca="1" si="357">SUM(J319:J320)</f>
        <v>#VALUE!</v>
      </c>
      <c r="L318" s="1">
        <f t="shared" ref="L318" si="358">SUM(L319:L320)</f>
        <v>76079</v>
      </c>
      <c r="M318" s="26">
        <f t="shared" si="328"/>
        <v>0</v>
      </c>
      <c r="N318" s="7">
        <f t="shared" ref="N318:O318" si="359">SUM(N319:N320)</f>
        <v>80633</v>
      </c>
      <c r="O318" s="7">
        <f t="shared" si="359"/>
        <v>1178169</v>
      </c>
      <c r="R318" s="7">
        <f t="shared" ref="R318" si="360">SUM(R319:R320)</f>
        <v>1178169</v>
      </c>
      <c r="S318" s="7">
        <f>SUM(S319:S320)</f>
        <v>1276310.4776999999</v>
      </c>
      <c r="Y318" s="25"/>
      <c r="Z318" s="25"/>
      <c r="AA318" s="25"/>
      <c r="AB318" s="25"/>
      <c r="AC318" s="25"/>
      <c r="AD318" s="25"/>
      <c r="AE318" s="25"/>
      <c r="AF318" s="25"/>
      <c r="AG318" s="25"/>
      <c r="AH318" s="25"/>
      <c r="AI318" s="25"/>
      <c r="AJ318" s="25"/>
      <c r="AK318" s="25"/>
      <c r="AL318" s="25"/>
      <c r="AM318" s="25"/>
      <c r="AN318" s="25"/>
      <c r="AO318" s="25"/>
      <c r="AP318" s="25"/>
      <c r="AQ318" s="25"/>
      <c r="AR318" s="25"/>
      <c r="AS318" s="25"/>
      <c r="AT318" s="25"/>
      <c r="AU318" s="25"/>
      <c r="AV318" s="25"/>
      <c r="AW318" s="25"/>
      <c r="AX318" s="25"/>
      <c r="AY318" s="25"/>
      <c r="AZ318" s="25"/>
      <c r="BA318" s="25"/>
      <c r="BB318" s="25"/>
      <c r="BC318" s="25"/>
      <c r="BD318" s="25"/>
      <c r="BE318" s="25"/>
      <c r="BF318" s="25"/>
      <c r="BG318" s="25"/>
      <c r="BH318" s="25"/>
      <c r="BI318" s="25"/>
      <c r="BJ318" s="25"/>
      <c r="BK318" s="25"/>
      <c r="BL318" s="25"/>
      <c r="BM318" s="25"/>
      <c r="BN318" s="25"/>
      <c r="BO318" s="25"/>
      <c r="BP318" s="25"/>
      <c r="BQ318" s="25"/>
    </row>
    <row r="319" spans="1:69" s="26" customFormat="1" ht="17.100000000000001" customHeight="1" outlineLevel="1" x14ac:dyDescent="0.3">
      <c r="A319" s="51" t="s">
        <v>327</v>
      </c>
      <c r="B319" s="67" t="s">
        <v>329</v>
      </c>
      <c r="C319" s="25"/>
      <c r="D319" s="7" t="e">
        <f ca="1">ROUND((I319-J319)*$D$9,0)+J319</f>
        <v>#VALUE!</v>
      </c>
      <c r="E319" s="7"/>
      <c r="F319" s="99" t="e">
        <f ca="1">ROUND(D319/$C$4,0)</f>
        <v>#VALUE!</v>
      </c>
      <c r="G319" s="60">
        <v>45912</v>
      </c>
      <c r="H319" s="42" t="s">
        <v>969</v>
      </c>
      <c r="I319" s="7">
        <v>967554</v>
      </c>
      <c r="J319" s="4" t="e">
        <f ca="1">F319*$J$7</f>
        <v>#VALUE!</v>
      </c>
      <c r="L319" s="1">
        <v>70751</v>
      </c>
      <c r="M319" s="26">
        <f t="shared" si="328"/>
        <v>0</v>
      </c>
      <c r="N319" s="7">
        <v>80633</v>
      </c>
      <c r="O319" s="7">
        <v>967554</v>
      </c>
      <c r="R319" s="7">
        <v>967554</v>
      </c>
      <c r="S319" s="7">
        <f>R319*$S$7</f>
        <v>1048151.2481999999</v>
      </c>
      <c r="Y319" s="25"/>
      <c r="Z319" s="25"/>
      <c r="AA319" s="25"/>
      <c r="AB319" s="25"/>
      <c r="AC319" s="25"/>
      <c r="AD319" s="25"/>
      <c r="AE319" s="25"/>
      <c r="AF319" s="25"/>
      <c r="AG319" s="25"/>
      <c r="AH319" s="25"/>
      <c r="AI319" s="25"/>
      <c r="AJ319" s="25"/>
      <c r="AK319" s="25"/>
      <c r="AL319" s="25"/>
      <c r="AM319" s="25"/>
      <c r="AN319" s="25"/>
      <c r="AO319" s="25"/>
      <c r="AP319" s="25"/>
      <c r="AQ319" s="25"/>
      <c r="AR319" s="25"/>
      <c r="AS319" s="25"/>
      <c r="AT319" s="25"/>
      <c r="AU319" s="25"/>
      <c r="AV319" s="25"/>
      <c r="AW319" s="25"/>
      <c r="AX319" s="25"/>
      <c r="AY319" s="25"/>
      <c r="AZ319" s="25"/>
      <c r="BA319" s="25"/>
      <c r="BB319" s="25"/>
      <c r="BC319" s="25"/>
      <c r="BD319" s="25"/>
      <c r="BE319" s="25"/>
      <c r="BF319" s="25"/>
      <c r="BG319" s="25"/>
      <c r="BH319" s="25"/>
      <c r="BI319" s="25"/>
      <c r="BJ319" s="25"/>
      <c r="BK319" s="25"/>
      <c r="BL319" s="25"/>
      <c r="BM319" s="25"/>
      <c r="BN319" s="25"/>
      <c r="BO319" s="25"/>
      <c r="BP319" s="25"/>
      <c r="BQ319" s="25"/>
    </row>
    <row r="320" spans="1:69" s="26" customFormat="1" ht="17.100000000000001" customHeight="1" outlineLevel="1" x14ac:dyDescent="0.3">
      <c r="A320" s="51" t="s">
        <v>328</v>
      </c>
      <c r="B320" s="67" t="s">
        <v>335</v>
      </c>
      <c r="C320" s="25"/>
      <c r="D320" s="7">
        <f>ROUND(I320*$D$9,0)</f>
        <v>214733</v>
      </c>
      <c r="E320" s="7"/>
      <c r="F320" s="99">
        <f>ROUND(D320/$C$4,0)</f>
        <v>19</v>
      </c>
      <c r="G320" s="60">
        <v>45912</v>
      </c>
      <c r="H320" s="42" t="s">
        <v>969</v>
      </c>
      <c r="I320" s="7">
        <v>210615</v>
      </c>
      <c r="J320" s="7"/>
      <c r="L320" s="1">
        <v>5328</v>
      </c>
      <c r="M320" s="26">
        <f t="shared" si="328"/>
        <v>0</v>
      </c>
      <c r="N320" s="7"/>
      <c r="O320" s="7">
        <v>210615</v>
      </c>
      <c r="R320" s="7">
        <v>210615</v>
      </c>
      <c r="S320" s="7">
        <f>R320*$S$7</f>
        <v>228159.22949999999</v>
      </c>
      <c r="Y320" s="25"/>
      <c r="Z320" s="25"/>
      <c r="AA320" s="25"/>
      <c r="AB320" s="25"/>
      <c r="AC320" s="25"/>
      <c r="AD320" s="25"/>
      <c r="AE320" s="25"/>
      <c r="AF320" s="25"/>
      <c r="AG320" s="25"/>
      <c r="AH320" s="25"/>
      <c r="AI320" s="25"/>
      <c r="AJ320" s="25"/>
      <c r="AK320" s="25"/>
      <c r="AL320" s="25"/>
      <c r="AM320" s="25"/>
      <c r="AN320" s="25"/>
      <c r="AO320" s="25"/>
      <c r="AP320" s="25"/>
      <c r="AQ320" s="25"/>
      <c r="AR320" s="25"/>
      <c r="AS320" s="25"/>
      <c r="AT320" s="25"/>
      <c r="AU320" s="25"/>
      <c r="AV320" s="25"/>
      <c r="AW320" s="25"/>
      <c r="AX320" s="25"/>
      <c r="AY320" s="25"/>
      <c r="AZ320" s="25"/>
      <c r="BA320" s="25"/>
      <c r="BB320" s="25"/>
      <c r="BC320" s="25"/>
      <c r="BD320" s="25"/>
      <c r="BE320" s="25"/>
      <c r="BF320" s="25"/>
      <c r="BG320" s="25"/>
      <c r="BH320" s="25"/>
      <c r="BI320" s="25"/>
      <c r="BJ320" s="25"/>
      <c r="BK320" s="25"/>
      <c r="BL320" s="25"/>
      <c r="BM320" s="25"/>
      <c r="BN320" s="25"/>
      <c r="BO320" s="25"/>
      <c r="BP320" s="25"/>
      <c r="BQ320" s="25"/>
    </row>
    <row r="321" spans="1:69" s="26" customFormat="1" ht="16.5" customHeight="1" outlineLevel="1" x14ac:dyDescent="0.3">
      <c r="A321" s="56" t="s">
        <v>210</v>
      </c>
      <c r="B321" s="48" t="s">
        <v>26</v>
      </c>
      <c r="C321" s="25"/>
      <c r="D321" s="7" t="e">
        <f ca="1">ROUND((I321-J321)*$D$9,0)+J321</f>
        <v>#VALUE!</v>
      </c>
      <c r="E321" s="7"/>
      <c r="F321" s="99" t="e">
        <f ca="1">ROUND(D321/$C$4,0)</f>
        <v>#VALUE!</v>
      </c>
      <c r="G321" s="60">
        <v>45912</v>
      </c>
      <c r="H321" s="42" t="s">
        <v>969</v>
      </c>
      <c r="I321" s="7">
        <v>1506976</v>
      </c>
      <c r="J321" s="4" t="e">
        <f ca="1">F321*$J$7</f>
        <v>#VALUE!</v>
      </c>
      <c r="L321" s="1">
        <v>34072</v>
      </c>
      <c r="M321" s="26">
        <f t="shared" si="328"/>
        <v>0</v>
      </c>
      <c r="N321" s="7">
        <v>107960</v>
      </c>
      <c r="O321" s="7">
        <v>1506976</v>
      </c>
      <c r="R321" s="7">
        <v>1506976</v>
      </c>
      <c r="S321" s="7">
        <f>R321*$S$7</f>
        <v>1632507.1007999999</v>
      </c>
      <c r="Y321" s="25"/>
      <c r="Z321" s="25"/>
      <c r="AA321" s="25"/>
      <c r="AB321" s="25"/>
      <c r="AC321" s="25"/>
      <c r="AD321" s="25"/>
      <c r="AE321" s="25"/>
      <c r="AF321" s="25"/>
      <c r="AG321" s="25"/>
      <c r="AH321" s="25"/>
      <c r="AI321" s="25"/>
      <c r="AJ321" s="25"/>
      <c r="AK321" s="25"/>
      <c r="AL321" s="25"/>
      <c r="AM321" s="25"/>
      <c r="AN321" s="25"/>
      <c r="AO321" s="25"/>
      <c r="AP321" s="25"/>
      <c r="AQ321" s="25"/>
      <c r="AR321" s="25"/>
      <c r="AS321" s="25"/>
      <c r="AT321" s="25"/>
      <c r="AU321" s="25"/>
      <c r="AV321" s="25"/>
      <c r="AW321" s="25"/>
      <c r="AX321" s="25"/>
      <c r="AY321" s="25"/>
      <c r="AZ321" s="25"/>
      <c r="BA321" s="25"/>
      <c r="BB321" s="25"/>
      <c r="BC321" s="25"/>
      <c r="BD321" s="25"/>
      <c r="BE321" s="25"/>
      <c r="BF321" s="25"/>
      <c r="BG321" s="25"/>
      <c r="BH321" s="25"/>
      <c r="BI321" s="25"/>
      <c r="BJ321" s="25"/>
      <c r="BK321" s="25"/>
      <c r="BL321" s="25"/>
      <c r="BM321" s="25"/>
      <c r="BN321" s="25"/>
      <c r="BO321" s="25"/>
      <c r="BP321" s="25"/>
      <c r="BQ321" s="25"/>
    </row>
    <row r="322" spans="1:69" s="26" customFormat="1" ht="16.5" customHeight="1" outlineLevel="1" x14ac:dyDescent="0.3">
      <c r="A322" s="53" t="s">
        <v>211</v>
      </c>
      <c r="B322" s="48" t="s">
        <v>258</v>
      </c>
      <c r="D322" s="7" t="e">
        <f ca="1">ROUND((I322-J322)*$D$9,0)+J322</f>
        <v>#VALUE!</v>
      </c>
      <c r="E322" s="7"/>
      <c r="F322" s="99" t="e">
        <f ca="1">ROUND(D322/$C$4,0)</f>
        <v>#VALUE!</v>
      </c>
      <c r="G322" s="60">
        <v>45912</v>
      </c>
      <c r="H322" s="42" t="s">
        <v>969</v>
      </c>
      <c r="I322" s="7">
        <v>126225</v>
      </c>
      <c r="J322" s="4" t="e">
        <f ca="1">F322*$J$7</f>
        <v>#VALUE!</v>
      </c>
      <c r="L322" s="1">
        <v>7979</v>
      </c>
      <c r="M322" s="26">
        <f t="shared" si="328"/>
        <v>0</v>
      </c>
      <c r="N322" s="7">
        <v>66881</v>
      </c>
      <c r="O322" s="7">
        <v>126225</v>
      </c>
      <c r="R322" s="7">
        <v>126225</v>
      </c>
      <c r="S322" s="7">
        <f>R322*$S$7</f>
        <v>136739.54249999998</v>
      </c>
    </row>
    <row r="323" spans="1:69" s="26" customFormat="1" ht="17.100000000000001" customHeight="1" outlineLevel="1" x14ac:dyDescent="0.3">
      <c r="A323" s="56" t="s">
        <v>268</v>
      </c>
      <c r="B323" s="49" t="s">
        <v>29</v>
      </c>
      <c r="C323" s="25"/>
      <c r="D323" s="7" t="e">
        <f t="shared" ref="D323:F323" ca="1" si="361">SUM(D324:D326)</f>
        <v>#VALUE!</v>
      </c>
      <c r="E323" s="7"/>
      <c r="F323" s="7" t="e">
        <f t="shared" ca="1" si="361"/>
        <v>#VALUE!</v>
      </c>
      <c r="G323" s="41"/>
      <c r="H323" s="42"/>
      <c r="I323" s="7" t="e">
        <f ca="1">SUM(I324:I326)</f>
        <v>#VALUE!</v>
      </c>
      <c r="J323" s="7" t="e">
        <f t="shared" ref="J323" ca="1" si="362">SUM(J324:J326)</f>
        <v>#VALUE!</v>
      </c>
      <c r="L323" s="1">
        <f t="shared" ref="L323" si="363">SUM(L324:L326)</f>
        <v>306904</v>
      </c>
      <c r="M323" s="26">
        <f t="shared" si="328"/>
        <v>0</v>
      </c>
      <c r="N323" s="7">
        <f t="shared" ref="N323:O323" si="364">SUM(N324:N326)</f>
        <v>3567365</v>
      </c>
      <c r="O323" s="7">
        <f t="shared" si="364"/>
        <v>7559473</v>
      </c>
      <c r="R323" s="7">
        <f t="shared" ref="R323" si="365">SUM(R324:R326)</f>
        <v>7559473</v>
      </c>
      <c r="S323" s="7">
        <f>SUM(S324:S326)</f>
        <v>8189177.1009</v>
      </c>
      <c r="Y323" s="25"/>
      <c r="Z323" s="25"/>
      <c r="AA323" s="25"/>
      <c r="AB323" s="25"/>
      <c r="AC323" s="25"/>
      <c r="AD323" s="25"/>
      <c r="AE323" s="25"/>
      <c r="AF323" s="25"/>
      <c r="AG323" s="25"/>
      <c r="AH323" s="25"/>
      <c r="AI323" s="25"/>
      <c r="AJ323" s="25"/>
      <c r="AK323" s="25"/>
      <c r="AL323" s="25"/>
      <c r="AM323" s="25"/>
      <c r="AN323" s="25"/>
      <c r="AO323" s="25"/>
      <c r="AP323" s="25"/>
      <c r="AQ323" s="25"/>
      <c r="AR323" s="25"/>
      <c r="AS323" s="25"/>
      <c r="AT323" s="25"/>
      <c r="AU323" s="25"/>
      <c r="AV323" s="25"/>
      <c r="AW323" s="25"/>
      <c r="AX323" s="25"/>
      <c r="AY323" s="25"/>
      <c r="AZ323" s="25"/>
      <c r="BA323" s="25"/>
      <c r="BB323" s="25"/>
      <c r="BC323" s="25"/>
      <c r="BD323" s="25"/>
      <c r="BE323" s="25"/>
      <c r="BF323" s="25"/>
      <c r="BG323" s="25"/>
      <c r="BH323" s="25"/>
      <c r="BI323" s="25"/>
      <c r="BJ323" s="25"/>
      <c r="BK323" s="25"/>
      <c r="BL323" s="25"/>
      <c r="BM323" s="25"/>
      <c r="BN323" s="25"/>
      <c r="BO323" s="25"/>
      <c r="BP323" s="25"/>
      <c r="BQ323" s="25"/>
    </row>
    <row r="324" spans="1:69" s="26" customFormat="1" ht="17.100000000000001" customHeight="1" outlineLevel="1" x14ac:dyDescent="0.3">
      <c r="A324" s="98" t="s">
        <v>293</v>
      </c>
      <c r="B324" s="64" t="s">
        <v>292</v>
      </c>
      <c r="C324" s="25"/>
      <c r="D324" s="7" t="e">
        <f ca="1">ROUND((I324-J324)*$D$9,0)+J324</f>
        <v>#VALUE!</v>
      </c>
      <c r="E324" s="7"/>
      <c r="F324" s="99" t="e">
        <f t="shared" ref="F324:F330" ca="1" si="366">ROUND(D324/$C$4,0)</f>
        <v>#VALUE!</v>
      </c>
      <c r="G324" s="60">
        <v>45912</v>
      </c>
      <c r="H324" s="42" t="s">
        <v>969</v>
      </c>
      <c r="I324" s="7">
        <v>7295787</v>
      </c>
      <c r="J324" s="4" t="e">
        <f ca="1">F324*$J$7</f>
        <v>#VALUE!</v>
      </c>
      <c r="L324" s="1">
        <v>240573</v>
      </c>
      <c r="M324" s="26">
        <f t="shared" si="328"/>
        <v>0</v>
      </c>
      <c r="N324" s="7">
        <v>736249</v>
      </c>
      <c r="O324" s="7">
        <v>7295787</v>
      </c>
      <c r="R324" s="7">
        <v>7295787</v>
      </c>
      <c r="S324" s="7">
        <f t="shared" ref="S324:S329" si="367">R324*$S$7</f>
        <v>7903526.0570999999</v>
      </c>
      <c r="Y324" s="25"/>
      <c r="Z324" s="25"/>
      <c r="AA324" s="25"/>
      <c r="AB324" s="25"/>
      <c r="AC324" s="25"/>
      <c r="AD324" s="25"/>
      <c r="AE324" s="25"/>
      <c r="AF324" s="25"/>
      <c r="AG324" s="25"/>
      <c r="AH324" s="25"/>
      <c r="AI324" s="25"/>
      <c r="AJ324" s="25"/>
      <c r="AK324" s="25"/>
      <c r="AL324" s="25"/>
      <c r="AM324" s="25"/>
      <c r="AN324" s="25"/>
      <c r="AO324" s="25"/>
      <c r="AP324" s="25"/>
      <c r="AQ324" s="25"/>
      <c r="AR324" s="25"/>
      <c r="AS324" s="25"/>
      <c r="AT324" s="25"/>
      <c r="AU324" s="25"/>
      <c r="AV324" s="25"/>
      <c r="AW324" s="25"/>
      <c r="AX324" s="25"/>
      <c r="AY324" s="25"/>
      <c r="AZ324" s="25"/>
      <c r="BA324" s="25"/>
      <c r="BB324" s="25"/>
      <c r="BC324" s="25"/>
      <c r="BD324" s="25"/>
      <c r="BE324" s="25"/>
      <c r="BF324" s="25"/>
      <c r="BG324" s="25"/>
      <c r="BH324" s="25"/>
      <c r="BI324" s="25"/>
      <c r="BJ324" s="25"/>
      <c r="BK324" s="25"/>
      <c r="BL324" s="25"/>
      <c r="BM324" s="25"/>
      <c r="BN324" s="25"/>
      <c r="BO324" s="25"/>
      <c r="BP324" s="25"/>
      <c r="BQ324" s="25"/>
    </row>
    <row r="325" spans="1:69" s="26" customFormat="1" ht="17.100000000000001" customHeight="1" outlineLevel="1" x14ac:dyDescent="0.3">
      <c r="A325" s="98" t="s">
        <v>291</v>
      </c>
      <c r="B325" s="64" t="s">
        <v>290</v>
      </c>
      <c r="C325" s="25"/>
      <c r="D325" s="7">
        <f>ROUND(I325,0)</f>
        <v>263686</v>
      </c>
      <c r="E325" s="7"/>
      <c r="F325" s="99">
        <f t="shared" si="366"/>
        <v>24</v>
      </c>
      <c r="G325" s="60">
        <v>45912</v>
      </c>
      <c r="H325" s="42" t="s">
        <v>969</v>
      </c>
      <c r="I325" s="7">
        <v>263686</v>
      </c>
      <c r="J325" s="7"/>
      <c r="L325" s="1">
        <v>66331</v>
      </c>
      <c r="M325" s="26">
        <f t="shared" si="328"/>
        <v>0</v>
      </c>
      <c r="N325" s="7"/>
      <c r="O325" s="7">
        <v>263686</v>
      </c>
      <c r="R325" s="7">
        <v>263686</v>
      </c>
      <c r="S325" s="7">
        <f t="shared" si="367"/>
        <v>285651.04379999998</v>
      </c>
      <c r="Y325" s="25"/>
      <c r="Z325" s="25"/>
      <c r="AA325" s="25"/>
      <c r="AB325" s="25"/>
      <c r="AC325" s="25"/>
      <c r="AD325" s="25"/>
      <c r="AE325" s="25"/>
      <c r="AF325" s="25"/>
      <c r="AG325" s="25"/>
      <c r="AH325" s="25"/>
      <c r="AI325" s="25"/>
      <c r="AJ325" s="25"/>
      <c r="AK325" s="25"/>
      <c r="AL325" s="25"/>
      <c r="AM325" s="25"/>
      <c r="AN325" s="25"/>
      <c r="AO325" s="25"/>
      <c r="AP325" s="25"/>
      <c r="AQ325" s="25"/>
      <c r="AR325" s="25"/>
      <c r="AS325" s="25"/>
      <c r="AT325" s="25"/>
      <c r="AU325" s="25"/>
      <c r="AV325" s="25"/>
      <c r="AW325" s="25"/>
      <c r="AX325" s="25"/>
      <c r="AY325" s="25"/>
      <c r="AZ325" s="25"/>
      <c r="BA325" s="25"/>
      <c r="BB325" s="25"/>
      <c r="BC325" s="25"/>
      <c r="BD325" s="25"/>
      <c r="BE325" s="25"/>
      <c r="BF325" s="25"/>
      <c r="BG325" s="25"/>
      <c r="BH325" s="25"/>
      <c r="BI325" s="25"/>
      <c r="BJ325" s="25"/>
      <c r="BK325" s="25"/>
      <c r="BL325" s="25"/>
      <c r="BM325" s="25"/>
      <c r="BN325" s="25"/>
      <c r="BO325" s="25"/>
      <c r="BP325" s="25"/>
      <c r="BQ325" s="25"/>
    </row>
    <row r="326" spans="1:69" s="26" customFormat="1" ht="17.100000000000001" customHeight="1" outlineLevel="1" x14ac:dyDescent="0.3">
      <c r="A326" s="98" t="s">
        <v>346</v>
      </c>
      <c r="B326" s="65" t="s">
        <v>347</v>
      </c>
      <c r="C326" s="25"/>
      <c r="D326" s="4" t="e">
        <f ca="1">ROUND((I326-J326)*$D$9,0)+J326</f>
        <v>#VALUE!</v>
      </c>
      <c r="E326" s="4"/>
      <c r="F326" s="114" t="e">
        <f t="shared" ca="1" si="366"/>
        <v>#VALUE!</v>
      </c>
      <c r="G326" s="60"/>
      <c r="H326" s="42" t="s">
        <v>575</v>
      </c>
      <c r="I326" s="7" t="e">
        <f ca="1">J326</f>
        <v>#VALUE!</v>
      </c>
      <c r="J326" s="4" t="e">
        <f ca="1">F326*$J$7</f>
        <v>#VALUE!</v>
      </c>
      <c r="L326" s="6"/>
      <c r="M326" s="26">
        <f t="shared" si="328"/>
        <v>0</v>
      </c>
      <c r="N326" s="4">
        <f>ROUND(3397339.07/1.2,0)</f>
        <v>2831116</v>
      </c>
      <c r="O326" s="7">
        <f t="shared" si="283"/>
        <v>0</v>
      </c>
      <c r="R326" s="7">
        <f t="shared" si="284"/>
        <v>0</v>
      </c>
      <c r="S326" s="7">
        <f t="shared" si="367"/>
        <v>0</v>
      </c>
      <c r="Y326" s="25"/>
      <c r="Z326" s="25"/>
      <c r="AA326" s="25"/>
      <c r="AB326" s="25"/>
      <c r="AC326" s="25"/>
      <c r="AD326" s="25"/>
      <c r="AE326" s="25"/>
      <c r="AF326" s="25"/>
      <c r="AG326" s="25"/>
      <c r="AH326" s="25"/>
      <c r="AI326" s="25"/>
      <c r="AJ326" s="25"/>
      <c r="AK326" s="25"/>
      <c r="AL326" s="25"/>
      <c r="AM326" s="25"/>
      <c r="AN326" s="25"/>
      <c r="AO326" s="25"/>
      <c r="AP326" s="25"/>
      <c r="AQ326" s="25"/>
      <c r="AR326" s="25"/>
      <c r="AS326" s="25"/>
      <c r="AT326" s="25"/>
      <c r="AU326" s="25"/>
      <c r="AV326" s="25"/>
      <c r="AW326" s="25"/>
      <c r="AX326" s="25"/>
      <c r="AY326" s="25"/>
      <c r="AZ326" s="25"/>
      <c r="BA326" s="25"/>
      <c r="BB326" s="25"/>
      <c r="BC326" s="25"/>
      <c r="BD326" s="25"/>
      <c r="BE326" s="25"/>
      <c r="BF326" s="25"/>
      <c r="BG326" s="25"/>
      <c r="BH326" s="25"/>
      <c r="BI326" s="25"/>
      <c r="BJ326" s="25"/>
      <c r="BK326" s="25"/>
      <c r="BL326" s="25"/>
      <c r="BM326" s="25"/>
      <c r="BN326" s="25"/>
      <c r="BO326" s="25"/>
      <c r="BP326" s="25"/>
      <c r="BQ326" s="25"/>
    </row>
    <row r="327" spans="1:69" s="26" customFormat="1" ht="16.5" customHeight="1" outlineLevel="1" x14ac:dyDescent="0.3">
      <c r="A327" s="53" t="s">
        <v>269</v>
      </c>
      <c r="B327" s="48" t="s">
        <v>30</v>
      </c>
      <c r="D327" s="7" t="e">
        <f ca="1">ROUND((I327-J327)*$D$9,0)+J327</f>
        <v>#VALUE!</v>
      </c>
      <c r="E327" s="7"/>
      <c r="F327" s="99" t="e">
        <f t="shared" ca="1" si="366"/>
        <v>#VALUE!</v>
      </c>
      <c r="G327" s="60">
        <v>45912</v>
      </c>
      <c r="H327" s="42" t="s">
        <v>969</v>
      </c>
      <c r="I327" s="7">
        <v>1922484</v>
      </c>
      <c r="J327" s="4" t="e">
        <f ca="1">F327*$J$7</f>
        <v>#VALUE!</v>
      </c>
      <c r="L327" s="1">
        <v>81518</v>
      </c>
      <c r="M327" s="26">
        <f t="shared" si="328"/>
        <v>0</v>
      </c>
      <c r="N327" s="7">
        <v>778697</v>
      </c>
      <c r="O327" s="7">
        <v>1922484</v>
      </c>
      <c r="R327" s="7">
        <v>1922484</v>
      </c>
      <c r="S327" s="7">
        <f t="shared" si="367"/>
        <v>2082626.9171999998</v>
      </c>
    </row>
    <row r="328" spans="1:69" s="26" customFormat="1" ht="17.100000000000001" customHeight="1" outlineLevel="1" x14ac:dyDescent="0.3">
      <c r="A328" s="53" t="s">
        <v>270</v>
      </c>
      <c r="B328" s="48" t="s">
        <v>28</v>
      </c>
      <c r="D328" s="7">
        <f>ROUND(I328*$D$9,0)</f>
        <v>185582</v>
      </c>
      <c r="E328" s="7"/>
      <c r="F328" s="99">
        <f t="shared" si="366"/>
        <v>17</v>
      </c>
      <c r="G328" s="60">
        <v>45912</v>
      </c>
      <c r="H328" s="42" t="s">
        <v>969</v>
      </c>
      <c r="I328" s="7">
        <v>182023</v>
      </c>
      <c r="J328" s="7"/>
      <c r="L328" s="1">
        <v>21006</v>
      </c>
      <c r="M328" s="26">
        <f t="shared" si="328"/>
        <v>0</v>
      </c>
      <c r="N328" s="7"/>
      <c r="O328" s="7">
        <v>182023</v>
      </c>
      <c r="R328" s="7">
        <v>182023</v>
      </c>
      <c r="S328" s="7">
        <f t="shared" si="367"/>
        <v>197185.5159</v>
      </c>
    </row>
    <row r="329" spans="1:69" s="26" customFormat="1" ht="17.100000000000001" customHeight="1" outlineLevel="1" x14ac:dyDescent="0.3">
      <c r="A329" s="53" t="s">
        <v>271</v>
      </c>
      <c r="B329" s="48" t="s">
        <v>256</v>
      </c>
      <c r="D329" s="7" t="e">
        <f ca="1">ROUND((I329-J329)*$D$9,0)+J329</f>
        <v>#VALUE!</v>
      </c>
      <c r="E329" s="7"/>
      <c r="F329" s="99" t="e">
        <f t="shared" ca="1" si="366"/>
        <v>#VALUE!</v>
      </c>
      <c r="G329" s="60">
        <v>45912</v>
      </c>
      <c r="H329" s="42" t="s">
        <v>969</v>
      </c>
      <c r="I329" s="7">
        <v>168515</v>
      </c>
      <c r="J329" s="4" t="e">
        <f ca="1">F329*$J$7</f>
        <v>#VALUE!</v>
      </c>
      <c r="L329" s="1">
        <v>15691</v>
      </c>
      <c r="M329" s="26">
        <f t="shared" si="328"/>
        <v>0</v>
      </c>
      <c r="N329" s="7">
        <v>76800</v>
      </c>
      <c r="O329" s="7">
        <v>168515</v>
      </c>
      <c r="R329" s="7">
        <v>168515</v>
      </c>
      <c r="S329" s="7">
        <f t="shared" si="367"/>
        <v>182552.29949999999</v>
      </c>
    </row>
    <row r="330" spans="1:69" s="26" customFormat="1" ht="17.100000000000001" customHeight="1" outlineLevel="1" x14ac:dyDescent="0.3">
      <c r="A330" s="56" t="s">
        <v>272</v>
      </c>
      <c r="B330" s="44" t="s">
        <v>136</v>
      </c>
      <c r="C330" s="25"/>
      <c r="D330" s="7">
        <f>ROUND(I330*$D$9,0)</f>
        <v>0</v>
      </c>
      <c r="E330" s="7"/>
      <c r="F330" s="99">
        <f t="shared" si="366"/>
        <v>0</v>
      </c>
      <c r="G330" s="41"/>
      <c r="H330" s="42"/>
      <c r="I330" s="7">
        <v>0</v>
      </c>
      <c r="J330" s="7"/>
      <c r="L330" s="1"/>
      <c r="M330" s="26">
        <f t="shared" si="328"/>
        <v>0</v>
      </c>
      <c r="N330" s="7"/>
      <c r="O330" s="7">
        <f t="shared" ref="O330:O402" si="368">Z330</f>
        <v>0</v>
      </c>
      <c r="R330" s="7">
        <f t="shared" ref="R330:R402" si="369">AC330</f>
        <v>0</v>
      </c>
      <c r="S330" s="7">
        <f>AD330</f>
        <v>0</v>
      </c>
      <c r="Y330" s="25"/>
      <c r="Z330" s="25"/>
      <c r="AA330" s="25"/>
      <c r="AB330" s="25"/>
      <c r="AC330" s="25"/>
      <c r="AD330" s="25"/>
      <c r="AE330" s="25"/>
      <c r="AF330" s="25"/>
      <c r="AG330" s="25"/>
      <c r="AH330" s="25"/>
      <c r="AI330" s="25"/>
      <c r="AJ330" s="25"/>
      <c r="AK330" s="25"/>
      <c r="AL330" s="25"/>
      <c r="AM330" s="25"/>
      <c r="AN330" s="25"/>
      <c r="AO330" s="25"/>
      <c r="AP330" s="25"/>
      <c r="AQ330" s="25"/>
      <c r="AR330" s="25"/>
      <c r="AS330" s="25"/>
      <c r="AT330" s="25"/>
      <c r="AU330" s="25"/>
      <c r="AV330" s="25"/>
      <c r="AW330" s="25"/>
      <c r="AX330" s="25"/>
      <c r="AY330" s="25"/>
      <c r="AZ330" s="25"/>
      <c r="BA330" s="25"/>
      <c r="BB330" s="25"/>
      <c r="BC330" s="25"/>
      <c r="BD330" s="25"/>
      <c r="BE330" s="25"/>
      <c r="BF330" s="25"/>
      <c r="BG330" s="25"/>
      <c r="BH330" s="25"/>
      <c r="BI330" s="25"/>
      <c r="BJ330" s="25"/>
      <c r="BK330" s="25"/>
      <c r="BL330" s="25"/>
      <c r="BM330" s="25"/>
      <c r="BN330" s="25"/>
      <c r="BO330" s="25"/>
      <c r="BP330" s="25"/>
      <c r="BQ330" s="25"/>
    </row>
    <row r="331" spans="1:69" s="26" customFormat="1" ht="17.100000000000001" customHeight="1" outlineLevel="1" x14ac:dyDescent="0.3">
      <c r="A331" s="56" t="s">
        <v>276</v>
      </c>
      <c r="B331" s="49" t="s">
        <v>31</v>
      </c>
      <c r="C331" s="25"/>
      <c r="D331" s="7">
        <f t="shared" ref="D331" si="370">SUM(D332:D334)</f>
        <v>366582</v>
      </c>
      <c r="E331" s="7"/>
      <c r="F331" s="7">
        <f t="shared" ref="F331" si="371">SUM(F332:F333)</f>
        <v>6</v>
      </c>
      <c r="G331" s="60"/>
      <c r="H331" s="42"/>
      <c r="I331" s="7">
        <f>SUM(I332:I334)</f>
        <v>366582</v>
      </c>
      <c r="J331" s="7">
        <f t="shared" ref="J331" si="372">SUM(J332:J334)</f>
        <v>0</v>
      </c>
      <c r="L331" s="1">
        <f t="shared" ref="L331" si="373">SUM(L332:L333)</f>
        <v>16766</v>
      </c>
      <c r="M331" s="26">
        <f t="shared" si="328"/>
        <v>0</v>
      </c>
      <c r="N331" s="7">
        <f t="shared" ref="N331" si="374">SUM(N332:N334)</f>
        <v>0</v>
      </c>
      <c r="O331" s="7">
        <f>SUM(O332:O334)</f>
        <v>366582</v>
      </c>
      <c r="R331" s="7">
        <f>SUM(R332:R334)</f>
        <v>366582</v>
      </c>
      <c r="S331" s="7">
        <f>SUM(S332:S334)</f>
        <v>397118.2806</v>
      </c>
      <c r="Y331" s="25"/>
      <c r="Z331" s="25"/>
      <c r="AA331" s="25"/>
      <c r="AB331" s="25"/>
      <c r="AC331" s="25"/>
      <c r="AD331" s="25"/>
      <c r="AE331" s="25"/>
      <c r="AF331" s="25"/>
      <c r="AG331" s="25"/>
      <c r="AH331" s="25"/>
      <c r="AI331" s="25"/>
      <c r="AJ331" s="25"/>
      <c r="AK331" s="25"/>
      <c r="AL331" s="25"/>
      <c r="AM331" s="25"/>
      <c r="AN331" s="25"/>
      <c r="AO331" s="25"/>
      <c r="AP331" s="25"/>
      <c r="AQ331" s="25"/>
      <c r="AR331" s="25"/>
      <c r="AS331" s="25"/>
      <c r="AT331" s="25"/>
      <c r="AU331" s="25"/>
      <c r="AV331" s="25"/>
      <c r="AW331" s="25"/>
      <c r="AX331" s="25"/>
      <c r="AY331" s="25"/>
      <c r="AZ331" s="25"/>
      <c r="BA331" s="25"/>
      <c r="BB331" s="25"/>
      <c r="BC331" s="25"/>
      <c r="BD331" s="25"/>
      <c r="BE331" s="25"/>
      <c r="BF331" s="25"/>
      <c r="BG331" s="25"/>
      <c r="BH331" s="25"/>
      <c r="BI331" s="25"/>
      <c r="BJ331" s="25"/>
      <c r="BK331" s="25"/>
      <c r="BL331" s="25"/>
      <c r="BM331" s="25"/>
      <c r="BN331" s="25"/>
      <c r="BO331" s="25"/>
      <c r="BP331" s="25"/>
      <c r="BQ331" s="25"/>
    </row>
    <row r="332" spans="1:69" s="26" customFormat="1" ht="17.100000000000001" customHeight="1" outlineLevel="1" x14ac:dyDescent="0.3">
      <c r="A332" s="98" t="s">
        <v>289</v>
      </c>
      <c r="B332" s="64" t="s">
        <v>288</v>
      </c>
      <c r="C332" s="25"/>
      <c r="D332" s="7">
        <f>ROUND(I332,0)</f>
        <v>53797</v>
      </c>
      <c r="E332" s="7"/>
      <c r="F332" s="99">
        <f>ROUND(D332/$C$4,0)</f>
        <v>5</v>
      </c>
      <c r="G332" s="60">
        <v>45912</v>
      </c>
      <c r="H332" s="42" t="s">
        <v>969</v>
      </c>
      <c r="I332" s="7">
        <v>53797</v>
      </c>
      <c r="J332" s="7"/>
      <c r="L332" s="1">
        <v>13544</v>
      </c>
      <c r="M332" s="26">
        <f t="shared" si="328"/>
        <v>0</v>
      </c>
      <c r="N332" s="7"/>
      <c r="O332" s="7">
        <v>53797</v>
      </c>
      <c r="R332" s="7">
        <v>53797</v>
      </c>
      <c r="S332" s="7">
        <f>R332*$S$7</f>
        <v>58278.290099999998</v>
      </c>
      <c r="Y332" s="25"/>
      <c r="Z332" s="25"/>
      <c r="AA332" s="25"/>
      <c r="AB332" s="25"/>
      <c r="AC332" s="25"/>
      <c r="AD332" s="25"/>
      <c r="AE332" s="25"/>
      <c r="AF332" s="25"/>
      <c r="AG332" s="25"/>
      <c r="AH332" s="25"/>
      <c r="AI332" s="25"/>
      <c r="AJ332" s="25"/>
      <c r="AK332" s="25"/>
      <c r="AL332" s="25"/>
      <c r="AM332" s="25"/>
      <c r="AN332" s="25"/>
      <c r="AO332" s="25"/>
      <c r="AP332" s="25"/>
      <c r="AQ332" s="25"/>
      <c r="AR332" s="25"/>
      <c r="AS332" s="25"/>
      <c r="AT332" s="25"/>
      <c r="AU332" s="25"/>
      <c r="AV332" s="25"/>
      <c r="AW332" s="25"/>
      <c r="AX332" s="25"/>
      <c r="AY332" s="25"/>
      <c r="AZ332" s="25"/>
      <c r="BA332" s="25"/>
      <c r="BB332" s="25"/>
      <c r="BC332" s="25"/>
      <c r="BD332" s="25"/>
      <c r="BE332" s="25"/>
      <c r="BF332" s="25"/>
      <c r="BG332" s="25"/>
      <c r="BH332" s="25"/>
      <c r="BI332" s="25"/>
      <c r="BJ332" s="25"/>
      <c r="BK332" s="25"/>
      <c r="BL332" s="25"/>
      <c r="BM332" s="25"/>
      <c r="BN332" s="25"/>
      <c r="BO332" s="25"/>
      <c r="BP332" s="25"/>
      <c r="BQ332" s="25"/>
    </row>
    <row r="333" spans="1:69" s="26" customFormat="1" ht="16.5" customHeight="1" outlineLevel="1" x14ac:dyDescent="0.3">
      <c r="A333" s="98" t="s">
        <v>287</v>
      </c>
      <c r="B333" s="66" t="s">
        <v>316</v>
      </c>
      <c r="C333" s="25"/>
      <c r="D333" s="7">
        <f>ROUND(I333,0)</f>
        <v>12785</v>
      </c>
      <c r="E333" s="7"/>
      <c r="F333" s="99">
        <f>ROUND(D333/$C$4,0)</f>
        <v>1</v>
      </c>
      <c r="G333" s="60">
        <v>45912</v>
      </c>
      <c r="H333" s="42" t="s">
        <v>969</v>
      </c>
      <c r="I333" s="7">
        <v>12785</v>
      </c>
      <c r="J333" s="7"/>
      <c r="L333" s="1">
        <v>3222</v>
      </c>
      <c r="M333" s="26">
        <f t="shared" si="328"/>
        <v>0</v>
      </c>
      <c r="N333" s="7"/>
      <c r="O333" s="7">
        <v>12785</v>
      </c>
      <c r="R333" s="7">
        <v>12785</v>
      </c>
      <c r="S333" s="7">
        <f>R333*$S$7</f>
        <v>13849.9905</v>
      </c>
      <c r="Y333" s="25"/>
      <c r="Z333" s="25"/>
      <c r="AA333" s="25"/>
      <c r="AB333" s="25"/>
      <c r="AC333" s="25"/>
      <c r="AD333" s="25"/>
      <c r="AE333" s="25"/>
      <c r="AF333" s="25"/>
      <c r="AG333" s="25"/>
      <c r="AH333" s="25"/>
      <c r="AI333" s="25"/>
      <c r="AJ333" s="25"/>
      <c r="AK333" s="25"/>
      <c r="AL333" s="25"/>
      <c r="AM333" s="25"/>
      <c r="AN333" s="25"/>
      <c r="AO333" s="25"/>
      <c r="AP333" s="25"/>
      <c r="AQ333" s="25"/>
      <c r="AR333" s="25"/>
      <c r="AS333" s="25"/>
      <c r="AT333" s="25"/>
      <c r="AU333" s="25"/>
      <c r="AV333" s="25"/>
      <c r="AW333" s="25"/>
      <c r="AX333" s="25"/>
      <c r="AY333" s="25"/>
      <c r="AZ333" s="25"/>
      <c r="BA333" s="25"/>
      <c r="BB333" s="25"/>
      <c r="BC333" s="25"/>
      <c r="BD333" s="25"/>
      <c r="BE333" s="25"/>
      <c r="BF333" s="25"/>
      <c r="BG333" s="25"/>
      <c r="BH333" s="25"/>
      <c r="BI333" s="25"/>
      <c r="BJ333" s="25"/>
      <c r="BK333" s="25"/>
      <c r="BL333" s="25"/>
      <c r="BM333" s="25"/>
      <c r="BN333" s="25"/>
      <c r="BO333" s="25"/>
      <c r="BP333" s="25"/>
      <c r="BQ333" s="25"/>
    </row>
    <row r="334" spans="1:69" s="26" customFormat="1" ht="17.100000000000001" customHeight="1" outlineLevel="1" x14ac:dyDescent="0.3">
      <c r="A334" s="98" t="s">
        <v>396</v>
      </c>
      <c r="B334" s="64" t="s">
        <v>316</v>
      </c>
      <c r="C334" s="25"/>
      <c r="D334" s="7">
        <f>ROUND(I334,0)</f>
        <v>300000</v>
      </c>
      <c r="E334" s="7"/>
      <c r="F334" s="99">
        <f>ROUND(D334/$C$6,0)</f>
        <v>1714</v>
      </c>
      <c r="G334" s="60"/>
      <c r="H334" s="42"/>
      <c r="I334" s="7">
        <v>300000</v>
      </c>
      <c r="J334" s="7"/>
      <c r="L334" s="6"/>
      <c r="N334" s="7"/>
      <c r="O334" s="7">
        <v>300000</v>
      </c>
      <c r="R334" s="7">
        <v>300000</v>
      </c>
      <c r="S334" s="7">
        <f>R334*$S$7</f>
        <v>324990</v>
      </c>
      <c r="Y334" s="25"/>
      <c r="Z334" s="25"/>
      <c r="AA334" s="25"/>
      <c r="AB334" s="25"/>
      <c r="AC334" s="25"/>
      <c r="AD334" s="25"/>
      <c r="AE334" s="25"/>
      <c r="AF334" s="25"/>
      <c r="AG334" s="25"/>
      <c r="AH334" s="25"/>
      <c r="AI334" s="25"/>
      <c r="AJ334" s="25"/>
      <c r="AK334" s="25"/>
      <c r="AL334" s="25"/>
      <c r="AM334" s="25"/>
      <c r="AN334" s="25"/>
      <c r="AO334" s="25"/>
      <c r="AP334" s="25"/>
      <c r="AQ334" s="25"/>
      <c r="AR334" s="25"/>
      <c r="AS334" s="25"/>
      <c r="AT334" s="25"/>
      <c r="AU334" s="25"/>
      <c r="AV334" s="25"/>
      <c r="AW334" s="25"/>
      <c r="AX334" s="25"/>
      <c r="AY334" s="25"/>
      <c r="AZ334" s="25"/>
      <c r="BA334" s="25"/>
      <c r="BB334" s="25"/>
      <c r="BC334" s="25"/>
      <c r="BD334" s="25"/>
      <c r="BE334" s="25"/>
      <c r="BF334" s="25"/>
      <c r="BG334" s="25"/>
      <c r="BH334" s="25"/>
      <c r="BI334" s="25"/>
      <c r="BJ334" s="25"/>
      <c r="BK334" s="25"/>
      <c r="BL334" s="25"/>
      <c r="BM334" s="25"/>
      <c r="BN334" s="25"/>
      <c r="BO334" s="25"/>
      <c r="BP334" s="25"/>
      <c r="BQ334" s="25"/>
    </row>
    <row r="335" spans="1:69" s="26" customFormat="1" ht="17.100000000000001" customHeight="1" outlineLevel="1" x14ac:dyDescent="0.3">
      <c r="A335" s="100" t="s">
        <v>319</v>
      </c>
      <c r="B335" s="69" t="s">
        <v>324</v>
      </c>
      <c r="C335" s="25"/>
      <c r="D335" s="68">
        <f t="shared" ref="D335:F335" si="375">SUM(D336:D337)</f>
        <v>0</v>
      </c>
      <c r="E335" s="68"/>
      <c r="F335" s="68">
        <f t="shared" si="375"/>
        <v>0</v>
      </c>
      <c r="G335" s="60"/>
      <c r="H335" s="42"/>
      <c r="I335" s="68">
        <v>0</v>
      </c>
      <c r="J335" s="68">
        <f t="shared" ref="J335" si="376">SUM(J336:J337)</f>
        <v>0</v>
      </c>
      <c r="L335" s="1">
        <f t="shared" ref="L335" si="377">SUM(L336:L337)</f>
        <v>0</v>
      </c>
      <c r="M335" s="26">
        <f t="shared" ref="M335:M398" si="378">L335*$M$12</f>
        <v>0</v>
      </c>
      <c r="N335" s="68">
        <f t="shared" ref="N335" si="379">SUM(N336:N337)</f>
        <v>0</v>
      </c>
      <c r="O335" s="68">
        <f t="shared" si="368"/>
        <v>0</v>
      </c>
      <c r="R335" s="68">
        <f t="shared" si="369"/>
        <v>0</v>
      </c>
      <c r="S335" s="68">
        <f>AD335</f>
        <v>0</v>
      </c>
      <c r="Y335" s="25"/>
      <c r="Z335" s="25"/>
      <c r="AA335" s="25"/>
      <c r="AB335" s="25"/>
      <c r="AC335" s="25"/>
      <c r="AD335" s="25"/>
      <c r="AE335" s="25"/>
      <c r="AF335" s="25"/>
      <c r="AG335" s="25"/>
      <c r="AH335" s="25"/>
      <c r="AI335" s="25"/>
      <c r="AJ335" s="25"/>
      <c r="AK335" s="25"/>
      <c r="AL335" s="25"/>
      <c r="AM335" s="25"/>
      <c r="AN335" s="25"/>
      <c r="AO335" s="25"/>
      <c r="AP335" s="25"/>
      <c r="AQ335" s="25"/>
      <c r="AR335" s="25"/>
      <c r="AS335" s="25"/>
      <c r="AT335" s="25"/>
      <c r="AU335" s="25"/>
      <c r="AV335" s="25"/>
      <c r="AW335" s="25"/>
      <c r="AX335" s="25"/>
      <c r="AY335" s="25"/>
      <c r="AZ335" s="25"/>
      <c r="BA335" s="25"/>
      <c r="BB335" s="25"/>
      <c r="BC335" s="25"/>
      <c r="BD335" s="25"/>
      <c r="BE335" s="25"/>
      <c r="BF335" s="25"/>
      <c r="BG335" s="25"/>
      <c r="BH335" s="25"/>
      <c r="BI335" s="25"/>
      <c r="BJ335" s="25"/>
      <c r="BK335" s="25"/>
      <c r="BL335" s="25"/>
      <c r="BM335" s="25"/>
      <c r="BN335" s="25"/>
      <c r="BO335" s="25"/>
      <c r="BP335" s="25"/>
      <c r="BQ335" s="25"/>
    </row>
    <row r="336" spans="1:69" s="26" customFormat="1" ht="17.100000000000001" customHeight="1" outlineLevel="1" x14ac:dyDescent="0.3">
      <c r="A336" s="101" t="s">
        <v>320</v>
      </c>
      <c r="B336" s="70" t="s">
        <v>321</v>
      </c>
      <c r="C336" s="25"/>
      <c r="D336" s="1">
        <f>ROUND(I336*$D$9,0)</f>
        <v>0</v>
      </c>
      <c r="E336" s="1"/>
      <c r="F336" s="112">
        <f>ROUND(D336/$C$4,0)</f>
        <v>0</v>
      </c>
      <c r="G336" s="60"/>
      <c r="H336" s="75"/>
      <c r="I336" s="1">
        <v>0</v>
      </c>
      <c r="J336" s="1"/>
      <c r="L336" s="1"/>
      <c r="M336" s="26">
        <f t="shared" si="378"/>
        <v>0</v>
      </c>
      <c r="N336" s="1"/>
      <c r="O336" s="1">
        <f t="shared" si="368"/>
        <v>0</v>
      </c>
      <c r="R336" s="1">
        <f t="shared" si="369"/>
        <v>0</v>
      </c>
      <c r="S336" s="1">
        <f>AD336</f>
        <v>0</v>
      </c>
      <c r="Y336" s="25"/>
      <c r="Z336" s="25"/>
      <c r="AA336" s="25"/>
      <c r="AB336" s="25"/>
      <c r="AC336" s="25"/>
      <c r="AD336" s="25"/>
      <c r="AE336" s="25"/>
      <c r="AF336" s="25"/>
      <c r="AG336" s="25"/>
      <c r="AH336" s="25"/>
      <c r="AI336" s="25"/>
      <c r="AJ336" s="25"/>
      <c r="AK336" s="25"/>
      <c r="AL336" s="25"/>
      <c r="AM336" s="25"/>
      <c r="AN336" s="25"/>
      <c r="AO336" s="25"/>
      <c r="AP336" s="25"/>
      <c r="AQ336" s="25"/>
      <c r="AR336" s="25"/>
      <c r="AS336" s="25"/>
      <c r="AT336" s="25"/>
      <c r="AU336" s="25"/>
      <c r="AV336" s="25"/>
      <c r="AW336" s="25"/>
      <c r="AX336" s="25"/>
      <c r="AY336" s="25"/>
      <c r="AZ336" s="25"/>
      <c r="BA336" s="25"/>
      <c r="BB336" s="25"/>
      <c r="BC336" s="25"/>
      <c r="BD336" s="25"/>
      <c r="BE336" s="25"/>
      <c r="BF336" s="25"/>
      <c r="BG336" s="25"/>
      <c r="BH336" s="25"/>
      <c r="BI336" s="25"/>
      <c r="BJ336" s="25"/>
      <c r="BK336" s="25"/>
      <c r="BL336" s="25"/>
      <c r="BM336" s="25"/>
      <c r="BN336" s="25"/>
      <c r="BO336" s="25"/>
      <c r="BP336" s="25"/>
      <c r="BQ336" s="25"/>
    </row>
    <row r="337" spans="1:69" s="26" customFormat="1" ht="17.100000000000001" customHeight="1" outlineLevel="1" x14ac:dyDescent="0.3">
      <c r="A337" s="101" t="s">
        <v>322</v>
      </c>
      <c r="B337" s="70" t="s">
        <v>323</v>
      </c>
      <c r="C337" s="25"/>
      <c r="D337" s="1">
        <f>ROUND(I337*$D$9,0)</f>
        <v>0</v>
      </c>
      <c r="E337" s="1"/>
      <c r="F337" s="112">
        <f>ROUND(D337/$C$4,0)</f>
        <v>0</v>
      </c>
      <c r="G337" s="41"/>
      <c r="H337" s="75"/>
      <c r="I337" s="1">
        <v>0</v>
      </c>
      <c r="J337" s="1"/>
      <c r="L337" s="1"/>
      <c r="M337" s="26">
        <f t="shared" si="378"/>
        <v>0</v>
      </c>
      <c r="N337" s="1"/>
      <c r="O337" s="1">
        <f t="shared" si="368"/>
        <v>0</v>
      </c>
      <c r="R337" s="1">
        <f t="shared" si="369"/>
        <v>0</v>
      </c>
      <c r="S337" s="1">
        <f>AD337</f>
        <v>0</v>
      </c>
      <c r="Y337" s="25"/>
      <c r="Z337" s="25"/>
      <c r="AA337" s="25"/>
      <c r="AB337" s="25"/>
      <c r="AC337" s="25"/>
      <c r="AD337" s="25"/>
      <c r="AE337" s="25"/>
      <c r="AF337" s="25"/>
      <c r="AG337" s="25"/>
      <c r="AH337" s="25"/>
      <c r="AI337" s="25"/>
      <c r="AJ337" s="25"/>
      <c r="AK337" s="25"/>
      <c r="AL337" s="25"/>
      <c r="AM337" s="25"/>
      <c r="AN337" s="25"/>
      <c r="AO337" s="25"/>
      <c r="AP337" s="25"/>
      <c r="AQ337" s="25"/>
      <c r="AR337" s="25"/>
      <c r="AS337" s="25"/>
      <c r="AT337" s="25"/>
      <c r="AU337" s="25"/>
      <c r="AV337" s="25"/>
      <c r="AW337" s="25"/>
      <c r="AX337" s="25"/>
      <c r="AY337" s="25"/>
      <c r="AZ337" s="25"/>
      <c r="BA337" s="25"/>
      <c r="BB337" s="25"/>
      <c r="BC337" s="25"/>
      <c r="BD337" s="25"/>
      <c r="BE337" s="25"/>
      <c r="BF337" s="25"/>
      <c r="BG337" s="25"/>
      <c r="BH337" s="25"/>
      <c r="BI337" s="25"/>
      <c r="BJ337" s="25"/>
      <c r="BK337" s="25"/>
      <c r="BL337" s="25"/>
      <c r="BM337" s="25"/>
      <c r="BN337" s="25"/>
      <c r="BO337" s="25"/>
      <c r="BP337" s="25"/>
      <c r="BQ337" s="25"/>
    </row>
    <row r="338" spans="1:69" s="26" customFormat="1" ht="17.100000000000001" customHeight="1" x14ac:dyDescent="0.3">
      <c r="A338" s="96" t="s">
        <v>103</v>
      </c>
      <c r="B338" s="57" t="s">
        <v>259</v>
      </c>
      <c r="C338" s="25"/>
      <c r="D338" s="58"/>
      <c r="E338" s="58"/>
      <c r="F338" s="58"/>
      <c r="G338" s="41"/>
      <c r="H338" s="42"/>
      <c r="I338" s="58"/>
      <c r="J338" s="58"/>
      <c r="L338" s="1"/>
      <c r="M338" s="26">
        <f t="shared" si="378"/>
        <v>0</v>
      </c>
      <c r="N338" s="58"/>
      <c r="O338" s="58"/>
      <c r="R338" s="58"/>
      <c r="S338" s="58"/>
      <c r="Y338" s="25"/>
      <c r="Z338" s="25"/>
      <c r="AA338" s="25"/>
      <c r="AB338" s="25"/>
      <c r="AC338" s="25"/>
      <c r="AD338" s="25"/>
      <c r="AE338" s="25"/>
      <c r="AF338" s="25"/>
      <c r="AG338" s="25"/>
      <c r="AH338" s="25"/>
      <c r="AI338" s="25"/>
      <c r="AJ338" s="25"/>
      <c r="AK338" s="25"/>
      <c r="AL338" s="25"/>
      <c r="AM338" s="25"/>
      <c r="AN338" s="25"/>
      <c r="AO338" s="25"/>
      <c r="AP338" s="25"/>
      <c r="AQ338" s="25"/>
      <c r="AR338" s="25"/>
      <c r="AS338" s="25"/>
      <c r="AT338" s="25"/>
      <c r="AU338" s="25"/>
      <c r="AV338" s="25"/>
      <c r="AW338" s="25"/>
      <c r="AX338" s="25"/>
      <c r="AY338" s="25"/>
      <c r="AZ338" s="25"/>
      <c r="BA338" s="25"/>
      <c r="BB338" s="25"/>
      <c r="BC338" s="25"/>
      <c r="BD338" s="25"/>
      <c r="BE338" s="25"/>
      <c r="BF338" s="25"/>
      <c r="BG338" s="25"/>
      <c r="BH338" s="25"/>
      <c r="BI338" s="25"/>
      <c r="BJ338" s="25"/>
      <c r="BK338" s="25"/>
      <c r="BL338" s="25"/>
      <c r="BM338" s="25"/>
      <c r="BN338" s="25"/>
      <c r="BO338" s="25"/>
      <c r="BP338" s="25"/>
      <c r="BQ338" s="25"/>
    </row>
    <row r="339" spans="1:69" s="26" customFormat="1" ht="17.100000000000001" customHeight="1" x14ac:dyDescent="0.3">
      <c r="A339" s="56" t="s">
        <v>104</v>
      </c>
      <c r="B339" s="43" t="s">
        <v>35</v>
      </c>
      <c r="C339" s="25"/>
      <c r="D339" s="3" t="e">
        <f t="shared" ref="D339:F339" ca="1" si="380">SUM(D340:D344,D347)</f>
        <v>#VALUE!</v>
      </c>
      <c r="E339" s="3"/>
      <c r="F339" s="3" t="e">
        <f t="shared" ca="1" si="380"/>
        <v>#VALUE!</v>
      </c>
      <c r="G339" s="41"/>
      <c r="H339" s="42"/>
      <c r="I339" s="3">
        <f>SUM(I340:I344,I347)</f>
        <v>13461283</v>
      </c>
      <c r="J339" s="3" t="e">
        <f t="shared" ref="J339" ca="1" si="381">SUM(J340:J344,J347)</f>
        <v>#VALUE!</v>
      </c>
      <c r="L339" s="72">
        <f>SUM(L340:L344,L347)</f>
        <v>190555</v>
      </c>
      <c r="M339" s="26">
        <f t="shared" si="378"/>
        <v>0</v>
      </c>
      <c r="N339" s="3">
        <f t="shared" ref="N339:O339" si="382">SUM(N340:N344,N347)</f>
        <v>6207751</v>
      </c>
      <c r="O339" s="3">
        <f t="shared" si="382"/>
        <v>13461283</v>
      </c>
      <c r="R339" s="3">
        <f t="shared" ref="R339" si="383">SUM(R340:R344,R347)</f>
        <v>13461283</v>
      </c>
      <c r="S339" s="3">
        <f>SUM(S340:S344,S347)</f>
        <v>14582607.8739</v>
      </c>
      <c r="Y339" s="25"/>
      <c r="Z339" s="25"/>
      <c r="AA339" s="25"/>
      <c r="AB339" s="25"/>
      <c r="AC339" s="25"/>
      <c r="AD339" s="25"/>
      <c r="AE339" s="25"/>
      <c r="AF339" s="25"/>
      <c r="AG339" s="25"/>
      <c r="AH339" s="25"/>
      <c r="AI339" s="25"/>
      <c r="AJ339" s="25"/>
      <c r="AK339" s="25"/>
      <c r="AL339" s="25"/>
      <c r="AM339" s="25"/>
      <c r="AN339" s="25"/>
      <c r="AO339" s="25"/>
      <c r="AP339" s="25"/>
      <c r="AQ339" s="25"/>
      <c r="AR339" s="25"/>
      <c r="AS339" s="25"/>
      <c r="AT339" s="25"/>
      <c r="AU339" s="25"/>
      <c r="AV339" s="25"/>
      <c r="AW339" s="25"/>
      <c r="AX339" s="25"/>
      <c r="AY339" s="25"/>
      <c r="AZ339" s="25"/>
      <c r="BA339" s="25"/>
      <c r="BB339" s="25"/>
      <c r="BC339" s="25"/>
      <c r="BD339" s="25"/>
      <c r="BE339" s="25"/>
      <c r="BF339" s="25"/>
      <c r="BG339" s="25"/>
      <c r="BH339" s="25"/>
      <c r="BI339" s="25"/>
      <c r="BJ339" s="25"/>
      <c r="BK339" s="25"/>
      <c r="BL339" s="25"/>
      <c r="BM339" s="25"/>
      <c r="BN339" s="25"/>
      <c r="BO339" s="25"/>
      <c r="BP339" s="25"/>
      <c r="BQ339" s="25"/>
    </row>
    <row r="340" spans="1:69" s="26" customFormat="1" ht="17.100000000000001" customHeight="1" outlineLevel="1" x14ac:dyDescent="0.3">
      <c r="A340" s="56" t="s">
        <v>105</v>
      </c>
      <c r="B340" s="48" t="s">
        <v>940</v>
      </c>
      <c r="C340" s="25"/>
      <c r="D340" s="7">
        <f>ROUND(I340*$D$9,0)</f>
        <v>51798</v>
      </c>
      <c r="E340" s="7"/>
      <c r="F340" s="99">
        <f>ROUND(D340/$C$4,0)</f>
        <v>5</v>
      </c>
      <c r="G340" s="60">
        <v>45908</v>
      </c>
      <c r="H340" s="42" t="s">
        <v>937</v>
      </c>
      <c r="I340" s="7">
        <v>50805</v>
      </c>
      <c r="J340" s="7"/>
      <c r="L340" s="1">
        <v>1795</v>
      </c>
      <c r="M340" s="26">
        <f t="shared" si="378"/>
        <v>0</v>
      </c>
      <c r="N340" s="7"/>
      <c r="O340" s="7">
        <v>50805</v>
      </c>
      <c r="R340" s="7">
        <v>50805</v>
      </c>
      <c r="S340" s="7">
        <f>R340*$S$7</f>
        <v>55037.056499999999</v>
      </c>
      <c r="Y340" s="25"/>
      <c r="Z340" s="25"/>
      <c r="AA340" s="25"/>
      <c r="AB340" s="25"/>
      <c r="AC340" s="25"/>
      <c r="AD340" s="25"/>
      <c r="AE340" s="25"/>
      <c r="AF340" s="25"/>
      <c r="AG340" s="25"/>
      <c r="AH340" s="25"/>
      <c r="AI340" s="25"/>
      <c r="AJ340" s="25"/>
      <c r="AK340" s="25"/>
      <c r="AL340" s="25"/>
      <c r="AM340" s="25"/>
      <c r="AN340" s="25"/>
      <c r="AO340" s="25"/>
      <c r="AP340" s="25"/>
      <c r="AQ340" s="25"/>
      <c r="AR340" s="25"/>
      <c r="AS340" s="25"/>
      <c r="AT340" s="25"/>
      <c r="AU340" s="25"/>
      <c r="AV340" s="25"/>
      <c r="AW340" s="25"/>
      <c r="AX340" s="25"/>
      <c r="AY340" s="25"/>
      <c r="AZ340" s="25"/>
      <c r="BA340" s="25"/>
      <c r="BB340" s="25"/>
      <c r="BC340" s="25"/>
      <c r="BD340" s="25"/>
      <c r="BE340" s="25"/>
      <c r="BF340" s="25"/>
      <c r="BG340" s="25"/>
      <c r="BH340" s="25"/>
      <c r="BI340" s="25"/>
      <c r="BJ340" s="25"/>
      <c r="BK340" s="25"/>
      <c r="BL340" s="25"/>
      <c r="BM340" s="25"/>
      <c r="BN340" s="25"/>
      <c r="BO340" s="25"/>
      <c r="BP340" s="25"/>
      <c r="BQ340" s="25"/>
    </row>
    <row r="341" spans="1:69" s="26" customFormat="1" ht="17.100000000000001" customHeight="1" outlineLevel="1" x14ac:dyDescent="0.3">
      <c r="A341" s="56" t="s">
        <v>106</v>
      </c>
      <c r="B341" s="48" t="s">
        <v>941</v>
      </c>
      <c r="C341" s="25"/>
      <c r="D341" s="7">
        <f>ROUND(I341*$D$9,0)</f>
        <v>1196508</v>
      </c>
      <c r="E341" s="7"/>
      <c r="F341" s="99">
        <f>ROUND(D341/$C$4,0)</f>
        <v>108</v>
      </c>
      <c r="G341" s="60">
        <v>45908</v>
      </c>
      <c r="H341" s="42" t="s">
        <v>937</v>
      </c>
      <c r="I341" s="7">
        <v>1173565</v>
      </c>
      <c r="J341" s="7"/>
      <c r="L341" s="1">
        <v>115684</v>
      </c>
      <c r="M341" s="26">
        <f t="shared" si="378"/>
        <v>0</v>
      </c>
      <c r="N341" s="7"/>
      <c r="O341" s="7">
        <v>1173565</v>
      </c>
      <c r="R341" s="7">
        <v>1173565</v>
      </c>
      <c r="S341" s="7">
        <f>R341*$S$7</f>
        <v>1271322.9645</v>
      </c>
      <c r="Y341" s="25"/>
      <c r="Z341" s="25"/>
      <c r="AA341" s="25"/>
      <c r="AB341" s="25"/>
      <c r="AC341" s="25"/>
      <c r="AD341" s="25"/>
      <c r="AE341" s="25"/>
      <c r="AF341" s="25"/>
      <c r="AG341" s="25"/>
      <c r="AH341" s="25"/>
      <c r="AI341" s="25"/>
      <c r="AJ341" s="25"/>
      <c r="AK341" s="25"/>
      <c r="AL341" s="25"/>
      <c r="AM341" s="25"/>
      <c r="AN341" s="25"/>
      <c r="AO341" s="25"/>
      <c r="AP341" s="25"/>
      <c r="AQ341" s="25"/>
      <c r="AR341" s="25"/>
      <c r="AS341" s="25"/>
      <c r="AT341" s="25"/>
      <c r="AU341" s="25"/>
      <c r="AV341" s="25"/>
      <c r="AW341" s="25"/>
      <c r="AX341" s="25"/>
      <c r="AY341" s="25"/>
      <c r="AZ341" s="25"/>
      <c r="BA341" s="25"/>
      <c r="BB341" s="25"/>
      <c r="BC341" s="25"/>
      <c r="BD341" s="25"/>
      <c r="BE341" s="25"/>
      <c r="BF341" s="25"/>
      <c r="BG341" s="25"/>
      <c r="BH341" s="25"/>
      <c r="BI341" s="25"/>
      <c r="BJ341" s="25"/>
      <c r="BK341" s="25"/>
      <c r="BL341" s="25"/>
      <c r="BM341" s="25"/>
      <c r="BN341" s="25"/>
      <c r="BO341" s="25"/>
      <c r="BP341" s="25"/>
      <c r="BQ341" s="25"/>
    </row>
    <row r="342" spans="1:69" s="26" customFormat="1" ht="17.100000000000001" customHeight="1" outlineLevel="1" x14ac:dyDescent="0.3">
      <c r="A342" s="56" t="s">
        <v>107</v>
      </c>
      <c r="B342" s="48" t="s">
        <v>939</v>
      </c>
      <c r="C342" s="25"/>
      <c r="D342" s="7" t="e">
        <f ca="1">ROUND((I342-J342)*$D$9,0)+J342</f>
        <v>#VALUE!</v>
      </c>
      <c r="E342" s="7"/>
      <c r="F342" s="99" t="e">
        <f ca="1">ROUND(D342/$C$4,0)</f>
        <v>#VALUE!</v>
      </c>
      <c r="G342" s="60">
        <v>45908</v>
      </c>
      <c r="H342" s="42" t="s">
        <v>938</v>
      </c>
      <c r="I342" s="7">
        <v>6289094</v>
      </c>
      <c r="J342" s="4" t="e">
        <f ca="1">F342*$J$7</f>
        <v>#VALUE!</v>
      </c>
      <c r="L342" s="1">
        <v>43347</v>
      </c>
      <c r="M342" s="26">
        <f t="shared" si="378"/>
        <v>0</v>
      </c>
      <c r="N342" s="7">
        <v>6207751</v>
      </c>
      <c r="O342" s="7">
        <v>6289094</v>
      </c>
      <c r="R342" s="7">
        <v>6289094</v>
      </c>
      <c r="S342" s="7">
        <f>R342*$S$7</f>
        <v>6812975.5301999999</v>
      </c>
      <c r="Y342" s="25"/>
      <c r="Z342" s="25"/>
      <c r="AA342" s="25"/>
      <c r="AB342" s="25"/>
      <c r="AC342" s="25"/>
      <c r="AD342" s="25"/>
      <c r="AE342" s="25"/>
      <c r="AF342" s="25"/>
      <c r="AG342" s="25"/>
      <c r="AH342" s="25"/>
      <c r="AI342" s="25"/>
      <c r="AJ342" s="25"/>
      <c r="AK342" s="25"/>
      <c r="AL342" s="25"/>
      <c r="AM342" s="25"/>
      <c r="AN342" s="25"/>
      <c r="AO342" s="25"/>
      <c r="AP342" s="25"/>
      <c r="AQ342" s="25"/>
      <c r="AR342" s="25"/>
      <c r="AS342" s="25"/>
      <c r="AT342" s="25"/>
      <c r="AU342" s="25"/>
      <c r="AV342" s="25"/>
      <c r="AW342" s="25"/>
      <c r="AX342" s="25"/>
      <c r="AY342" s="25"/>
      <c r="AZ342" s="25"/>
      <c r="BA342" s="25"/>
      <c r="BB342" s="25"/>
      <c r="BC342" s="25"/>
      <c r="BD342" s="25"/>
      <c r="BE342" s="25"/>
      <c r="BF342" s="25"/>
      <c r="BG342" s="25"/>
      <c r="BH342" s="25"/>
      <c r="BI342" s="25"/>
      <c r="BJ342" s="25"/>
      <c r="BK342" s="25"/>
      <c r="BL342" s="25"/>
      <c r="BM342" s="25"/>
      <c r="BN342" s="25"/>
      <c r="BO342" s="25"/>
      <c r="BP342" s="25"/>
      <c r="BQ342" s="25"/>
    </row>
    <row r="343" spans="1:69" s="26" customFormat="1" ht="17.100000000000001" customHeight="1" outlineLevel="1" x14ac:dyDescent="0.3">
      <c r="A343" s="56" t="s">
        <v>108</v>
      </c>
      <c r="B343" s="48" t="s">
        <v>260</v>
      </c>
      <c r="C343" s="25"/>
      <c r="D343" s="91">
        <f>ROUND(I343*$D$9,0)</f>
        <v>0</v>
      </c>
      <c r="E343" s="91"/>
      <c r="F343" s="112">
        <f>ROUND(D343/$C$4,0)</f>
        <v>0</v>
      </c>
      <c r="G343" s="60"/>
      <c r="H343" s="42"/>
      <c r="I343" s="91"/>
      <c r="J343" s="91">
        <v>0</v>
      </c>
      <c r="L343" s="1"/>
      <c r="M343" s="26">
        <f t="shared" si="378"/>
        <v>0</v>
      </c>
      <c r="N343" s="91">
        <v>0</v>
      </c>
      <c r="O343" s="91"/>
      <c r="R343" s="91"/>
      <c r="S343" s="91"/>
      <c r="Y343" s="25"/>
      <c r="Z343" s="25"/>
      <c r="AA343" s="25"/>
      <c r="AB343" s="25"/>
      <c r="AC343" s="25"/>
      <c r="AD343" s="25"/>
      <c r="AE343" s="25"/>
      <c r="AF343" s="25"/>
      <c r="AG343" s="25"/>
      <c r="AH343" s="25"/>
      <c r="AI343" s="25"/>
      <c r="AJ343" s="25"/>
      <c r="AK343" s="25"/>
      <c r="AL343" s="25"/>
      <c r="AM343" s="25"/>
      <c r="AN343" s="25"/>
      <c r="AO343" s="25"/>
      <c r="AP343" s="25"/>
      <c r="AQ343" s="25"/>
      <c r="AR343" s="25"/>
      <c r="AS343" s="25"/>
      <c r="AT343" s="25"/>
      <c r="AU343" s="25"/>
      <c r="AV343" s="25"/>
      <c r="AW343" s="25"/>
      <c r="AX343" s="25"/>
      <c r="AY343" s="25"/>
      <c r="AZ343" s="25"/>
      <c r="BA343" s="25"/>
      <c r="BB343" s="25"/>
      <c r="BC343" s="25"/>
      <c r="BD343" s="25"/>
      <c r="BE343" s="25"/>
      <c r="BF343" s="25"/>
      <c r="BG343" s="25"/>
      <c r="BH343" s="25"/>
      <c r="BI343" s="25"/>
      <c r="BJ343" s="25"/>
      <c r="BK343" s="25"/>
      <c r="BL343" s="25"/>
      <c r="BM343" s="25"/>
      <c r="BN343" s="25"/>
      <c r="BO343" s="25"/>
      <c r="BP343" s="25"/>
      <c r="BQ343" s="25"/>
    </row>
    <row r="344" spans="1:69" s="26" customFormat="1" ht="17.100000000000001" customHeight="1" outlineLevel="1" x14ac:dyDescent="0.3">
      <c r="A344" s="56" t="s">
        <v>109</v>
      </c>
      <c r="B344" s="46" t="s">
        <v>387</v>
      </c>
      <c r="C344" s="25"/>
      <c r="D344" s="7">
        <f t="shared" ref="D344:F344" si="384">SUM(D345:D346)</f>
        <v>2780219</v>
      </c>
      <c r="E344" s="7"/>
      <c r="F344" s="7">
        <f t="shared" si="384"/>
        <v>250</v>
      </c>
      <c r="G344" s="41"/>
      <c r="H344" s="42"/>
      <c r="I344" s="7">
        <f>SUM(I345:I346)</f>
        <v>2726907</v>
      </c>
      <c r="J344" s="7">
        <f t="shared" ref="J344" si="385">SUM(J345:J346)</f>
        <v>0</v>
      </c>
      <c r="L344" s="1">
        <f>SUM(L345:L345)</f>
        <v>0</v>
      </c>
      <c r="M344" s="26">
        <f t="shared" si="378"/>
        <v>0</v>
      </c>
      <c r="N344" s="7">
        <f t="shared" ref="N344:O344" si="386">SUM(N345:N346)</f>
        <v>0</v>
      </c>
      <c r="O344" s="7">
        <f t="shared" si="386"/>
        <v>2726907</v>
      </c>
      <c r="R344" s="7">
        <f t="shared" ref="R344" si="387">SUM(R345:R346)</f>
        <v>2726907</v>
      </c>
      <c r="S344" s="7">
        <f>SUM(S345:S346)</f>
        <v>2954058.3530999999</v>
      </c>
      <c r="Y344" s="25"/>
      <c r="Z344" s="25"/>
      <c r="AA344" s="25"/>
      <c r="AB344" s="25"/>
      <c r="AC344" s="25"/>
      <c r="AD344" s="25"/>
      <c r="AE344" s="25"/>
      <c r="AF344" s="25"/>
      <c r="AG344" s="25"/>
      <c r="AH344" s="25"/>
      <c r="AI344" s="25"/>
      <c r="AJ344" s="25"/>
      <c r="AK344" s="25"/>
      <c r="AL344" s="25"/>
      <c r="AM344" s="25"/>
      <c r="AN344" s="25"/>
      <c r="AO344" s="25"/>
      <c r="AP344" s="25"/>
      <c r="AQ344" s="25"/>
      <c r="AR344" s="25"/>
      <c r="AS344" s="25"/>
      <c r="AT344" s="25"/>
      <c r="AU344" s="25"/>
      <c r="AV344" s="25"/>
      <c r="AW344" s="25"/>
      <c r="AX344" s="25"/>
      <c r="AY344" s="25"/>
      <c r="AZ344" s="25"/>
      <c r="BA344" s="25"/>
      <c r="BB344" s="25"/>
      <c r="BC344" s="25"/>
      <c r="BD344" s="25"/>
      <c r="BE344" s="25"/>
      <c r="BF344" s="25"/>
      <c r="BG344" s="25"/>
      <c r="BH344" s="25"/>
      <c r="BI344" s="25"/>
      <c r="BJ344" s="25"/>
      <c r="BK344" s="25"/>
      <c r="BL344" s="25"/>
      <c r="BM344" s="25"/>
      <c r="BN344" s="25"/>
      <c r="BO344" s="25"/>
      <c r="BP344" s="25"/>
      <c r="BQ344" s="25"/>
    </row>
    <row r="345" spans="1:69" s="26" customFormat="1" ht="17.100000000000001" customHeight="1" outlineLevel="1" x14ac:dyDescent="0.3">
      <c r="A345" s="54" t="s">
        <v>386</v>
      </c>
      <c r="B345" s="52" t="s">
        <v>942</v>
      </c>
      <c r="C345" s="25"/>
      <c r="D345" s="7">
        <f>ROUND(I345*$D$9,0)</f>
        <v>1424373</v>
      </c>
      <c r="E345" s="7"/>
      <c r="F345" s="99">
        <f>ROUND(D345/$C$4,0)</f>
        <v>128</v>
      </c>
      <c r="G345" s="60">
        <v>45908</v>
      </c>
      <c r="H345" s="42" t="s">
        <v>938</v>
      </c>
      <c r="I345" s="7">
        <v>1397060</v>
      </c>
      <c r="J345" s="7"/>
      <c r="L345" s="1"/>
      <c r="M345" s="26">
        <f t="shared" si="378"/>
        <v>0</v>
      </c>
      <c r="N345" s="7"/>
      <c r="O345" s="7">
        <v>1397060</v>
      </c>
      <c r="R345" s="7">
        <v>1397060</v>
      </c>
      <c r="S345" s="7">
        <f>R345*$S$7</f>
        <v>1513435.098</v>
      </c>
      <c r="Y345" s="25"/>
      <c r="Z345" s="25"/>
      <c r="AA345" s="25"/>
      <c r="AB345" s="25"/>
      <c r="AC345" s="25"/>
      <c r="AD345" s="25"/>
      <c r="AE345" s="25"/>
      <c r="AF345" s="25"/>
      <c r="AG345" s="25"/>
      <c r="AH345" s="25"/>
      <c r="AI345" s="25"/>
      <c r="AJ345" s="25"/>
      <c r="AK345" s="25"/>
      <c r="AL345" s="25"/>
      <c r="AM345" s="25"/>
      <c r="AN345" s="25"/>
      <c r="AO345" s="25"/>
      <c r="AP345" s="25"/>
      <c r="AQ345" s="25"/>
      <c r="AR345" s="25"/>
      <c r="AS345" s="25"/>
      <c r="AT345" s="25"/>
      <c r="AU345" s="25"/>
      <c r="AV345" s="25"/>
      <c r="AW345" s="25"/>
      <c r="AX345" s="25"/>
      <c r="AY345" s="25"/>
      <c r="AZ345" s="25"/>
      <c r="BA345" s="25"/>
      <c r="BB345" s="25"/>
      <c r="BC345" s="25"/>
      <c r="BD345" s="25"/>
      <c r="BE345" s="25"/>
      <c r="BF345" s="25"/>
      <c r="BG345" s="25"/>
      <c r="BH345" s="25"/>
      <c r="BI345" s="25"/>
      <c r="BJ345" s="25"/>
      <c r="BK345" s="25"/>
      <c r="BL345" s="25"/>
      <c r="BM345" s="25"/>
      <c r="BN345" s="25"/>
      <c r="BO345" s="25"/>
      <c r="BP345" s="25"/>
      <c r="BQ345" s="25"/>
    </row>
    <row r="346" spans="1:69" s="26" customFormat="1" ht="28.5" customHeight="1" outlineLevel="1" x14ac:dyDescent="0.3">
      <c r="A346" s="54" t="s">
        <v>606</v>
      </c>
      <c r="B346" s="52" t="s">
        <v>943</v>
      </c>
      <c r="C346" s="25"/>
      <c r="D346" s="7">
        <f>ROUND(I346*$D$9,0)</f>
        <v>1355846</v>
      </c>
      <c r="E346" s="7"/>
      <c r="F346" s="99">
        <f>ROUND(D346/$C$4,0)</f>
        <v>122</v>
      </c>
      <c r="G346" s="60">
        <v>45908</v>
      </c>
      <c r="H346" s="42" t="s">
        <v>938</v>
      </c>
      <c r="I346" s="7">
        <v>1329847</v>
      </c>
      <c r="J346" s="7"/>
      <c r="L346" s="1"/>
      <c r="N346" s="7"/>
      <c r="O346" s="7">
        <v>1329847</v>
      </c>
      <c r="R346" s="7">
        <v>1329847</v>
      </c>
      <c r="S346" s="7">
        <f>R346*$S$7</f>
        <v>1440623.2551</v>
      </c>
      <c r="Y346" s="25"/>
      <c r="Z346" s="25"/>
      <c r="AA346" s="25"/>
      <c r="AB346" s="25"/>
      <c r="AC346" s="25"/>
      <c r="AD346" s="25"/>
      <c r="AE346" s="25"/>
      <c r="AF346" s="25"/>
      <c r="AG346" s="25"/>
      <c r="AH346" s="25"/>
      <c r="AI346" s="25"/>
      <c r="AJ346" s="25"/>
      <c r="AK346" s="25"/>
      <c r="AL346" s="25"/>
      <c r="AM346" s="25"/>
      <c r="AN346" s="25"/>
      <c r="AO346" s="25"/>
      <c r="AP346" s="25"/>
      <c r="AQ346" s="25"/>
      <c r="AR346" s="25"/>
      <c r="AS346" s="25"/>
      <c r="AT346" s="25"/>
      <c r="AU346" s="25"/>
      <c r="AV346" s="25"/>
      <c r="AW346" s="25"/>
      <c r="AX346" s="25"/>
      <c r="AY346" s="25"/>
      <c r="AZ346" s="25"/>
      <c r="BA346" s="25"/>
      <c r="BB346" s="25"/>
      <c r="BC346" s="25"/>
      <c r="BD346" s="25"/>
      <c r="BE346" s="25"/>
      <c r="BF346" s="25"/>
      <c r="BG346" s="25"/>
      <c r="BH346" s="25"/>
      <c r="BI346" s="25"/>
      <c r="BJ346" s="25"/>
      <c r="BK346" s="25"/>
      <c r="BL346" s="25"/>
      <c r="BM346" s="25"/>
      <c r="BN346" s="25"/>
      <c r="BO346" s="25"/>
      <c r="BP346" s="25"/>
      <c r="BQ346" s="25"/>
    </row>
    <row r="347" spans="1:69" s="26" customFormat="1" ht="17.100000000000001" customHeight="1" outlineLevel="1" x14ac:dyDescent="0.3">
      <c r="A347" s="56" t="s">
        <v>110</v>
      </c>
      <c r="B347" s="49" t="s">
        <v>261</v>
      </c>
      <c r="C347" s="25"/>
      <c r="D347" s="7">
        <f t="shared" ref="D347:F347" si="388">SUM(D348:D349)</f>
        <v>3283881</v>
      </c>
      <c r="E347" s="7"/>
      <c r="F347" s="7">
        <f t="shared" si="388"/>
        <v>145</v>
      </c>
      <c r="G347" s="41"/>
      <c r="H347" s="42"/>
      <c r="I347" s="7">
        <f>SUM(I348:I349)</f>
        <v>3220912</v>
      </c>
      <c r="J347" s="7">
        <f t="shared" ref="J347" si="389">SUM(J348:J349)</f>
        <v>0</v>
      </c>
      <c r="L347" s="1">
        <f t="shared" ref="L347" si="390">SUM(L348:L349)</f>
        <v>29729</v>
      </c>
      <c r="M347" s="26">
        <f t="shared" si="378"/>
        <v>0</v>
      </c>
      <c r="N347" s="7">
        <f t="shared" ref="N347:O347" si="391">SUM(N348:N349)</f>
        <v>0</v>
      </c>
      <c r="O347" s="7">
        <f t="shared" si="391"/>
        <v>3220912</v>
      </c>
      <c r="R347" s="7">
        <f t="shared" ref="R347" si="392">SUM(R348:R349)</f>
        <v>3220912</v>
      </c>
      <c r="S347" s="7">
        <f>SUM(S348:S349)</f>
        <v>3489213.9695999995</v>
      </c>
      <c r="Y347" s="25"/>
      <c r="Z347" s="25"/>
      <c r="AA347" s="25"/>
      <c r="AB347" s="25"/>
      <c r="AC347" s="25"/>
      <c r="AD347" s="25"/>
      <c r="AE347" s="25"/>
      <c r="AF347" s="25"/>
      <c r="AG347" s="25"/>
      <c r="AH347" s="25"/>
      <c r="AI347" s="25"/>
      <c r="AJ347" s="25"/>
      <c r="AK347" s="25"/>
      <c r="AL347" s="25"/>
      <c r="AM347" s="25"/>
      <c r="AN347" s="25"/>
      <c r="AO347" s="25"/>
      <c r="AP347" s="25"/>
      <c r="AQ347" s="25"/>
      <c r="AR347" s="25"/>
      <c r="AS347" s="25"/>
      <c r="AT347" s="25"/>
      <c r="AU347" s="25"/>
      <c r="AV347" s="25"/>
      <c r="AW347" s="25"/>
      <c r="AX347" s="25"/>
      <c r="AY347" s="25"/>
      <c r="AZ347" s="25"/>
      <c r="BA347" s="25"/>
      <c r="BB347" s="25"/>
      <c r="BC347" s="25"/>
      <c r="BD347" s="25"/>
      <c r="BE347" s="25"/>
      <c r="BF347" s="25"/>
      <c r="BG347" s="25"/>
      <c r="BH347" s="25"/>
      <c r="BI347" s="25"/>
      <c r="BJ347" s="25"/>
      <c r="BK347" s="25"/>
      <c r="BL347" s="25"/>
      <c r="BM347" s="25"/>
      <c r="BN347" s="25"/>
      <c r="BO347" s="25"/>
      <c r="BP347" s="25"/>
      <c r="BQ347" s="25"/>
    </row>
    <row r="348" spans="1:69" s="26" customFormat="1" ht="28.5" customHeight="1" outlineLevel="1" x14ac:dyDescent="0.3">
      <c r="A348" s="98" t="s">
        <v>388</v>
      </c>
      <c r="B348" s="64" t="s">
        <v>944</v>
      </c>
      <c r="C348" s="25"/>
      <c r="D348" s="7">
        <f>ROUND(I348*$D$9,0)</f>
        <v>1608659</v>
      </c>
      <c r="E348" s="7"/>
      <c r="F348" s="99">
        <f>ROUND(D348/$C$4,0)</f>
        <v>145</v>
      </c>
      <c r="G348" s="60">
        <v>45908</v>
      </c>
      <c r="H348" s="42" t="s">
        <v>938</v>
      </c>
      <c r="I348" s="7">
        <v>1577813</v>
      </c>
      <c r="J348" s="7">
        <v>0</v>
      </c>
      <c r="L348" s="1">
        <v>29729</v>
      </c>
      <c r="M348" s="26">
        <f t="shared" si="378"/>
        <v>0</v>
      </c>
      <c r="N348" s="7">
        <v>0</v>
      </c>
      <c r="O348" s="7">
        <v>1577813</v>
      </c>
      <c r="R348" s="7">
        <v>1577813</v>
      </c>
      <c r="S348" s="7">
        <f>R348*$S$7</f>
        <v>1709244.8228999998</v>
      </c>
      <c r="Y348" s="25"/>
      <c r="Z348" s="25"/>
      <c r="AA348" s="25"/>
      <c r="AB348" s="25"/>
      <c r="AC348" s="25"/>
      <c r="AD348" s="25"/>
      <c r="AE348" s="25"/>
      <c r="AF348" s="25"/>
      <c r="AG348" s="25"/>
      <c r="AH348" s="25"/>
      <c r="AI348" s="25"/>
      <c r="AJ348" s="25"/>
      <c r="AK348" s="25"/>
      <c r="AL348" s="25"/>
      <c r="AM348" s="25"/>
      <c r="AN348" s="25"/>
      <c r="AO348" s="25"/>
      <c r="AP348" s="25"/>
      <c r="AQ348" s="25"/>
      <c r="AR348" s="25"/>
      <c r="AS348" s="25"/>
      <c r="AT348" s="25"/>
      <c r="AU348" s="25"/>
      <c r="AV348" s="25"/>
      <c r="AW348" s="25"/>
      <c r="AX348" s="25"/>
      <c r="AY348" s="25"/>
      <c r="AZ348" s="25"/>
      <c r="BA348" s="25"/>
      <c r="BB348" s="25"/>
      <c r="BC348" s="25"/>
      <c r="BD348" s="25"/>
      <c r="BE348" s="25"/>
      <c r="BF348" s="25"/>
      <c r="BG348" s="25"/>
      <c r="BH348" s="25"/>
      <c r="BI348" s="25"/>
      <c r="BJ348" s="25"/>
      <c r="BK348" s="25"/>
      <c r="BL348" s="25"/>
      <c r="BM348" s="25"/>
      <c r="BN348" s="25"/>
      <c r="BO348" s="25"/>
      <c r="BP348" s="25"/>
      <c r="BQ348" s="25"/>
    </row>
    <row r="349" spans="1:69" s="26" customFormat="1" ht="17.100000000000001" customHeight="1" outlineLevel="1" x14ac:dyDescent="0.3">
      <c r="A349" s="98" t="s">
        <v>286</v>
      </c>
      <c r="B349" s="125" t="s">
        <v>884</v>
      </c>
      <c r="C349" s="25"/>
      <c r="D349" s="1">
        <f t="shared" ref="D349:F349" si="393">SUM(D350:D354)</f>
        <v>1675222</v>
      </c>
      <c r="E349" s="1"/>
      <c r="F349" s="1">
        <f t="shared" si="393"/>
        <v>0</v>
      </c>
      <c r="G349" s="60"/>
      <c r="H349" s="42"/>
      <c r="I349" s="1">
        <f>SUM(I350:I354)</f>
        <v>1643099</v>
      </c>
      <c r="J349" s="1">
        <f t="shared" ref="J349" si="394">SUM(J350:J354)</f>
        <v>0</v>
      </c>
      <c r="L349" s="1"/>
      <c r="M349" s="26">
        <f t="shared" si="378"/>
        <v>0</v>
      </c>
      <c r="N349" s="1">
        <f t="shared" ref="N349:O349" si="395">SUM(N350:N354)</f>
        <v>0</v>
      </c>
      <c r="O349" s="1">
        <f t="shared" si="395"/>
        <v>1643099</v>
      </c>
      <c r="R349" s="1">
        <f t="shared" ref="R349" si="396">SUM(R350:R354)</f>
        <v>1643099</v>
      </c>
      <c r="S349" s="1">
        <f>SUM(S350:S354)</f>
        <v>1779969.1466999999</v>
      </c>
      <c r="Y349" s="25"/>
      <c r="Z349" s="25"/>
      <c r="AA349" s="25"/>
      <c r="AB349" s="25"/>
      <c r="AC349" s="25"/>
      <c r="AD349" s="25"/>
      <c r="AE349" s="25"/>
      <c r="AF349" s="25"/>
      <c r="AG349" s="25"/>
      <c r="AH349" s="25"/>
      <c r="AI349" s="25"/>
      <c r="AJ349" s="25"/>
      <c r="AK349" s="25"/>
      <c r="AL349" s="25"/>
      <c r="AM349" s="25"/>
      <c r="AN349" s="25"/>
      <c r="AO349" s="25"/>
      <c r="AP349" s="25"/>
      <c r="AQ349" s="25"/>
      <c r="AR349" s="25"/>
      <c r="AS349" s="25"/>
      <c r="AT349" s="25"/>
      <c r="AU349" s="25"/>
      <c r="AV349" s="25"/>
      <c r="AW349" s="25"/>
      <c r="AX349" s="25"/>
      <c r="AY349" s="25"/>
      <c r="AZ349" s="25"/>
      <c r="BA349" s="25"/>
      <c r="BB349" s="25"/>
      <c r="BC349" s="25"/>
      <c r="BD349" s="25"/>
      <c r="BE349" s="25"/>
      <c r="BF349" s="25"/>
      <c r="BG349" s="25"/>
      <c r="BH349" s="25"/>
      <c r="BI349" s="25"/>
      <c r="BJ349" s="25"/>
      <c r="BK349" s="25"/>
      <c r="BL349" s="25"/>
      <c r="BM349" s="25"/>
      <c r="BN349" s="25"/>
      <c r="BO349" s="25"/>
      <c r="BP349" s="25"/>
      <c r="BQ349" s="25"/>
    </row>
    <row r="350" spans="1:69" s="26" customFormat="1" ht="17.100000000000001" customHeight="1" outlineLevel="1" x14ac:dyDescent="0.3">
      <c r="A350" s="126" t="s">
        <v>881</v>
      </c>
      <c r="B350" s="70" t="s">
        <v>884</v>
      </c>
      <c r="C350" s="25"/>
      <c r="D350" s="7">
        <f>ROUND(I350*$D$9,0)</f>
        <v>1328783</v>
      </c>
      <c r="E350" s="7"/>
      <c r="F350" s="99">
        <f>ROUND(D350/$C$4,0)</f>
        <v>120</v>
      </c>
      <c r="G350" s="60">
        <v>45440</v>
      </c>
      <c r="H350" s="42" t="s">
        <v>652</v>
      </c>
      <c r="I350" s="7">
        <v>1303303</v>
      </c>
      <c r="J350" s="7"/>
      <c r="L350" s="1"/>
      <c r="N350" s="7"/>
      <c r="O350" s="7">
        <v>1303303</v>
      </c>
      <c r="R350" s="7">
        <v>1303303</v>
      </c>
      <c r="S350" s="7">
        <f>R350*$S$7</f>
        <v>1411868.1398999998</v>
      </c>
      <c r="Y350" s="25"/>
      <c r="Z350" s="25"/>
      <c r="AA350" s="25"/>
      <c r="AB350" s="25"/>
      <c r="AC350" s="25"/>
      <c r="AD350" s="25"/>
      <c r="AE350" s="25"/>
      <c r="AF350" s="25"/>
      <c r="AG350" s="25"/>
      <c r="AH350" s="25"/>
      <c r="AI350" s="25"/>
      <c r="AJ350" s="25"/>
      <c r="AK350" s="25"/>
      <c r="AL350" s="25"/>
      <c r="AM350" s="25"/>
      <c r="AN350" s="25"/>
      <c r="AO350" s="25"/>
      <c r="AP350" s="25"/>
      <c r="AQ350" s="25"/>
      <c r="AR350" s="25"/>
      <c r="AS350" s="25"/>
      <c r="AT350" s="25"/>
      <c r="AU350" s="25"/>
      <c r="AV350" s="25"/>
      <c r="AW350" s="25"/>
      <c r="AX350" s="25"/>
      <c r="AY350" s="25"/>
      <c r="AZ350" s="25"/>
      <c r="BA350" s="25"/>
      <c r="BB350" s="25"/>
      <c r="BC350" s="25"/>
      <c r="BD350" s="25"/>
      <c r="BE350" s="25"/>
      <c r="BF350" s="25"/>
      <c r="BG350" s="25"/>
      <c r="BH350" s="25"/>
      <c r="BI350" s="25"/>
      <c r="BJ350" s="25"/>
      <c r="BK350" s="25"/>
      <c r="BL350" s="25"/>
      <c r="BM350" s="25"/>
      <c r="BN350" s="25"/>
      <c r="BO350" s="25"/>
      <c r="BP350" s="25"/>
      <c r="BQ350" s="25"/>
    </row>
    <row r="351" spans="1:69" s="26" customFormat="1" ht="17.100000000000001" customHeight="1" outlineLevel="1" x14ac:dyDescent="0.3">
      <c r="A351" s="126" t="s">
        <v>882</v>
      </c>
      <c r="B351" s="70" t="s">
        <v>884</v>
      </c>
      <c r="C351" s="25"/>
      <c r="D351" s="7">
        <f>ROUND(I351*$D$9,0)</f>
        <v>-1328783</v>
      </c>
      <c r="E351" s="7"/>
      <c r="F351" s="99">
        <f>ROUND(D351/$C$4,0)</f>
        <v>-120</v>
      </c>
      <c r="G351" s="60">
        <v>45720</v>
      </c>
      <c r="H351" s="42" t="s">
        <v>885</v>
      </c>
      <c r="I351" s="7">
        <v>-1303303</v>
      </c>
      <c r="J351" s="7"/>
      <c r="L351" s="1"/>
      <c r="N351" s="7"/>
      <c r="O351" s="7">
        <v>-1303303</v>
      </c>
      <c r="R351" s="7">
        <v>-1303303</v>
      </c>
      <c r="S351" s="7">
        <f>R351*$S$7</f>
        <v>-1411868.1398999998</v>
      </c>
      <c r="Y351" s="25"/>
      <c r="Z351" s="25"/>
      <c r="AA351" s="25"/>
      <c r="AB351" s="25"/>
      <c r="AC351" s="25"/>
      <c r="AD351" s="25"/>
      <c r="AE351" s="25"/>
      <c r="AF351" s="25"/>
      <c r="AG351" s="25"/>
      <c r="AH351" s="25"/>
      <c r="AI351" s="25"/>
      <c r="AJ351" s="25"/>
      <c r="AK351" s="25"/>
      <c r="AL351" s="25"/>
      <c r="AM351" s="25"/>
      <c r="AN351" s="25"/>
      <c r="AO351" s="25"/>
      <c r="AP351" s="25"/>
      <c r="AQ351" s="25"/>
      <c r="AR351" s="25"/>
      <c r="AS351" s="25"/>
      <c r="AT351" s="25"/>
      <c r="AU351" s="25"/>
      <c r="AV351" s="25"/>
      <c r="AW351" s="25"/>
      <c r="AX351" s="25"/>
      <c r="AY351" s="25"/>
      <c r="AZ351" s="25"/>
      <c r="BA351" s="25"/>
      <c r="BB351" s="25"/>
      <c r="BC351" s="25"/>
      <c r="BD351" s="25"/>
      <c r="BE351" s="25"/>
      <c r="BF351" s="25"/>
      <c r="BG351" s="25"/>
      <c r="BH351" s="25"/>
      <c r="BI351" s="25"/>
      <c r="BJ351" s="25"/>
      <c r="BK351" s="25"/>
      <c r="BL351" s="25"/>
      <c r="BM351" s="25"/>
      <c r="BN351" s="25"/>
      <c r="BO351" s="25"/>
      <c r="BP351" s="25"/>
      <c r="BQ351" s="25"/>
    </row>
    <row r="352" spans="1:69" s="26" customFormat="1" ht="17.100000000000001" customHeight="1" outlineLevel="1" x14ac:dyDescent="0.3">
      <c r="A352" s="126" t="s">
        <v>883</v>
      </c>
      <c r="B352" s="70" t="s">
        <v>884</v>
      </c>
      <c r="C352" s="25"/>
      <c r="D352" s="1">
        <f>ROUND(I352*$D$9,0)</f>
        <v>1576398</v>
      </c>
      <c r="E352" s="1"/>
      <c r="F352" s="112">
        <f>ROUND(D352/$C$4,0)</f>
        <v>142</v>
      </c>
      <c r="G352" s="60">
        <v>45720</v>
      </c>
      <c r="H352" s="42" t="s">
        <v>626</v>
      </c>
      <c r="I352" s="1">
        <v>1546170</v>
      </c>
      <c r="J352" s="1"/>
      <c r="L352" s="1"/>
      <c r="N352" s="1"/>
      <c r="O352" s="1">
        <v>1546170</v>
      </c>
      <c r="R352" s="1">
        <v>1546170</v>
      </c>
      <c r="S352" s="7">
        <f>R352*$S$7</f>
        <v>1674965.9609999999</v>
      </c>
      <c r="Y352" s="25"/>
      <c r="Z352" s="25"/>
      <c r="AA352" s="25"/>
      <c r="AB352" s="25"/>
      <c r="AC352" s="25"/>
      <c r="AD352" s="25"/>
      <c r="AE352" s="25"/>
      <c r="AF352" s="25"/>
      <c r="AG352" s="25"/>
      <c r="AH352" s="25"/>
      <c r="AI352" s="25"/>
      <c r="AJ352" s="25"/>
      <c r="AK352" s="25"/>
      <c r="AL352" s="25"/>
      <c r="AM352" s="25"/>
      <c r="AN352" s="25"/>
      <c r="AO352" s="25"/>
      <c r="AP352" s="25"/>
      <c r="AQ352" s="25"/>
      <c r="AR352" s="25"/>
      <c r="AS352" s="25"/>
      <c r="AT352" s="25"/>
      <c r="AU352" s="25"/>
      <c r="AV352" s="25"/>
      <c r="AW352" s="25"/>
      <c r="AX352" s="25"/>
      <c r="AY352" s="25"/>
      <c r="AZ352" s="25"/>
      <c r="BA352" s="25"/>
      <c r="BB352" s="25"/>
      <c r="BC352" s="25"/>
      <c r="BD352" s="25"/>
      <c r="BE352" s="25"/>
      <c r="BF352" s="25"/>
      <c r="BG352" s="25"/>
      <c r="BH352" s="25"/>
      <c r="BI352" s="25"/>
      <c r="BJ352" s="25"/>
      <c r="BK352" s="25"/>
      <c r="BL352" s="25"/>
      <c r="BM352" s="25"/>
      <c r="BN352" s="25"/>
      <c r="BO352" s="25"/>
      <c r="BP352" s="25"/>
      <c r="BQ352" s="25"/>
    </row>
    <row r="353" spans="1:69" s="26" customFormat="1" ht="17.100000000000001" customHeight="1" outlineLevel="1" x14ac:dyDescent="0.3">
      <c r="A353" s="126" t="s">
        <v>1013</v>
      </c>
      <c r="B353" s="70" t="s">
        <v>1015</v>
      </c>
      <c r="C353" s="25"/>
      <c r="D353" s="1">
        <f>ROUND(I353*$D$9,0)</f>
        <v>-1576398</v>
      </c>
      <c r="E353" s="1"/>
      <c r="F353" s="112">
        <f>ROUND(D353/$C$4,0)</f>
        <v>-142</v>
      </c>
      <c r="G353" s="60">
        <v>45951</v>
      </c>
      <c r="H353" s="42" t="s">
        <v>1017</v>
      </c>
      <c r="I353" s="1">
        <v>-1546170</v>
      </c>
      <c r="J353" s="1"/>
      <c r="L353" s="1"/>
      <c r="N353" s="1"/>
      <c r="O353" s="1">
        <v>-1546170</v>
      </c>
      <c r="R353" s="1">
        <v>-1546170</v>
      </c>
      <c r="S353" s="7">
        <f>R353*$S$7</f>
        <v>-1674965.9609999999</v>
      </c>
      <c r="Y353" s="25"/>
      <c r="Z353" s="25"/>
      <c r="AA353" s="25"/>
      <c r="AB353" s="25"/>
      <c r="AC353" s="25"/>
      <c r="AD353" s="25"/>
      <c r="AE353" s="25"/>
      <c r="AF353" s="25"/>
      <c r="AG353" s="25"/>
      <c r="AH353" s="25"/>
      <c r="AI353" s="25"/>
      <c r="AJ353" s="25"/>
      <c r="AK353" s="25"/>
      <c r="AL353" s="25"/>
      <c r="AM353" s="25"/>
      <c r="AN353" s="25"/>
      <c r="AO353" s="25"/>
      <c r="AP353" s="25"/>
      <c r="AQ353" s="25"/>
      <c r="AR353" s="25"/>
      <c r="AS353" s="25"/>
      <c r="AT353" s="25"/>
      <c r="AU353" s="25"/>
      <c r="AV353" s="25"/>
      <c r="AW353" s="25"/>
      <c r="AX353" s="25"/>
      <c r="AY353" s="25"/>
      <c r="AZ353" s="25"/>
      <c r="BA353" s="25"/>
      <c r="BB353" s="25"/>
      <c r="BC353" s="25"/>
      <c r="BD353" s="25"/>
      <c r="BE353" s="25"/>
      <c r="BF353" s="25"/>
      <c r="BG353" s="25"/>
      <c r="BH353" s="25"/>
      <c r="BI353" s="25"/>
      <c r="BJ353" s="25"/>
      <c r="BK353" s="25"/>
      <c r="BL353" s="25"/>
      <c r="BM353" s="25"/>
      <c r="BN353" s="25"/>
      <c r="BO353" s="25"/>
      <c r="BP353" s="25"/>
      <c r="BQ353" s="25"/>
    </row>
    <row r="354" spans="1:69" s="26" customFormat="1" ht="17.100000000000001" customHeight="1" outlineLevel="1" x14ac:dyDescent="0.3">
      <c r="A354" s="126" t="s">
        <v>1014</v>
      </c>
      <c r="B354" s="70" t="s">
        <v>1016</v>
      </c>
      <c r="C354" s="25"/>
      <c r="D354" s="1">
        <f>ROUND(I354*$D$9,0)</f>
        <v>1675222</v>
      </c>
      <c r="E354" s="1"/>
      <c r="F354" s="112"/>
      <c r="G354" s="60">
        <v>45951</v>
      </c>
      <c r="H354" s="42"/>
      <c r="I354" s="1">
        <v>1643099</v>
      </c>
      <c r="J354" s="1"/>
      <c r="L354" s="1"/>
      <c r="N354" s="1"/>
      <c r="O354" s="1">
        <v>1643099</v>
      </c>
      <c r="R354" s="1">
        <v>1643099</v>
      </c>
      <c r="S354" s="7">
        <f>R354*$S$7</f>
        <v>1779969.1466999999</v>
      </c>
      <c r="Y354" s="25"/>
      <c r="Z354" s="25"/>
      <c r="AA354" s="25"/>
      <c r="AB354" s="25"/>
      <c r="AC354" s="25"/>
      <c r="AD354" s="25"/>
      <c r="AE354" s="25"/>
      <c r="AF354" s="25"/>
      <c r="AG354" s="25"/>
      <c r="AH354" s="25"/>
      <c r="AI354" s="25"/>
      <c r="AJ354" s="25"/>
      <c r="AK354" s="25"/>
      <c r="AL354" s="25"/>
      <c r="AM354" s="25"/>
      <c r="AN354" s="25"/>
      <c r="AO354" s="25"/>
      <c r="AP354" s="25"/>
      <c r="AQ354" s="25"/>
      <c r="AR354" s="25"/>
      <c r="AS354" s="25"/>
      <c r="AT354" s="25"/>
      <c r="AU354" s="25"/>
      <c r="AV354" s="25"/>
      <c r="AW354" s="25"/>
      <c r="AX354" s="25"/>
      <c r="AY354" s="25"/>
      <c r="AZ354" s="25"/>
      <c r="BA354" s="25"/>
      <c r="BB354" s="25"/>
      <c r="BC354" s="25"/>
      <c r="BD354" s="25"/>
      <c r="BE354" s="25"/>
      <c r="BF354" s="25"/>
      <c r="BG354" s="25"/>
      <c r="BH354" s="25"/>
      <c r="BI354" s="25"/>
      <c r="BJ354" s="25"/>
      <c r="BK354" s="25"/>
      <c r="BL354" s="25"/>
      <c r="BM354" s="25"/>
      <c r="BN354" s="25"/>
      <c r="BO354" s="25"/>
      <c r="BP354" s="25"/>
      <c r="BQ354" s="25"/>
    </row>
    <row r="355" spans="1:69" s="26" customFormat="1" ht="17.100000000000001" customHeight="1" x14ac:dyDescent="0.3">
      <c r="A355" s="56" t="s">
        <v>111</v>
      </c>
      <c r="B355" s="43" t="s">
        <v>262</v>
      </c>
      <c r="C355" s="25"/>
      <c r="D355" s="3">
        <f t="shared" ref="D355:F355" si="397">SUM(D356,D366,D371:D372)</f>
        <v>39501154</v>
      </c>
      <c r="E355" s="3"/>
      <c r="F355" s="3">
        <f t="shared" si="397"/>
        <v>3553</v>
      </c>
      <c r="G355" s="41"/>
      <c r="H355" s="42"/>
      <c r="I355" s="3">
        <f>SUM(I356,I366,I371:I372)</f>
        <v>38743714</v>
      </c>
      <c r="J355" s="3">
        <f t="shared" ref="J355" si="398">SUM(J356,J366,J371:J372)</f>
        <v>0</v>
      </c>
      <c r="L355" s="72" t="e">
        <f t="shared" ref="L355" si="399">SUM(L356,L367:L372)</f>
        <v>#REF!</v>
      </c>
      <c r="M355" s="26" t="e">
        <f t="shared" si="378"/>
        <v>#REF!</v>
      </c>
      <c r="N355" s="3">
        <f t="shared" ref="N355:O355" si="400">SUM(N356,N366,N371:N372)</f>
        <v>0</v>
      </c>
      <c r="O355" s="3">
        <f t="shared" si="400"/>
        <v>38743714</v>
      </c>
      <c r="R355" s="3">
        <f t="shared" ref="R355" si="401">SUM(R356,R366,R371:R372)</f>
        <v>38743714</v>
      </c>
      <c r="S355" s="3">
        <f>SUM(S356,S366,S371:S372)</f>
        <v>41971065.376199998</v>
      </c>
      <c r="Y355" s="25"/>
      <c r="Z355" s="25"/>
      <c r="AA355" s="25"/>
      <c r="AB355" s="25"/>
      <c r="AC355" s="25"/>
      <c r="AD355" s="25"/>
      <c r="AE355" s="25"/>
      <c r="AF355" s="25"/>
      <c r="AG355" s="25"/>
      <c r="AH355" s="25"/>
      <c r="AI355" s="25"/>
      <c r="AJ355" s="25"/>
      <c r="AK355" s="25"/>
      <c r="AL355" s="25"/>
      <c r="AM355" s="25"/>
      <c r="AN355" s="25"/>
      <c r="AO355" s="25"/>
      <c r="AP355" s="25"/>
      <c r="AQ355" s="25"/>
      <c r="AR355" s="25"/>
      <c r="AS355" s="25"/>
      <c r="AT355" s="25"/>
      <c r="AU355" s="25"/>
      <c r="AV355" s="25"/>
      <c r="AW355" s="25"/>
      <c r="AX355" s="25"/>
      <c r="AY355" s="25"/>
      <c r="AZ355" s="25"/>
      <c r="BA355" s="25"/>
      <c r="BB355" s="25"/>
      <c r="BC355" s="25"/>
      <c r="BD355" s="25"/>
      <c r="BE355" s="25"/>
      <c r="BF355" s="25"/>
      <c r="BG355" s="25"/>
      <c r="BH355" s="25"/>
      <c r="BI355" s="25"/>
      <c r="BJ355" s="25"/>
      <c r="BK355" s="25"/>
      <c r="BL355" s="25"/>
      <c r="BM355" s="25"/>
      <c r="BN355" s="25"/>
      <c r="BO355" s="25"/>
      <c r="BP355" s="25"/>
      <c r="BQ355" s="25"/>
    </row>
    <row r="356" spans="1:69" s="26" customFormat="1" ht="17.100000000000001" customHeight="1" outlineLevel="1" x14ac:dyDescent="0.3">
      <c r="A356" s="56" t="s">
        <v>112</v>
      </c>
      <c r="B356" s="49" t="s">
        <v>263</v>
      </c>
      <c r="C356" s="25"/>
      <c r="D356" s="7">
        <f t="shared" ref="D356:F356" si="402">SUM(D357:D360)</f>
        <v>15065507</v>
      </c>
      <c r="E356" s="7"/>
      <c r="F356" s="7">
        <f t="shared" si="402"/>
        <v>1355</v>
      </c>
      <c r="G356" s="41"/>
      <c r="H356" s="42"/>
      <c r="I356" s="7">
        <f>SUM(I357:I360)</f>
        <v>14776623</v>
      </c>
      <c r="J356" s="7">
        <f t="shared" ref="J356" si="403">SUM(J357:J360)</f>
        <v>0</v>
      </c>
      <c r="L356" s="1">
        <f t="shared" ref="L356" si="404">SUM(L357:L359)</f>
        <v>79985</v>
      </c>
      <c r="M356" s="26">
        <f t="shared" si="378"/>
        <v>0</v>
      </c>
      <c r="N356" s="7">
        <f t="shared" ref="N356:O356" si="405">SUM(N357:N360)</f>
        <v>0</v>
      </c>
      <c r="O356" s="7">
        <f t="shared" si="405"/>
        <v>14776623</v>
      </c>
      <c r="R356" s="7">
        <f t="shared" ref="R356" si="406">SUM(R357:R360)</f>
        <v>14776623</v>
      </c>
      <c r="S356" s="7">
        <f>SUM(S357:S360)</f>
        <v>16007515.695900001</v>
      </c>
      <c r="Y356" s="25"/>
      <c r="Z356" s="25"/>
      <c r="AA356" s="25"/>
      <c r="AB356" s="25"/>
      <c r="AC356" s="25"/>
      <c r="AD356" s="25"/>
      <c r="AE356" s="25"/>
      <c r="AF356" s="25"/>
      <c r="AG356" s="25"/>
      <c r="AH356" s="25"/>
      <c r="AI356" s="25"/>
      <c r="AJ356" s="25"/>
      <c r="AK356" s="25"/>
      <c r="AL356" s="25"/>
      <c r="AM356" s="25"/>
      <c r="AN356" s="25"/>
      <c r="AO356" s="25"/>
      <c r="AP356" s="25"/>
      <c r="AQ356" s="25"/>
      <c r="AR356" s="25"/>
      <c r="AS356" s="25"/>
      <c r="AT356" s="25"/>
      <c r="AU356" s="25"/>
      <c r="AV356" s="25"/>
      <c r="AW356" s="25"/>
      <c r="AX356" s="25"/>
      <c r="AY356" s="25"/>
      <c r="AZ356" s="25"/>
      <c r="BA356" s="25"/>
      <c r="BB356" s="25"/>
      <c r="BC356" s="25"/>
      <c r="BD356" s="25"/>
      <c r="BE356" s="25"/>
      <c r="BF356" s="25"/>
      <c r="BG356" s="25"/>
      <c r="BH356" s="25"/>
      <c r="BI356" s="25"/>
      <c r="BJ356" s="25"/>
      <c r="BK356" s="25"/>
      <c r="BL356" s="25"/>
      <c r="BM356" s="25"/>
      <c r="BN356" s="25"/>
      <c r="BO356" s="25"/>
      <c r="BP356" s="25"/>
      <c r="BQ356" s="25"/>
    </row>
    <row r="357" spans="1:69" s="26" customFormat="1" ht="17.100000000000001" customHeight="1" outlineLevel="1" x14ac:dyDescent="0.3">
      <c r="A357" s="98" t="s">
        <v>285</v>
      </c>
      <c r="B357" s="64" t="s">
        <v>945</v>
      </c>
      <c r="C357" s="25"/>
      <c r="D357" s="7">
        <f>ROUND(I357*$D$9,0)</f>
        <v>7719513</v>
      </c>
      <c r="E357" s="7"/>
      <c r="F357" s="99">
        <f>ROUND(D357/$C$4,0)</f>
        <v>694</v>
      </c>
      <c r="G357" s="60">
        <v>45908</v>
      </c>
      <c r="H357" s="42" t="s">
        <v>938</v>
      </c>
      <c r="I357" s="7">
        <v>7571490</v>
      </c>
      <c r="J357" s="7">
        <v>0</v>
      </c>
      <c r="L357" s="1">
        <v>77024</v>
      </c>
      <c r="M357" s="26">
        <f t="shared" si="378"/>
        <v>0</v>
      </c>
      <c r="N357" s="7">
        <v>0</v>
      </c>
      <c r="O357" s="7">
        <v>7571490</v>
      </c>
      <c r="R357" s="7">
        <v>7571490</v>
      </c>
      <c r="S357" s="7">
        <f>R357*$S$7</f>
        <v>8202195.1169999996</v>
      </c>
      <c r="Y357" s="25"/>
      <c r="Z357" s="25"/>
      <c r="AA357" s="25"/>
      <c r="AB357" s="25"/>
      <c r="AC357" s="25"/>
      <c r="AD357" s="25"/>
      <c r="AE357" s="25"/>
      <c r="AF357" s="25"/>
      <c r="AG357" s="25"/>
      <c r="AH357" s="25"/>
      <c r="AI357" s="25"/>
      <c r="AJ357" s="25"/>
      <c r="AK357" s="25"/>
      <c r="AL357" s="25"/>
      <c r="AM357" s="25"/>
      <c r="AN357" s="25"/>
      <c r="AO357" s="25"/>
      <c r="AP357" s="25"/>
      <c r="AQ357" s="25"/>
      <c r="AR357" s="25"/>
      <c r="AS357" s="25"/>
      <c r="AT357" s="25"/>
      <c r="AU357" s="25"/>
      <c r="AV357" s="25"/>
      <c r="AW357" s="25"/>
      <c r="AX357" s="25"/>
      <c r="AY357" s="25"/>
      <c r="AZ357" s="25"/>
      <c r="BA357" s="25"/>
      <c r="BB357" s="25"/>
      <c r="BC357" s="25"/>
      <c r="BD357" s="25"/>
      <c r="BE357" s="25"/>
      <c r="BF357" s="25"/>
      <c r="BG357" s="25"/>
      <c r="BH357" s="25"/>
      <c r="BI357" s="25"/>
      <c r="BJ357" s="25"/>
      <c r="BK357" s="25"/>
      <c r="BL357" s="25"/>
      <c r="BM357" s="25"/>
      <c r="BN357" s="25"/>
      <c r="BO357" s="25"/>
      <c r="BP357" s="25"/>
      <c r="BQ357" s="25"/>
    </row>
    <row r="358" spans="1:69" s="26" customFormat="1" ht="27.75" customHeight="1" outlineLevel="1" x14ac:dyDescent="0.3">
      <c r="A358" s="98" t="s">
        <v>284</v>
      </c>
      <c r="B358" s="64" t="s">
        <v>946</v>
      </c>
      <c r="C358" s="25"/>
      <c r="D358" s="7">
        <f>ROUND(I358*$D$9,0)</f>
        <v>24232</v>
      </c>
      <c r="E358" s="7"/>
      <c r="F358" s="99">
        <f>ROUND(D358/$C$4,0)</f>
        <v>2</v>
      </c>
      <c r="G358" s="60">
        <v>45908</v>
      </c>
      <c r="H358" s="42" t="s">
        <v>938</v>
      </c>
      <c r="I358" s="7">
        <v>23767</v>
      </c>
      <c r="J358" s="7">
        <v>0</v>
      </c>
      <c r="L358" s="1">
        <v>2961</v>
      </c>
      <c r="M358" s="26">
        <f t="shared" si="378"/>
        <v>0</v>
      </c>
      <c r="N358" s="7">
        <v>0</v>
      </c>
      <c r="O358" s="7">
        <v>23767</v>
      </c>
      <c r="R358" s="7">
        <v>23767</v>
      </c>
      <c r="S358" s="7">
        <f>R358*$S$7</f>
        <v>25746.791099999999</v>
      </c>
      <c r="Y358" s="25"/>
      <c r="Z358" s="25"/>
      <c r="AA358" s="25"/>
      <c r="AB358" s="25"/>
      <c r="AC358" s="25"/>
      <c r="AD358" s="25"/>
      <c r="AE358" s="25"/>
      <c r="AF358" s="25"/>
      <c r="AG358" s="25"/>
      <c r="AH358" s="25"/>
      <c r="AI358" s="25"/>
      <c r="AJ358" s="25"/>
      <c r="AK358" s="25"/>
      <c r="AL358" s="25"/>
      <c r="AM358" s="25"/>
      <c r="AN358" s="25"/>
      <c r="AO358" s="25"/>
      <c r="AP358" s="25"/>
      <c r="AQ358" s="25"/>
      <c r="AR358" s="25"/>
      <c r="AS358" s="25"/>
      <c r="AT358" s="25"/>
      <c r="AU358" s="25"/>
      <c r="AV358" s="25"/>
      <c r="AW358" s="25"/>
      <c r="AX358" s="25"/>
      <c r="AY358" s="25"/>
      <c r="AZ358" s="25"/>
      <c r="BA358" s="25"/>
      <c r="BB358" s="25"/>
      <c r="BC358" s="25"/>
      <c r="BD358" s="25"/>
      <c r="BE358" s="25"/>
      <c r="BF358" s="25"/>
      <c r="BG358" s="25"/>
      <c r="BH358" s="25"/>
      <c r="BI358" s="25"/>
      <c r="BJ358" s="25"/>
      <c r="BK358" s="25"/>
      <c r="BL358" s="25"/>
      <c r="BM358" s="25"/>
      <c r="BN358" s="25"/>
      <c r="BO358" s="25"/>
      <c r="BP358" s="25"/>
      <c r="BQ358" s="25"/>
    </row>
    <row r="359" spans="1:69" s="26" customFormat="1" ht="28.5" customHeight="1" outlineLevel="1" x14ac:dyDescent="0.3">
      <c r="A359" s="98" t="s">
        <v>332</v>
      </c>
      <c r="B359" s="70" t="s">
        <v>947</v>
      </c>
      <c r="C359" s="25"/>
      <c r="D359" s="7">
        <f>ROUND(I359*$D$9,0)</f>
        <v>2167394</v>
      </c>
      <c r="E359" s="7"/>
      <c r="F359" s="99">
        <f>ROUND(D359/$C$4,0)</f>
        <v>195</v>
      </c>
      <c r="G359" s="60">
        <v>45908</v>
      </c>
      <c r="H359" s="42" t="s">
        <v>938</v>
      </c>
      <c r="I359" s="7">
        <v>2125834</v>
      </c>
      <c r="J359" s="7"/>
      <c r="L359" s="1"/>
      <c r="M359" s="26">
        <f t="shared" si="378"/>
        <v>0</v>
      </c>
      <c r="N359" s="7"/>
      <c r="O359" s="7">
        <v>2125834</v>
      </c>
      <c r="R359" s="7">
        <v>2125834</v>
      </c>
      <c r="S359" s="7">
        <f>R359*$S$7</f>
        <v>2302915.9721999997</v>
      </c>
      <c r="Y359" s="25"/>
      <c r="Z359" s="25"/>
      <c r="AA359" s="25"/>
      <c r="AB359" s="25"/>
      <c r="AC359" s="25"/>
      <c r="AD359" s="25"/>
      <c r="AE359" s="25"/>
      <c r="AF359" s="25"/>
      <c r="AG359" s="25"/>
      <c r="AH359" s="25"/>
      <c r="AI359" s="25"/>
      <c r="AJ359" s="25"/>
      <c r="AK359" s="25"/>
      <c r="AL359" s="25"/>
      <c r="AM359" s="25"/>
      <c r="AN359" s="25"/>
      <c r="AO359" s="25"/>
      <c r="AP359" s="25"/>
      <c r="AQ359" s="25"/>
      <c r="AR359" s="25"/>
      <c r="AS359" s="25"/>
      <c r="AT359" s="25"/>
      <c r="AU359" s="25"/>
      <c r="AV359" s="25"/>
      <c r="AW359" s="25"/>
      <c r="AX359" s="25"/>
      <c r="AY359" s="25"/>
      <c r="AZ359" s="25"/>
      <c r="BA359" s="25"/>
      <c r="BB359" s="25"/>
      <c r="BC359" s="25"/>
      <c r="BD359" s="25"/>
      <c r="BE359" s="25"/>
      <c r="BF359" s="25"/>
      <c r="BG359" s="25"/>
      <c r="BH359" s="25"/>
      <c r="BI359" s="25"/>
      <c r="BJ359" s="25"/>
      <c r="BK359" s="25"/>
      <c r="BL359" s="25"/>
      <c r="BM359" s="25"/>
      <c r="BN359" s="25"/>
      <c r="BO359" s="25"/>
      <c r="BP359" s="25"/>
      <c r="BQ359" s="25"/>
    </row>
    <row r="360" spans="1:69" s="26" customFormat="1" ht="17.100000000000001" customHeight="1" outlineLevel="1" x14ac:dyDescent="0.3">
      <c r="A360" s="98" t="s">
        <v>607</v>
      </c>
      <c r="B360" s="125" t="s">
        <v>743</v>
      </c>
      <c r="C360" s="25"/>
      <c r="D360" s="1">
        <f t="shared" ref="D360:F360" si="407">SUM(D361:D365)</f>
        <v>5154368</v>
      </c>
      <c r="E360" s="1"/>
      <c r="F360" s="1">
        <f t="shared" si="407"/>
        <v>464</v>
      </c>
      <c r="G360" s="60"/>
      <c r="H360" s="42"/>
      <c r="I360" s="1">
        <f>SUM(I361:I365)</f>
        <v>5055532</v>
      </c>
      <c r="J360" s="1">
        <f t="shared" ref="J360" si="408">SUM(J361:J365)</f>
        <v>0</v>
      </c>
      <c r="L360" s="1"/>
      <c r="N360" s="1">
        <f t="shared" ref="N360:O360" si="409">SUM(N361:N365)</f>
        <v>0</v>
      </c>
      <c r="O360" s="1">
        <f t="shared" si="409"/>
        <v>5055532</v>
      </c>
      <c r="R360" s="1">
        <f t="shared" ref="R360" si="410">SUM(R361:R365)</f>
        <v>5055532</v>
      </c>
      <c r="S360" s="1">
        <f>SUM(S361:S365)</f>
        <v>5476657.8155999994</v>
      </c>
      <c r="Y360" s="25"/>
      <c r="Z360" s="25"/>
      <c r="AA360" s="25"/>
      <c r="AB360" s="25"/>
      <c r="AC360" s="25"/>
      <c r="AD360" s="25"/>
      <c r="AE360" s="25"/>
      <c r="AF360" s="25"/>
      <c r="AG360" s="25"/>
      <c r="AH360" s="25"/>
      <c r="AI360" s="25"/>
      <c r="AJ360" s="25"/>
      <c r="AK360" s="25"/>
      <c r="AL360" s="25"/>
      <c r="AM360" s="25"/>
      <c r="AN360" s="25"/>
      <c r="AO360" s="25"/>
      <c r="AP360" s="25"/>
      <c r="AQ360" s="25"/>
      <c r="AR360" s="25"/>
      <c r="AS360" s="25"/>
      <c r="AT360" s="25"/>
      <c r="AU360" s="25"/>
      <c r="AV360" s="25"/>
      <c r="AW360" s="25"/>
      <c r="AX360" s="25"/>
      <c r="AY360" s="25"/>
      <c r="AZ360" s="25"/>
      <c r="BA360" s="25"/>
      <c r="BB360" s="25"/>
      <c r="BC360" s="25"/>
      <c r="BD360" s="25"/>
      <c r="BE360" s="25"/>
      <c r="BF360" s="25"/>
      <c r="BG360" s="25"/>
      <c r="BH360" s="25"/>
      <c r="BI360" s="25"/>
      <c r="BJ360" s="25"/>
      <c r="BK360" s="25"/>
      <c r="BL360" s="25"/>
      <c r="BM360" s="25"/>
      <c r="BN360" s="25"/>
      <c r="BO360" s="25"/>
      <c r="BP360" s="25"/>
      <c r="BQ360" s="25"/>
    </row>
    <row r="361" spans="1:69" s="26" customFormat="1" ht="17.100000000000001" customHeight="1" outlineLevel="1" x14ac:dyDescent="0.3">
      <c r="A361" s="126" t="s">
        <v>740</v>
      </c>
      <c r="B361" s="70" t="s">
        <v>744</v>
      </c>
      <c r="C361" s="25"/>
      <c r="D361" s="7">
        <f>ROUND(I361*$D$9,0)</f>
        <v>4708183</v>
      </c>
      <c r="E361" s="7"/>
      <c r="F361" s="99">
        <f>ROUND(D361/$C$4,0)</f>
        <v>423</v>
      </c>
      <c r="G361" s="60">
        <v>45440</v>
      </c>
      <c r="H361" s="42" t="s">
        <v>652</v>
      </c>
      <c r="I361" s="7">
        <v>4617903</v>
      </c>
      <c r="J361" s="7"/>
      <c r="L361" s="1"/>
      <c r="N361" s="7"/>
      <c r="O361" s="7">
        <v>4617903</v>
      </c>
      <c r="R361" s="7">
        <v>4617903</v>
      </c>
      <c r="S361" s="7">
        <f>R361*$S$7</f>
        <v>5002574.3198999995</v>
      </c>
      <c r="Y361" s="25"/>
      <c r="Z361" s="25"/>
      <c r="AA361" s="25"/>
      <c r="AB361" s="25"/>
      <c r="AC361" s="25"/>
      <c r="AD361" s="25"/>
      <c r="AE361" s="25"/>
      <c r="AF361" s="25"/>
      <c r="AG361" s="25"/>
      <c r="AH361" s="25"/>
      <c r="AI361" s="25"/>
      <c r="AJ361" s="25"/>
      <c r="AK361" s="25"/>
      <c r="AL361" s="25"/>
      <c r="AM361" s="25"/>
      <c r="AN361" s="25"/>
      <c r="AO361" s="25"/>
      <c r="AP361" s="25"/>
      <c r="AQ361" s="25"/>
      <c r="AR361" s="25"/>
      <c r="AS361" s="25"/>
      <c r="AT361" s="25"/>
      <c r="AU361" s="25"/>
      <c r="AV361" s="25"/>
      <c r="AW361" s="25"/>
      <c r="AX361" s="25"/>
      <c r="AY361" s="25"/>
      <c r="AZ361" s="25"/>
      <c r="BA361" s="25"/>
      <c r="BB361" s="25"/>
      <c r="BC361" s="25"/>
      <c r="BD361" s="25"/>
      <c r="BE361" s="25"/>
      <c r="BF361" s="25"/>
      <c r="BG361" s="25"/>
      <c r="BH361" s="25"/>
      <c r="BI361" s="25"/>
      <c r="BJ361" s="25"/>
      <c r="BK361" s="25"/>
      <c r="BL361" s="25"/>
      <c r="BM361" s="25"/>
      <c r="BN361" s="25"/>
      <c r="BO361" s="25"/>
      <c r="BP361" s="25"/>
      <c r="BQ361" s="25"/>
    </row>
    <row r="362" spans="1:69" s="26" customFormat="1" ht="17.100000000000001" customHeight="1" outlineLevel="1" x14ac:dyDescent="0.3">
      <c r="A362" s="126" t="s">
        <v>741</v>
      </c>
      <c r="B362" s="70" t="s">
        <v>745</v>
      </c>
      <c r="C362" s="25"/>
      <c r="D362" s="7">
        <f>ROUND(I362*$D$9,0)</f>
        <v>-4708183</v>
      </c>
      <c r="E362" s="7"/>
      <c r="F362" s="99">
        <f>ROUND(D362/$C$4,0)</f>
        <v>-423</v>
      </c>
      <c r="G362" s="60">
        <v>45446</v>
      </c>
      <c r="H362" s="42" t="s">
        <v>747</v>
      </c>
      <c r="I362" s="7">
        <v>-4617903</v>
      </c>
      <c r="J362" s="7"/>
      <c r="L362" s="1"/>
      <c r="N362" s="7"/>
      <c r="O362" s="7">
        <v>-4617903</v>
      </c>
      <c r="R362" s="7">
        <v>-4617903</v>
      </c>
      <c r="S362" s="7">
        <f>R362*$S$7</f>
        <v>-5002574.3198999995</v>
      </c>
      <c r="Y362" s="25"/>
      <c r="Z362" s="25"/>
      <c r="AA362" s="25"/>
      <c r="AB362" s="25"/>
      <c r="AC362" s="25"/>
      <c r="AD362" s="25"/>
      <c r="AE362" s="25"/>
      <c r="AF362" s="25"/>
      <c r="AG362" s="25"/>
      <c r="AH362" s="25"/>
      <c r="AI362" s="25"/>
      <c r="AJ362" s="25"/>
      <c r="AK362" s="25"/>
      <c r="AL362" s="25"/>
      <c r="AM362" s="25"/>
      <c r="AN362" s="25"/>
      <c r="AO362" s="25"/>
      <c r="AP362" s="25"/>
      <c r="AQ362" s="25"/>
      <c r="AR362" s="25"/>
      <c r="AS362" s="25"/>
      <c r="AT362" s="25"/>
      <c r="AU362" s="25"/>
      <c r="AV362" s="25"/>
      <c r="AW362" s="25"/>
      <c r="AX362" s="25"/>
      <c r="AY362" s="25"/>
      <c r="AZ362" s="25"/>
      <c r="BA362" s="25"/>
      <c r="BB362" s="25"/>
      <c r="BC362" s="25"/>
      <c r="BD362" s="25"/>
      <c r="BE362" s="25"/>
      <c r="BF362" s="25"/>
      <c r="BG362" s="25"/>
      <c r="BH362" s="25"/>
      <c r="BI362" s="25"/>
      <c r="BJ362" s="25"/>
      <c r="BK362" s="25"/>
      <c r="BL362" s="25"/>
      <c r="BM362" s="25"/>
      <c r="BN362" s="25"/>
      <c r="BO362" s="25"/>
      <c r="BP362" s="25"/>
      <c r="BQ362" s="25"/>
    </row>
    <row r="363" spans="1:69" s="26" customFormat="1" ht="17.100000000000001" customHeight="1" outlineLevel="1" x14ac:dyDescent="0.3">
      <c r="A363" s="126" t="s">
        <v>742</v>
      </c>
      <c r="B363" s="70" t="s">
        <v>746</v>
      </c>
      <c r="C363" s="25"/>
      <c r="D363" s="1">
        <f>ROUND(I363*$D$9,0)</f>
        <v>4879205</v>
      </c>
      <c r="E363" s="1"/>
      <c r="F363" s="112">
        <f>ROUND(D363/$C$4,0)</f>
        <v>439</v>
      </c>
      <c r="G363" s="60">
        <v>45446</v>
      </c>
      <c r="H363" s="42" t="s">
        <v>626</v>
      </c>
      <c r="I363" s="1">
        <v>4785646</v>
      </c>
      <c r="J363" s="1"/>
      <c r="L363" s="1"/>
      <c r="N363" s="1"/>
      <c r="O363" s="1">
        <v>4785646</v>
      </c>
      <c r="R363" s="1">
        <v>4785646</v>
      </c>
      <c r="S363" s="7">
        <f>R363*$S$7</f>
        <v>5184290.3117999993</v>
      </c>
      <c r="Y363" s="25"/>
      <c r="Z363" s="25"/>
      <c r="AA363" s="25"/>
      <c r="AB363" s="25"/>
      <c r="AC363" s="25"/>
      <c r="AD363" s="25"/>
      <c r="AE363" s="25"/>
      <c r="AF363" s="25"/>
      <c r="AG363" s="25"/>
      <c r="AH363" s="25"/>
      <c r="AI363" s="25"/>
      <c r="AJ363" s="25"/>
      <c r="AK363" s="25"/>
      <c r="AL363" s="25"/>
      <c r="AM363" s="25"/>
      <c r="AN363" s="25"/>
      <c r="AO363" s="25"/>
      <c r="AP363" s="25"/>
      <c r="AQ363" s="25"/>
      <c r="AR363" s="25"/>
      <c r="AS363" s="25"/>
      <c r="AT363" s="25"/>
      <c r="AU363" s="25"/>
      <c r="AV363" s="25"/>
      <c r="AW363" s="25"/>
      <c r="AX363" s="25"/>
      <c r="AY363" s="25"/>
      <c r="AZ363" s="25"/>
      <c r="BA363" s="25"/>
      <c r="BB363" s="25"/>
      <c r="BC363" s="25"/>
      <c r="BD363" s="25"/>
      <c r="BE363" s="25"/>
      <c r="BF363" s="25"/>
      <c r="BG363" s="25"/>
      <c r="BH363" s="25"/>
      <c r="BI363" s="25"/>
      <c r="BJ363" s="25"/>
      <c r="BK363" s="25"/>
      <c r="BL363" s="25"/>
      <c r="BM363" s="25"/>
      <c r="BN363" s="25"/>
      <c r="BO363" s="25"/>
      <c r="BP363" s="25"/>
      <c r="BQ363" s="25"/>
    </row>
    <row r="364" spans="1:69" s="26" customFormat="1" ht="17.100000000000001" customHeight="1" outlineLevel="1" x14ac:dyDescent="0.3">
      <c r="A364" s="126" t="s">
        <v>866</v>
      </c>
      <c r="B364" s="70" t="s">
        <v>868</v>
      </c>
      <c r="C364" s="25"/>
      <c r="D364" s="1">
        <f>ROUND(I364*$D$9,0)</f>
        <v>-4879205</v>
      </c>
      <c r="E364" s="1"/>
      <c r="F364" s="112">
        <f>ROUND(D364/$C$4,0)</f>
        <v>-439</v>
      </c>
      <c r="G364" s="60">
        <v>45638</v>
      </c>
      <c r="H364" s="42" t="s">
        <v>870</v>
      </c>
      <c r="I364" s="1">
        <v>-4785646</v>
      </c>
      <c r="J364" s="1"/>
      <c r="L364" s="1"/>
      <c r="N364" s="1"/>
      <c r="O364" s="1">
        <v>-4785646</v>
      </c>
      <c r="R364" s="1">
        <v>-4785646</v>
      </c>
      <c r="S364" s="7">
        <f>R364*$S$7</f>
        <v>-5184290.3117999993</v>
      </c>
      <c r="Y364" s="25"/>
      <c r="Z364" s="25"/>
      <c r="AA364" s="25"/>
      <c r="AB364" s="25"/>
      <c r="AC364" s="25"/>
      <c r="AD364" s="25"/>
      <c r="AE364" s="25"/>
      <c r="AF364" s="25"/>
      <c r="AG364" s="25"/>
      <c r="AH364" s="25"/>
      <c r="AI364" s="25"/>
      <c r="AJ364" s="25"/>
      <c r="AK364" s="25"/>
      <c r="AL364" s="25"/>
      <c r="AM364" s="25"/>
      <c r="AN364" s="25"/>
      <c r="AO364" s="25"/>
      <c r="AP364" s="25"/>
      <c r="AQ364" s="25"/>
      <c r="AR364" s="25"/>
      <c r="AS364" s="25"/>
      <c r="AT364" s="25"/>
      <c r="AU364" s="25"/>
      <c r="AV364" s="25"/>
      <c r="AW364" s="25"/>
      <c r="AX364" s="25"/>
      <c r="AY364" s="25"/>
      <c r="AZ364" s="25"/>
      <c r="BA364" s="25"/>
      <c r="BB364" s="25"/>
      <c r="BC364" s="25"/>
      <c r="BD364" s="25"/>
      <c r="BE364" s="25"/>
      <c r="BF364" s="25"/>
      <c r="BG364" s="25"/>
      <c r="BH364" s="25"/>
      <c r="BI364" s="25"/>
      <c r="BJ364" s="25"/>
      <c r="BK364" s="25"/>
      <c r="BL364" s="25"/>
      <c r="BM364" s="25"/>
      <c r="BN364" s="25"/>
      <c r="BO364" s="25"/>
      <c r="BP364" s="25"/>
      <c r="BQ364" s="25"/>
    </row>
    <row r="365" spans="1:69" s="26" customFormat="1" ht="17.100000000000001" customHeight="1" outlineLevel="1" x14ac:dyDescent="0.3">
      <c r="A365" s="126" t="s">
        <v>867</v>
      </c>
      <c r="B365" s="70" t="s">
        <v>869</v>
      </c>
      <c r="C365" s="25"/>
      <c r="D365" s="1">
        <f>ROUND(I365*$D$9,0)</f>
        <v>5154368</v>
      </c>
      <c r="E365" s="1"/>
      <c r="F365" s="112">
        <f>ROUND(D365/$C$4,0)</f>
        <v>464</v>
      </c>
      <c r="G365" s="60">
        <v>45638</v>
      </c>
      <c r="H365" s="42" t="s">
        <v>871</v>
      </c>
      <c r="I365" s="1">
        <v>5055532</v>
      </c>
      <c r="J365" s="1"/>
      <c r="L365" s="1"/>
      <c r="N365" s="1"/>
      <c r="O365" s="1">
        <v>5055532</v>
      </c>
      <c r="R365" s="1">
        <v>5055532</v>
      </c>
      <c r="S365" s="7">
        <f>R365*$S$7</f>
        <v>5476657.8155999994</v>
      </c>
      <c r="Y365" s="25"/>
      <c r="Z365" s="25"/>
      <c r="AA365" s="25"/>
      <c r="AB365" s="25"/>
      <c r="AC365" s="25"/>
      <c r="AD365" s="25"/>
      <c r="AE365" s="25"/>
      <c r="AF365" s="25"/>
      <c r="AG365" s="25"/>
      <c r="AH365" s="25"/>
      <c r="AI365" s="25"/>
      <c r="AJ365" s="25"/>
      <c r="AK365" s="25"/>
      <c r="AL365" s="25"/>
      <c r="AM365" s="25"/>
      <c r="AN365" s="25"/>
      <c r="AO365" s="25"/>
      <c r="AP365" s="25"/>
      <c r="AQ365" s="25"/>
      <c r="AR365" s="25"/>
      <c r="AS365" s="25"/>
      <c r="AT365" s="25"/>
      <c r="AU365" s="25"/>
      <c r="AV365" s="25"/>
      <c r="AW365" s="25"/>
      <c r="AX365" s="25"/>
      <c r="AY365" s="25"/>
      <c r="AZ365" s="25"/>
      <c r="BA365" s="25"/>
      <c r="BB365" s="25"/>
      <c r="BC365" s="25"/>
      <c r="BD365" s="25"/>
      <c r="BE365" s="25"/>
      <c r="BF365" s="25"/>
      <c r="BG365" s="25"/>
      <c r="BH365" s="25"/>
      <c r="BI365" s="25"/>
      <c r="BJ365" s="25"/>
      <c r="BK365" s="25"/>
      <c r="BL365" s="25"/>
      <c r="BM365" s="25"/>
      <c r="BN365" s="25"/>
      <c r="BO365" s="25"/>
      <c r="BP365" s="25"/>
      <c r="BQ365" s="25"/>
    </row>
    <row r="366" spans="1:69" s="26" customFormat="1" ht="16.95" customHeight="1" outlineLevel="1" x14ac:dyDescent="0.3">
      <c r="A366" s="102" t="s">
        <v>113</v>
      </c>
      <c r="B366" s="77" t="s">
        <v>264</v>
      </c>
      <c r="C366" s="25"/>
      <c r="D366" s="7">
        <f t="shared" ref="D366:F366" si="411">SUM(D367,D370)</f>
        <v>24435647</v>
      </c>
      <c r="E366" s="7"/>
      <c r="F366" s="7">
        <f t="shared" si="411"/>
        <v>2198</v>
      </c>
      <c r="G366" s="60"/>
      <c r="H366" s="42"/>
      <c r="I366" s="7">
        <f>SUM(I367,I370)</f>
        <v>23967091</v>
      </c>
      <c r="J366" s="7">
        <f t="shared" ref="J366" si="412">SUM(J367,J370)</f>
        <v>0</v>
      </c>
      <c r="L366" s="1"/>
      <c r="N366" s="7">
        <f t="shared" ref="N366:O366" si="413">SUM(N367,N370)</f>
        <v>0</v>
      </c>
      <c r="O366" s="7">
        <f t="shared" si="413"/>
        <v>23967091</v>
      </c>
      <c r="R366" s="7">
        <f t="shared" ref="R366" si="414">SUM(R367,R370)</f>
        <v>23967091</v>
      </c>
      <c r="S366" s="7">
        <f>SUM(S367,S370)</f>
        <v>25963549.680299997</v>
      </c>
      <c r="Y366" s="25"/>
      <c r="Z366" s="25"/>
      <c r="AA366" s="25"/>
      <c r="AB366" s="25"/>
      <c r="AC366" s="25"/>
      <c r="AD366" s="25"/>
      <c r="AE366" s="25"/>
      <c r="AF366" s="25"/>
      <c r="AG366" s="25"/>
      <c r="AH366" s="25"/>
      <c r="AI366" s="25"/>
      <c r="AJ366" s="25"/>
      <c r="AK366" s="25"/>
      <c r="AL366" s="25"/>
      <c r="AM366" s="25"/>
      <c r="AN366" s="25"/>
      <c r="AO366" s="25"/>
      <c r="AP366" s="25"/>
      <c r="AQ366" s="25"/>
      <c r="AR366" s="25"/>
      <c r="AS366" s="25"/>
      <c r="AT366" s="25"/>
      <c r="AU366" s="25"/>
      <c r="AV366" s="25"/>
      <c r="AW366" s="25"/>
      <c r="AX366" s="25"/>
      <c r="AY366" s="25"/>
      <c r="AZ366" s="25"/>
      <c r="BA366" s="25"/>
      <c r="BB366" s="25"/>
      <c r="BC366" s="25"/>
      <c r="BD366" s="25"/>
      <c r="BE366" s="25"/>
      <c r="BF366" s="25"/>
      <c r="BG366" s="25"/>
      <c r="BH366" s="25"/>
      <c r="BI366" s="25"/>
      <c r="BJ366" s="25"/>
      <c r="BK366" s="25"/>
      <c r="BL366" s="25"/>
      <c r="BM366" s="25"/>
      <c r="BN366" s="25"/>
      <c r="BO366" s="25"/>
      <c r="BP366" s="25"/>
      <c r="BQ366" s="25"/>
    </row>
    <row r="367" spans="1:69" s="26" customFormat="1" ht="15" customHeight="1" outlineLevel="1" x14ac:dyDescent="0.3">
      <c r="A367" s="51" t="s">
        <v>573</v>
      </c>
      <c r="B367" s="119" t="s">
        <v>264</v>
      </c>
      <c r="C367" s="25"/>
      <c r="D367" s="7">
        <f t="shared" ref="D367:F367" si="415">SUM(D368:D369)</f>
        <v>24282386</v>
      </c>
      <c r="E367" s="7"/>
      <c r="F367" s="7">
        <f t="shared" si="415"/>
        <v>2184</v>
      </c>
      <c r="G367" s="60"/>
      <c r="H367" s="42"/>
      <c r="I367" s="7">
        <f>SUM(I368:I369)</f>
        <v>23816769</v>
      </c>
      <c r="J367" s="7">
        <f t="shared" ref="J367" si="416">SUM(J368:J369)</f>
        <v>0</v>
      </c>
      <c r="L367" s="1">
        <v>596314</v>
      </c>
      <c r="M367" s="26">
        <f t="shared" si="378"/>
        <v>0</v>
      </c>
      <c r="N367" s="7">
        <f t="shared" ref="N367" si="417">SUM(N368:N369)</f>
        <v>0</v>
      </c>
      <c r="O367" s="7">
        <f>SUM(O368:O369)</f>
        <v>23816769</v>
      </c>
      <c r="R367" s="7">
        <f>SUM(R368:R369)</f>
        <v>23816769</v>
      </c>
      <c r="S367" s="7">
        <f>SUM(S368:S369)</f>
        <v>25800705.857699998</v>
      </c>
      <c r="Y367" s="25"/>
      <c r="Z367" s="25"/>
      <c r="AA367" s="25"/>
      <c r="AB367" s="25"/>
      <c r="AC367" s="25"/>
      <c r="AD367" s="25"/>
      <c r="AE367" s="25"/>
      <c r="AF367" s="25"/>
      <c r="AG367" s="25"/>
      <c r="AH367" s="25"/>
      <c r="AI367" s="25"/>
      <c r="AJ367" s="25"/>
      <c r="AK367" s="25"/>
      <c r="AL367" s="25"/>
      <c r="AM367" s="25"/>
      <c r="AN367" s="25"/>
      <c r="AO367" s="25"/>
      <c r="AP367" s="25"/>
      <c r="AQ367" s="25"/>
      <c r="AR367" s="25"/>
      <c r="AS367" s="25"/>
      <c r="AT367" s="25"/>
      <c r="AU367" s="25"/>
      <c r="AV367" s="25"/>
      <c r="AW367" s="25"/>
      <c r="AX367" s="25"/>
      <c r="AY367" s="25"/>
      <c r="AZ367" s="25"/>
      <c r="BA367" s="25"/>
      <c r="BB367" s="25"/>
      <c r="BC367" s="25"/>
      <c r="BD367" s="25"/>
      <c r="BE367" s="25"/>
      <c r="BF367" s="25"/>
      <c r="BG367" s="25"/>
      <c r="BH367" s="25"/>
      <c r="BI367" s="25"/>
      <c r="BJ367" s="25"/>
      <c r="BK367" s="25"/>
      <c r="BL367" s="25"/>
      <c r="BM367" s="25"/>
      <c r="BN367" s="25"/>
      <c r="BO367" s="25"/>
      <c r="BP367" s="25"/>
      <c r="BQ367" s="25"/>
    </row>
    <row r="368" spans="1:69" s="26" customFormat="1" ht="27.75" customHeight="1" outlineLevel="1" x14ac:dyDescent="0.3">
      <c r="A368" s="120" t="s">
        <v>804</v>
      </c>
      <c r="B368" s="128" t="s">
        <v>948</v>
      </c>
      <c r="C368" s="25"/>
      <c r="D368" s="7">
        <f>ROUND(I368*$D$9,0)</f>
        <v>23051082</v>
      </c>
      <c r="E368" s="7"/>
      <c r="F368" s="99">
        <f>ROUND(D368/$C$4,0)</f>
        <v>2073</v>
      </c>
      <c r="G368" s="60">
        <v>45908</v>
      </c>
      <c r="H368" s="42" t="s">
        <v>938</v>
      </c>
      <c r="I368" s="7">
        <v>22609075</v>
      </c>
      <c r="J368" s="7">
        <v>0</v>
      </c>
      <c r="L368" s="1"/>
      <c r="N368" s="7">
        <v>0</v>
      </c>
      <c r="O368" s="7">
        <v>22609075</v>
      </c>
      <c r="R368" s="7">
        <v>22609075</v>
      </c>
      <c r="S368" s="7">
        <f>R368*$S$7</f>
        <v>24492410.947499998</v>
      </c>
      <c r="Y368" s="25"/>
      <c r="Z368" s="25"/>
      <c r="AA368" s="25"/>
      <c r="AB368" s="25"/>
      <c r="AC368" s="25"/>
      <c r="AD368" s="25"/>
      <c r="AE368" s="25"/>
      <c r="AF368" s="25"/>
      <c r="AG368" s="25"/>
      <c r="AH368" s="25"/>
      <c r="AI368" s="25"/>
      <c r="AJ368" s="25"/>
      <c r="AK368" s="25"/>
      <c r="AL368" s="25"/>
      <c r="AM368" s="25"/>
      <c r="AN368" s="25"/>
      <c r="AO368" s="25"/>
      <c r="AP368" s="25"/>
      <c r="AQ368" s="25"/>
      <c r="AR368" s="25"/>
      <c r="AS368" s="25"/>
      <c r="AT368" s="25"/>
      <c r="AU368" s="25"/>
      <c r="AV368" s="25"/>
      <c r="AW368" s="25"/>
      <c r="AX368" s="25"/>
      <c r="AY368" s="25"/>
      <c r="AZ368" s="25"/>
      <c r="BA368" s="25"/>
      <c r="BB368" s="25"/>
      <c r="BC368" s="25"/>
      <c r="BD368" s="25"/>
      <c r="BE368" s="25"/>
      <c r="BF368" s="25"/>
      <c r="BG368" s="25"/>
      <c r="BH368" s="25"/>
      <c r="BI368" s="25"/>
      <c r="BJ368" s="25"/>
      <c r="BK368" s="25"/>
      <c r="BL368" s="25"/>
      <c r="BM368" s="25"/>
      <c r="BN368" s="25"/>
      <c r="BO368" s="25"/>
      <c r="BP368" s="25"/>
      <c r="BQ368" s="25"/>
    </row>
    <row r="369" spans="1:69" s="26" customFormat="1" ht="12.75" customHeight="1" outlineLevel="1" x14ac:dyDescent="0.3">
      <c r="A369" s="120" t="s">
        <v>805</v>
      </c>
      <c r="B369" s="128" t="s">
        <v>806</v>
      </c>
      <c r="C369" s="25"/>
      <c r="D369" s="1">
        <f>ROUND(I369*$D$9,0)</f>
        <v>1231304</v>
      </c>
      <c r="E369" s="1"/>
      <c r="F369" s="112">
        <f>ROUND(D369/$C$4,0)</f>
        <v>111</v>
      </c>
      <c r="G369" s="60">
        <v>45614</v>
      </c>
      <c r="H369" s="42" t="s">
        <v>807</v>
      </c>
      <c r="I369" s="1">
        <v>1207694</v>
      </c>
      <c r="J369" s="1">
        <v>0</v>
      </c>
      <c r="L369" s="1"/>
      <c r="N369" s="1">
        <v>0</v>
      </c>
      <c r="O369" s="1">
        <v>1207694</v>
      </c>
      <c r="R369" s="1">
        <v>1207694</v>
      </c>
      <c r="S369" s="7">
        <f>R369*$S$7</f>
        <v>1308294.9101999998</v>
      </c>
      <c r="Y369" s="25"/>
      <c r="Z369" s="25"/>
      <c r="AA369" s="25"/>
      <c r="AB369" s="25"/>
      <c r="AC369" s="25"/>
      <c r="AD369" s="25"/>
      <c r="AE369" s="25"/>
      <c r="AF369" s="25"/>
      <c r="AG369" s="25"/>
      <c r="AH369" s="25"/>
      <c r="AI369" s="25"/>
      <c r="AJ369" s="25"/>
      <c r="AK369" s="25"/>
      <c r="AL369" s="25"/>
      <c r="AM369" s="25"/>
      <c r="AN369" s="25"/>
      <c r="AO369" s="25"/>
      <c r="AP369" s="25"/>
      <c r="AQ369" s="25"/>
      <c r="AR369" s="25"/>
      <c r="AS369" s="25"/>
      <c r="AT369" s="25"/>
      <c r="AU369" s="25"/>
      <c r="AV369" s="25"/>
      <c r="AW369" s="25"/>
      <c r="AX369" s="25"/>
      <c r="AY369" s="25"/>
      <c r="AZ369" s="25"/>
      <c r="BA369" s="25"/>
      <c r="BB369" s="25"/>
      <c r="BC369" s="25"/>
      <c r="BD369" s="25"/>
      <c r="BE369" s="25"/>
      <c r="BF369" s="25"/>
      <c r="BG369" s="25"/>
      <c r="BH369" s="25"/>
      <c r="BI369" s="25"/>
      <c r="BJ369" s="25"/>
      <c r="BK369" s="25"/>
      <c r="BL369" s="25"/>
      <c r="BM369" s="25"/>
      <c r="BN369" s="25"/>
      <c r="BO369" s="25"/>
      <c r="BP369" s="25"/>
      <c r="BQ369" s="25"/>
    </row>
    <row r="370" spans="1:69" s="26" customFormat="1" ht="17.100000000000001" customHeight="1" outlineLevel="1" x14ac:dyDescent="0.3">
      <c r="A370" s="51" t="s">
        <v>572</v>
      </c>
      <c r="B370" s="48" t="s">
        <v>949</v>
      </c>
      <c r="C370" s="25"/>
      <c r="D370" s="7">
        <f>ROUND(I370*$D$9,0)</f>
        <v>153261</v>
      </c>
      <c r="E370" s="7"/>
      <c r="F370" s="99">
        <f>ROUND(D370/$C$4,0)</f>
        <v>14</v>
      </c>
      <c r="G370" s="60">
        <v>45908</v>
      </c>
      <c r="H370" s="42" t="s">
        <v>938</v>
      </c>
      <c r="I370" s="7">
        <v>150322</v>
      </c>
      <c r="J370" s="7">
        <v>0</v>
      </c>
      <c r="L370" s="1"/>
      <c r="N370" s="7">
        <v>0</v>
      </c>
      <c r="O370" s="7">
        <v>150322</v>
      </c>
      <c r="R370" s="7">
        <v>150322</v>
      </c>
      <c r="S370" s="7">
        <f>R370*$S$7</f>
        <v>162843.82259999998</v>
      </c>
      <c r="Y370" s="25"/>
      <c r="Z370" s="25"/>
      <c r="AA370" s="25"/>
      <c r="AB370" s="25"/>
      <c r="AC370" s="25"/>
      <c r="AD370" s="25"/>
      <c r="AE370" s="25"/>
      <c r="AF370" s="25"/>
      <c r="AG370" s="25"/>
      <c r="AH370" s="25"/>
      <c r="AI370" s="25"/>
      <c r="AJ370" s="25"/>
      <c r="AK370" s="25"/>
      <c r="AL370" s="25"/>
      <c r="AM370" s="25"/>
      <c r="AN370" s="25"/>
      <c r="AO370" s="25"/>
      <c r="AP370" s="25"/>
      <c r="AQ370" s="25"/>
      <c r="AR370" s="25"/>
      <c r="AS370" s="25"/>
      <c r="AT370" s="25"/>
      <c r="AU370" s="25"/>
      <c r="AV370" s="25"/>
      <c r="AW370" s="25"/>
      <c r="AX370" s="25"/>
      <c r="AY370" s="25"/>
      <c r="AZ370" s="25"/>
      <c r="BA370" s="25"/>
      <c r="BB370" s="25"/>
      <c r="BC370" s="25"/>
      <c r="BD370" s="25"/>
      <c r="BE370" s="25"/>
      <c r="BF370" s="25"/>
      <c r="BG370" s="25"/>
      <c r="BH370" s="25"/>
      <c r="BI370" s="25"/>
      <c r="BJ370" s="25"/>
      <c r="BK370" s="25"/>
      <c r="BL370" s="25"/>
      <c r="BM370" s="25"/>
      <c r="BN370" s="25"/>
      <c r="BO370" s="25"/>
      <c r="BP370" s="25"/>
      <c r="BQ370" s="25"/>
    </row>
    <row r="371" spans="1:69" s="26" customFormat="1" ht="17.100000000000001" customHeight="1" outlineLevel="1" x14ac:dyDescent="0.3">
      <c r="A371" s="56" t="s">
        <v>114</v>
      </c>
      <c r="B371" s="44" t="s">
        <v>265</v>
      </c>
      <c r="C371" s="25"/>
      <c r="D371" s="1">
        <f>ROUND(I371*$D$9,0)</f>
        <v>0</v>
      </c>
      <c r="E371" s="1"/>
      <c r="F371" s="112">
        <f>ROUND(D371/$C$4,0)</f>
        <v>0</v>
      </c>
      <c r="G371" s="41"/>
      <c r="H371" s="42"/>
      <c r="I371" s="1">
        <v>0</v>
      </c>
      <c r="J371" s="1"/>
      <c r="L371" s="1"/>
      <c r="M371" s="26">
        <f t="shared" si="378"/>
        <v>0</v>
      </c>
      <c r="N371" s="1"/>
      <c r="O371" s="1">
        <f t="shared" si="368"/>
        <v>0</v>
      </c>
      <c r="R371" s="1">
        <f t="shared" si="369"/>
        <v>0</v>
      </c>
      <c r="S371" s="1">
        <f>AD371</f>
        <v>0</v>
      </c>
      <c r="Y371" s="25"/>
      <c r="Z371" s="25"/>
      <c r="AA371" s="25"/>
      <c r="AB371" s="25"/>
      <c r="AC371" s="25"/>
      <c r="AD371" s="25"/>
      <c r="AE371" s="25"/>
      <c r="AF371" s="25"/>
      <c r="AG371" s="25"/>
      <c r="AH371" s="25"/>
      <c r="AI371" s="25"/>
      <c r="AJ371" s="25"/>
      <c r="AK371" s="25"/>
      <c r="AL371" s="25"/>
      <c r="AM371" s="25"/>
      <c r="AN371" s="25"/>
      <c r="AO371" s="25"/>
      <c r="AP371" s="25"/>
      <c r="AQ371" s="25"/>
      <c r="AR371" s="25"/>
      <c r="AS371" s="25"/>
      <c r="AT371" s="25"/>
      <c r="AU371" s="25"/>
      <c r="AV371" s="25"/>
      <c r="AW371" s="25"/>
      <c r="AX371" s="25"/>
      <c r="AY371" s="25"/>
      <c r="AZ371" s="25"/>
      <c r="BA371" s="25"/>
      <c r="BB371" s="25"/>
      <c r="BC371" s="25"/>
      <c r="BD371" s="25"/>
      <c r="BE371" s="25"/>
      <c r="BF371" s="25"/>
      <c r="BG371" s="25"/>
      <c r="BH371" s="25"/>
      <c r="BI371" s="25"/>
      <c r="BJ371" s="25"/>
      <c r="BK371" s="25"/>
      <c r="BL371" s="25"/>
      <c r="BM371" s="25"/>
      <c r="BN371" s="25"/>
      <c r="BO371" s="25"/>
      <c r="BP371" s="25"/>
      <c r="BQ371" s="25"/>
    </row>
    <row r="372" spans="1:69" s="26" customFormat="1" ht="17.100000000000001" customHeight="1" outlineLevel="1" x14ac:dyDescent="0.3">
      <c r="A372" s="56" t="s">
        <v>115</v>
      </c>
      <c r="B372" s="49" t="s">
        <v>266</v>
      </c>
      <c r="C372" s="25"/>
      <c r="D372" s="1">
        <f>ROUND(I372*$D$9,0)</f>
        <v>0</v>
      </c>
      <c r="E372" s="1"/>
      <c r="F372" s="112">
        <f>ROUND(D372/$C$4,0)</f>
        <v>0</v>
      </c>
      <c r="G372" s="41"/>
      <c r="H372" s="42"/>
      <c r="I372" s="1">
        <v>0</v>
      </c>
      <c r="J372" s="1"/>
      <c r="L372" s="1" t="e">
        <f>SUM(#REF!)</f>
        <v>#REF!</v>
      </c>
      <c r="M372" s="26" t="e">
        <f t="shared" si="378"/>
        <v>#REF!</v>
      </c>
      <c r="N372" s="1"/>
      <c r="O372" s="1">
        <v>0</v>
      </c>
      <c r="R372" s="1">
        <v>0</v>
      </c>
      <c r="S372" s="1">
        <v>0</v>
      </c>
      <c r="Y372" s="25"/>
      <c r="Z372" s="25"/>
      <c r="AA372" s="25"/>
      <c r="AB372" s="25"/>
      <c r="AC372" s="25"/>
      <c r="AD372" s="25"/>
      <c r="AE372" s="25"/>
      <c r="AF372" s="25"/>
      <c r="AG372" s="25"/>
      <c r="AH372" s="25"/>
      <c r="AI372" s="25"/>
      <c r="AJ372" s="25"/>
      <c r="AK372" s="25"/>
      <c r="AL372" s="25"/>
      <c r="AM372" s="25"/>
      <c r="AN372" s="25"/>
      <c r="AO372" s="25"/>
      <c r="AP372" s="25"/>
      <c r="AQ372" s="25"/>
      <c r="AR372" s="25"/>
      <c r="AS372" s="25"/>
      <c r="AT372" s="25"/>
      <c r="AU372" s="25"/>
      <c r="AV372" s="25"/>
      <c r="AW372" s="25"/>
      <c r="AX372" s="25"/>
      <c r="AY372" s="25"/>
      <c r="AZ372" s="25"/>
      <c r="BA372" s="25"/>
      <c r="BB372" s="25"/>
      <c r="BC372" s="25"/>
      <c r="BD372" s="25"/>
      <c r="BE372" s="25"/>
      <c r="BF372" s="25"/>
      <c r="BG372" s="25"/>
      <c r="BH372" s="25"/>
      <c r="BI372" s="25"/>
      <c r="BJ372" s="25"/>
      <c r="BK372" s="25"/>
      <c r="BL372" s="25"/>
      <c r="BM372" s="25"/>
      <c r="BN372" s="25"/>
      <c r="BO372" s="25"/>
      <c r="BP372" s="25"/>
      <c r="BQ372" s="25"/>
    </row>
    <row r="373" spans="1:69" s="26" customFormat="1" ht="17.100000000000001" customHeight="1" x14ac:dyDescent="0.3">
      <c r="A373" s="56" t="s">
        <v>146</v>
      </c>
      <c r="B373" s="43" t="s">
        <v>161</v>
      </c>
      <c r="C373" s="25"/>
      <c r="D373" s="3" t="e">
        <f t="shared" ref="D373:F373" ca="1" si="418">SUM(D374:D375,D376:D378,D386:D387,D393)</f>
        <v>#VALUE!</v>
      </c>
      <c r="E373" s="3"/>
      <c r="F373" s="3" t="e">
        <f t="shared" ca="1" si="418"/>
        <v>#VALUE!</v>
      </c>
      <c r="G373" s="41"/>
      <c r="H373" s="42"/>
      <c r="I373" s="3">
        <f>SUM(I374:I375,I376:I378,I386:I387,I393)</f>
        <v>4590033</v>
      </c>
      <c r="J373" s="3" t="e">
        <f t="shared" ref="J373" ca="1" si="419">SUM(J374:J375,J376:J378,J386:J387,J393)</f>
        <v>#VALUE!</v>
      </c>
      <c r="L373" s="72" t="e">
        <f>SUM(L374:L375,L376:L387,L393)</f>
        <v>#REF!</v>
      </c>
      <c r="M373" s="26" t="e">
        <f t="shared" si="378"/>
        <v>#REF!</v>
      </c>
      <c r="N373" s="3">
        <f t="shared" ref="N373:O373" si="420">SUM(N374:N375,N376:N378,N386:N387,N393)</f>
        <v>145833</v>
      </c>
      <c r="O373" s="3">
        <f t="shared" si="420"/>
        <v>4590033</v>
      </c>
      <c r="R373" s="3">
        <f t="shared" ref="R373" si="421">SUM(R374:R375,R376:R378,R386:R387,R393)</f>
        <v>4590033</v>
      </c>
      <c r="S373" s="3">
        <f>SUM(S374:S375,S376:S378,S386:S387,S393)</f>
        <v>4972382.7489</v>
      </c>
      <c r="Y373" s="25"/>
      <c r="Z373" s="25"/>
      <c r="AA373" s="25"/>
      <c r="AB373" s="25"/>
      <c r="AC373" s="25"/>
      <c r="AD373" s="25"/>
      <c r="AE373" s="25"/>
      <c r="AF373" s="25"/>
      <c r="AG373" s="25"/>
      <c r="AH373" s="25"/>
      <c r="AI373" s="25"/>
      <c r="AJ373" s="25"/>
      <c r="AK373" s="25"/>
      <c r="AL373" s="25"/>
      <c r="AM373" s="25"/>
      <c r="AN373" s="25"/>
      <c r="AO373" s="25"/>
      <c r="AP373" s="25"/>
      <c r="AQ373" s="25"/>
      <c r="AR373" s="25"/>
      <c r="AS373" s="25"/>
      <c r="AT373" s="25"/>
      <c r="AU373" s="25"/>
      <c r="AV373" s="25"/>
      <c r="AW373" s="25"/>
      <c r="AX373" s="25"/>
      <c r="AY373" s="25"/>
      <c r="AZ373" s="25"/>
      <c r="BA373" s="25"/>
      <c r="BB373" s="25"/>
      <c r="BC373" s="25"/>
      <c r="BD373" s="25"/>
      <c r="BE373" s="25"/>
      <c r="BF373" s="25"/>
      <c r="BG373" s="25"/>
      <c r="BH373" s="25"/>
      <c r="BI373" s="25"/>
      <c r="BJ373" s="25"/>
      <c r="BK373" s="25"/>
      <c r="BL373" s="25"/>
      <c r="BM373" s="25"/>
      <c r="BN373" s="25"/>
      <c r="BO373" s="25"/>
      <c r="BP373" s="25"/>
      <c r="BQ373" s="25"/>
    </row>
    <row r="374" spans="1:69" s="26" customFormat="1" ht="15.75" customHeight="1" outlineLevel="1" x14ac:dyDescent="0.3">
      <c r="A374" s="56" t="s">
        <v>147</v>
      </c>
      <c r="B374" s="44" t="s">
        <v>162</v>
      </c>
      <c r="C374" s="25"/>
      <c r="D374" s="1">
        <f>ROUND(I374*$D$9,0)</f>
        <v>0</v>
      </c>
      <c r="E374" s="1"/>
      <c r="F374" s="112">
        <f>ROUND(D374/$C$4,0)</f>
        <v>0</v>
      </c>
      <c r="G374" s="41"/>
      <c r="H374" s="42"/>
      <c r="I374" s="1">
        <v>0</v>
      </c>
      <c r="J374" s="1"/>
      <c r="L374" s="1"/>
      <c r="M374" s="26">
        <f t="shared" si="378"/>
        <v>0</v>
      </c>
      <c r="N374" s="1"/>
      <c r="O374" s="1">
        <f t="shared" si="368"/>
        <v>0</v>
      </c>
      <c r="R374" s="1">
        <f t="shared" si="369"/>
        <v>0</v>
      </c>
      <c r="S374" s="1">
        <f>AD374</f>
        <v>0</v>
      </c>
      <c r="Y374" s="25"/>
      <c r="Z374" s="25"/>
      <c r="AA374" s="25"/>
      <c r="AB374" s="25"/>
      <c r="AC374" s="25"/>
      <c r="AD374" s="25"/>
      <c r="AE374" s="25"/>
      <c r="AF374" s="25"/>
      <c r="AG374" s="25"/>
      <c r="AH374" s="25"/>
      <c r="AI374" s="25"/>
      <c r="AJ374" s="25"/>
      <c r="AK374" s="25"/>
      <c r="AL374" s="25"/>
      <c r="AM374" s="25"/>
      <c r="AN374" s="25"/>
      <c r="AO374" s="25"/>
      <c r="AP374" s="25"/>
      <c r="AQ374" s="25"/>
      <c r="AR374" s="25"/>
      <c r="AS374" s="25"/>
      <c r="AT374" s="25"/>
      <c r="AU374" s="25"/>
      <c r="AV374" s="25"/>
      <c r="AW374" s="25"/>
      <c r="AX374" s="25"/>
      <c r="AY374" s="25"/>
      <c r="AZ374" s="25"/>
      <c r="BA374" s="25"/>
      <c r="BB374" s="25"/>
      <c r="BC374" s="25"/>
      <c r="BD374" s="25"/>
      <c r="BE374" s="25"/>
      <c r="BF374" s="25"/>
      <c r="BG374" s="25"/>
      <c r="BH374" s="25"/>
      <c r="BI374" s="25"/>
      <c r="BJ374" s="25"/>
      <c r="BK374" s="25"/>
      <c r="BL374" s="25"/>
      <c r="BM374" s="25"/>
      <c r="BN374" s="25"/>
      <c r="BO374" s="25"/>
      <c r="BP374" s="25"/>
      <c r="BQ374" s="25"/>
    </row>
    <row r="375" spans="1:69" s="26" customFormat="1" ht="12.75" customHeight="1" outlineLevel="1" x14ac:dyDescent="0.3">
      <c r="A375" s="56" t="s">
        <v>148</v>
      </c>
      <c r="B375" s="48" t="s">
        <v>165</v>
      </c>
      <c r="C375" s="25"/>
      <c r="D375" s="1">
        <f>ROUND(I375*$D$9,0)</f>
        <v>0</v>
      </c>
      <c r="E375" s="1"/>
      <c r="F375" s="112">
        <f>ROUND(D375/$C$4,0)</f>
        <v>0</v>
      </c>
      <c r="G375" s="41"/>
      <c r="H375" s="42"/>
      <c r="I375" s="1">
        <v>0</v>
      </c>
      <c r="J375" s="1"/>
      <c r="L375" s="1" t="e">
        <f>SUM(#REF!)</f>
        <v>#REF!</v>
      </c>
      <c r="M375" s="26" t="e">
        <f t="shared" si="378"/>
        <v>#REF!</v>
      </c>
      <c r="N375" s="1"/>
      <c r="O375" s="1">
        <f t="shared" si="368"/>
        <v>0</v>
      </c>
      <c r="R375" s="1">
        <f t="shared" si="369"/>
        <v>0</v>
      </c>
      <c r="S375" s="1">
        <f>AD375</f>
        <v>0</v>
      </c>
      <c r="Y375" s="25"/>
      <c r="Z375" s="25"/>
      <c r="AA375" s="25"/>
      <c r="AB375" s="25"/>
      <c r="AC375" s="25"/>
      <c r="AD375" s="25"/>
      <c r="AE375" s="25"/>
      <c r="AF375" s="25"/>
      <c r="AG375" s="25"/>
      <c r="AH375" s="25"/>
      <c r="AI375" s="25"/>
      <c r="AJ375" s="25"/>
      <c r="AK375" s="25"/>
      <c r="AL375" s="25"/>
      <c r="AM375" s="25"/>
      <c r="AN375" s="25"/>
      <c r="AO375" s="25"/>
      <c r="AP375" s="25"/>
      <c r="AQ375" s="25"/>
      <c r="AR375" s="25"/>
      <c r="AS375" s="25"/>
      <c r="AT375" s="25"/>
      <c r="AU375" s="25"/>
      <c r="AV375" s="25"/>
      <c r="AW375" s="25"/>
      <c r="AX375" s="25"/>
      <c r="AY375" s="25"/>
      <c r="AZ375" s="25"/>
      <c r="BA375" s="25"/>
      <c r="BB375" s="25"/>
      <c r="BC375" s="25"/>
      <c r="BD375" s="25"/>
      <c r="BE375" s="25"/>
      <c r="BF375" s="25"/>
      <c r="BG375" s="25"/>
      <c r="BH375" s="25"/>
      <c r="BI375" s="25"/>
      <c r="BJ375" s="25"/>
      <c r="BK375" s="25"/>
      <c r="BL375" s="25"/>
      <c r="BM375" s="25"/>
      <c r="BN375" s="25"/>
      <c r="BO375" s="25"/>
      <c r="BP375" s="25"/>
      <c r="BQ375" s="25"/>
    </row>
    <row r="376" spans="1:69" s="26" customFormat="1" ht="17.25" customHeight="1" outlineLevel="1" x14ac:dyDescent="0.3">
      <c r="A376" s="56" t="s">
        <v>149</v>
      </c>
      <c r="B376" s="44" t="s">
        <v>166</v>
      </c>
      <c r="C376" s="25"/>
      <c r="D376" s="1">
        <f>ROUND(I376*$D$9,0)</f>
        <v>0</v>
      </c>
      <c r="E376" s="1"/>
      <c r="F376" s="112">
        <f>ROUND(D376/$C$4,0)</f>
        <v>0</v>
      </c>
      <c r="G376" s="41"/>
      <c r="H376" s="42"/>
      <c r="I376" s="1">
        <v>0</v>
      </c>
      <c r="J376" s="1"/>
      <c r="L376" s="1"/>
      <c r="M376" s="26">
        <f t="shared" si="378"/>
        <v>0</v>
      </c>
      <c r="N376" s="1"/>
      <c r="O376" s="1">
        <f t="shared" si="368"/>
        <v>0</v>
      </c>
      <c r="R376" s="1">
        <f t="shared" si="369"/>
        <v>0</v>
      </c>
      <c r="S376" s="1">
        <f>AD376</f>
        <v>0</v>
      </c>
      <c r="Y376" s="25"/>
      <c r="Z376" s="25"/>
      <c r="AA376" s="25"/>
      <c r="AB376" s="25"/>
      <c r="AC376" s="25"/>
      <c r="AD376" s="25"/>
      <c r="AE376" s="25"/>
      <c r="AF376" s="25"/>
      <c r="AG376" s="25"/>
      <c r="AH376" s="25"/>
      <c r="AI376" s="25"/>
      <c r="AJ376" s="25"/>
      <c r="AK376" s="25"/>
      <c r="AL376" s="25"/>
      <c r="AM376" s="25"/>
      <c r="AN376" s="25"/>
      <c r="AO376" s="25"/>
      <c r="AP376" s="25"/>
      <c r="AQ376" s="25"/>
      <c r="AR376" s="25"/>
      <c r="AS376" s="25"/>
      <c r="AT376" s="25"/>
      <c r="AU376" s="25"/>
      <c r="AV376" s="25"/>
      <c r="AW376" s="25"/>
      <c r="AX376" s="25"/>
      <c r="AY376" s="25"/>
      <c r="AZ376" s="25"/>
      <c r="BA376" s="25"/>
      <c r="BB376" s="25"/>
      <c r="BC376" s="25"/>
      <c r="BD376" s="25"/>
      <c r="BE376" s="25"/>
      <c r="BF376" s="25"/>
      <c r="BG376" s="25"/>
      <c r="BH376" s="25"/>
      <c r="BI376" s="25"/>
      <c r="BJ376" s="25"/>
      <c r="BK376" s="25"/>
      <c r="BL376" s="25"/>
      <c r="BM376" s="25"/>
      <c r="BN376" s="25"/>
      <c r="BO376" s="25"/>
      <c r="BP376" s="25"/>
      <c r="BQ376" s="25"/>
    </row>
    <row r="377" spans="1:69" s="26" customFormat="1" ht="17.25" customHeight="1" outlineLevel="1" x14ac:dyDescent="0.3">
      <c r="A377" s="56" t="s">
        <v>150</v>
      </c>
      <c r="B377" s="44" t="s">
        <v>167</v>
      </c>
      <c r="C377" s="25"/>
      <c r="D377" s="1">
        <f>ROUND(I377*$D$9,0)</f>
        <v>0</v>
      </c>
      <c r="E377" s="1"/>
      <c r="F377" s="112">
        <f>ROUND(D377/$C$4,0)</f>
        <v>0</v>
      </c>
      <c r="G377" s="41"/>
      <c r="H377" s="42"/>
      <c r="I377" s="1">
        <v>0</v>
      </c>
      <c r="J377" s="1"/>
      <c r="L377" s="1"/>
      <c r="M377" s="26">
        <f t="shared" si="378"/>
        <v>0</v>
      </c>
      <c r="N377" s="1"/>
      <c r="O377" s="1">
        <f t="shared" si="368"/>
        <v>0</v>
      </c>
      <c r="R377" s="1">
        <f t="shared" si="369"/>
        <v>0</v>
      </c>
      <c r="S377" s="1">
        <f>AD377</f>
        <v>0</v>
      </c>
      <c r="Y377" s="25"/>
      <c r="Z377" s="25"/>
      <c r="AA377" s="25"/>
      <c r="AB377" s="25"/>
      <c r="AC377" s="25"/>
      <c r="AD377" s="25"/>
      <c r="AE377" s="25"/>
      <c r="AF377" s="25"/>
      <c r="AG377" s="25"/>
      <c r="AH377" s="25"/>
      <c r="AI377" s="25"/>
      <c r="AJ377" s="25"/>
      <c r="AK377" s="25"/>
      <c r="AL377" s="25"/>
      <c r="AM377" s="25"/>
      <c r="AN377" s="25"/>
      <c r="AO377" s="25"/>
      <c r="AP377" s="25"/>
      <c r="AQ377" s="25"/>
      <c r="AR377" s="25"/>
      <c r="AS377" s="25"/>
      <c r="AT377" s="25"/>
      <c r="AU377" s="25"/>
      <c r="AV377" s="25"/>
      <c r="AW377" s="25"/>
      <c r="AX377" s="25"/>
      <c r="AY377" s="25"/>
      <c r="AZ377" s="25"/>
      <c r="BA377" s="25"/>
      <c r="BB377" s="25"/>
      <c r="BC377" s="25"/>
      <c r="BD377" s="25"/>
      <c r="BE377" s="25"/>
      <c r="BF377" s="25"/>
      <c r="BG377" s="25"/>
      <c r="BH377" s="25"/>
      <c r="BI377" s="25"/>
      <c r="BJ377" s="25"/>
      <c r="BK377" s="25"/>
      <c r="BL377" s="25"/>
      <c r="BM377" s="25"/>
      <c r="BN377" s="25"/>
      <c r="BO377" s="25"/>
      <c r="BP377" s="25"/>
      <c r="BQ377" s="25"/>
    </row>
    <row r="378" spans="1:69" s="26" customFormat="1" outlineLevel="1" x14ac:dyDescent="0.3">
      <c r="A378" s="56" t="s">
        <v>151</v>
      </c>
      <c r="B378" s="49" t="s">
        <v>168</v>
      </c>
      <c r="C378" s="25"/>
      <c r="D378" s="1">
        <f t="shared" ref="D378:F378" si="422">SUM(D379:D385)</f>
        <v>3574375</v>
      </c>
      <c r="E378" s="1"/>
      <c r="F378" s="1">
        <f t="shared" si="422"/>
        <v>322</v>
      </c>
      <c r="G378" s="60"/>
      <c r="H378" s="42"/>
      <c r="I378" s="1">
        <f>SUM(I379:I385)</f>
        <v>3505836</v>
      </c>
      <c r="J378" s="1">
        <f t="shared" ref="J378" si="423">SUM(J379:J385)</f>
        <v>0</v>
      </c>
      <c r="L378" s="1">
        <v>59239</v>
      </c>
      <c r="M378" s="26">
        <f t="shared" si="378"/>
        <v>0</v>
      </c>
      <c r="N378" s="1">
        <f t="shared" ref="N378:O378" si="424">SUM(N379:N385)</f>
        <v>0</v>
      </c>
      <c r="O378" s="1">
        <f t="shared" si="424"/>
        <v>3505836</v>
      </c>
      <c r="R378" s="1">
        <f t="shared" ref="R378" si="425">SUM(R379:R385)</f>
        <v>3505836</v>
      </c>
      <c r="S378" s="1">
        <f>SUM(S379:S385)</f>
        <v>3797872.1387999998</v>
      </c>
      <c r="Y378" s="25"/>
      <c r="Z378" s="25"/>
      <c r="AA378" s="25"/>
      <c r="AB378" s="25"/>
      <c r="AC378" s="25"/>
      <c r="AD378" s="25"/>
      <c r="AE378" s="25"/>
      <c r="AF378" s="25"/>
      <c r="AG378" s="25"/>
      <c r="AH378" s="25"/>
      <c r="AI378" s="25"/>
      <c r="AJ378" s="25"/>
      <c r="AK378" s="25"/>
      <c r="AL378" s="25"/>
      <c r="AM378" s="25"/>
      <c r="AN378" s="25"/>
      <c r="AO378" s="25"/>
      <c r="AP378" s="25"/>
      <c r="AQ378" s="25"/>
      <c r="AR378" s="25"/>
      <c r="AS378" s="25"/>
      <c r="AT378" s="25"/>
      <c r="AU378" s="25"/>
      <c r="AV378" s="25"/>
      <c r="AW378" s="25"/>
      <c r="AX378" s="25"/>
      <c r="AY378" s="25"/>
      <c r="AZ378" s="25"/>
      <c r="BA378" s="25"/>
      <c r="BB378" s="25"/>
      <c r="BC378" s="25"/>
      <c r="BD378" s="25"/>
      <c r="BE378" s="25"/>
      <c r="BF378" s="25"/>
      <c r="BG378" s="25"/>
      <c r="BH378" s="25"/>
      <c r="BI378" s="25"/>
      <c r="BJ378" s="25"/>
      <c r="BK378" s="25"/>
      <c r="BL378" s="25"/>
      <c r="BM378" s="25"/>
      <c r="BN378" s="25"/>
      <c r="BO378" s="25"/>
      <c r="BP378" s="25"/>
      <c r="BQ378" s="25"/>
    </row>
    <row r="379" spans="1:69" s="26" customFormat="1" outlineLevel="1" x14ac:dyDescent="0.3">
      <c r="A379" s="51" t="s">
        <v>773</v>
      </c>
      <c r="B379" s="44" t="s">
        <v>776</v>
      </c>
      <c r="C379" s="25"/>
      <c r="D379" s="7">
        <f t="shared" ref="D379:D386" si="426">ROUND(I379*$D$9,0)</f>
        <v>3110758</v>
      </c>
      <c r="E379" s="7"/>
      <c r="F379" s="99">
        <f t="shared" ref="F379:F386" si="427">ROUND(D379/$C$4,0)</f>
        <v>280</v>
      </c>
      <c r="G379" s="60">
        <v>45440</v>
      </c>
      <c r="H379" s="42" t="s">
        <v>686</v>
      </c>
      <c r="I379" s="7">
        <v>3051109</v>
      </c>
      <c r="J379" s="7"/>
      <c r="L379" s="1"/>
      <c r="N379" s="7"/>
      <c r="O379" s="7">
        <v>3051109</v>
      </c>
      <c r="R379" s="7">
        <v>3051109</v>
      </c>
      <c r="S379" s="7">
        <f t="shared" ref="S379:S385" si="428">R379*$S$7</f>
        <v>3305266.3796999999</v>
      </c>
      <c r="Y379" s="25"/>
      <c r="Z379" s="25"/>
      <c r="AA379" s="25"/>
      <c r="AB379" s="25"/>
      <c r="AC379" s="25"/>
      <c r="AD379" s="25"/>
      <c r="AE379" s="25"/>
      <c r="AF379" s="25"/>
      <c r="AG379" s="25"/>
      <c r="AH379" s="25"/>
      <c r="AI379" s="25"/>
      <c r="AJ379" s="25"/>
      <c r="AK379" s="25"/>
      <c r="AL379" s="25"/>
      <c r="AM379" s="25"/>
      <c r="AN379" s="25"/>
      <c r="AO379" s="25"/>
      <c r="AP379" s="25"/>
      <c r="AQ379" s="25"/>
      <c r="AR379" s="25"/>
      <c r="AS379" s="25"/>
      <c r="AT379" s="25"/>
      <c r="AU379" s="25"/>
      <c r="AV379" s="25"/>
      <c r="AW379" s="25"/>
      <c r="AX379" s="25"/>
      <c r="AY379" s="25"/>
      <c r="AZ379" s="25"/>
      <c r="BA379" s="25"/>
      <c r="BB379" s="25"/>
      <c r="BC379" s="25"/>
      <c r="BD379" s="25"/>
      <c r="BE379" s="25"/>
      <c r="BF379" s="25"/>
      <c r="BG379" s="25"/>
      <c r="BH379" s="25"/>
      <c r="BI379" s="25"/>
      <c r="BJ379" s="25"/>
      <c r="BK379" s="25"/>
      <c r="BL379" s="25"/>
      <c r="BM379" s="25"/>
      <c r="BN379" s="25"/>
      <c r="BO379" s="25"/>
      <c r="BP379" s="25"/>
      <c r="BQ379" s="25"/>
    </row>
    <row r="380" spans="1:69" s="26" customFormat="1" outlineLevel="1" x14ac:dyDescent="0.3">
      <c r="A380" s="51" t="s">
        <v>774</v>
      </c>
      <c r="B380" s="44" t="s">
        <v>777</v>
      </c>
      <c r="C380" s="25"/>
      <c r="D380" s="7">
        <f t="shared" si="426"/>
        <v>-3110758</v>
      </c>
      <c r="E380" s="7"/>
      <c r="F380" s="99">
        <f t="shared" si="427"/>
        <v>-280</v>
      </c>
      <c r="G380" s="60">
        <v>45440</v>
      </c>
      <c r="H380" s="42" t="s">
        <v>686</v>
      </c>
      <c r="I380" s="7">
        <v>-3051109</v>
      </c>
      <c r="J380" s="7"/>
      <c r="L380" s="1"/>
      <c r="N380" s="7"/>
      <c r="O380" s="7">
        <v>-3051109</v>
      </c>
      <c r="R380" s="7">
        <v>-3051109</v>
      </c>
      <c r="S380" s="7">
        <f t="shared" si="428"/>
        <v>-3305266.3796999999</v>
      </c>
      <c r="Y380" s="25"/>
      <c r="Z380" s="25"/>
      <c r="AA380" s="25"/>
      <c r="AB380" s="25"/>
      <c r="AC380" s="25"/>
      <c r="AD380" s="25"/>
      <c r="AE380" s="25"/>
      <c r="AF380" s="25"/>
      <c r="AG380" s="25"/>
      <c r="AH380" s="25"/>
      <c r="AI380" s="25"/>
      <c r="AJ380" s="25"/>
      <c r="AK380" s="25"/>
      <c r="AL380" s="25"/>
      <c r="AM380" s="25"/>
      <c r="AN380" s="25"/>
      <c r="AO380" s="25"/>
      <c r="AP380" s="25"/>
      <c r="AQ380" s="25"/>
      <c r="AR380" s="25"/>
      <c r="AS380" s="25"/>
      <c r="AT380" s="25"/>
      <c r="AU380" s="25"/>
      <c r="AV380" s="25"/>
      <c r="AW380" s="25"/>
      <c r="AX380" s="25"/>
      <c r="AY380" s="25"/>
      <c r="AZ380" s="25"/>
      <c r="BA380" s="25"/>
      <c r="BB380" s="25"/>
      <c r="BC380" s="25"/>
      <c r="BD380" s="25"/>
      <c r="BE380" s="25"/>
      <c r="BF380" s="25"/>
      <c r="BG380" s="25"/>
      <c r="BH380" s="25"/>
      <c r="BI380" s="25"/>
      <c r="BJ380" s="25"/>
      <c r="BK380" s="25"/>
      <c r="BL380" s="25"/>
      <c r="BM380" s="25"/>
      <c r="BN380" s="25"/>
      <c r="BO380" s="25"/>
      <c r="BP380" s="25"/>
      <c r="BQ380" s="25"/>
    </row>
    <row r="381" spans="1:69" s="26" customFormat="1" outlineLevel="1" x14ac:dyDescent="0.3">
      <c r="A381" s="51" t="s">
        <v>775</v>
      </c>
      <c r="B381" s="44" t="s">
        <v>778</v>
      </c>
      <c r="C381" s="25"/>
      <c r="D381" s="1">
        <f t="shared" si="426"/>
        <v>3130405</v>
      </c>
      <c r="E381" s="1"/>
      <c r="F381" s="112">
        <f t="shared" si="427"/>
        <v>282</v>
      </c>
      <c r="G381" s="60">
        <v>45485</v>
      </c>
      <c r="H381" s="42" t="s">
        <v>779</v>
      </c>
      <c r="I381" s="1">
        <v>3070379</v>
      </c>
      <c r="J381" s="1"/>
      <c r="L381" s="1"/>
      <c r="N381" s="1"/>
      <c r="O381" s="1">
        <v>3070379</v>
      </c>
      <c r="R381" s="1">
        <v>3070379</v>
      </c>
      <c r="S381" s="7">
        <f t="shared" si="428"/>
        <v>3326141.5706999996</v>
      </c>
      <c r="Y381" s="25"/>
      <c r="Z381" s="25"/>
      <c r="AA381" s="25"/>
      <c r="AB381" s="25"/>
      <c r="AC381" s="25"/>
      <c r="AD381" s="25"/>
      <c r="AE381" s="25"/>
      <c r="AF381" s="25"/>
      <c r="AG381" s="25"/>
      <c r="AH381" s="25"/>
      <c r="AI381" s="25"/>
      <c r="AJ381" s="25"/>
      <c r="AK381" s="25"/>
      <c r="AL381" s="25"/>
      <c r="AM381" s="25"/>
      <c r="AN381" s="25"/>
      <c r="AO381" s="25"/>
      <c r="AP381" s="25"/>
      <c r="AQ381" s="25"/>
      <c r="AR381" s="25"/>
      <c r="AS381" s="25"/>
      <c r="AT381" s="25"/>
      <c r="AU381" s="25"/>
      <c r="AV381" s="25"/>
      <c r="AW381" s="25"/>
      <c r="AX381" s="25"/>
      <c r="AY381" s="25"/>
      <c r="AZ381" s="25"/>
      <c r="BA381" s="25"/>
      <c r="BB381" s="25"/>
      <c r="BC381" s="25"/>
      <c r="BD381" s="25"/>
      <c r="BE381" s="25"/>
      <c r="BF381" s="25"/>
      <c r="BG381" s="25"/>
      <c r="BH381" s="25"/>
      <c r="BI381" s="25"/>
      <c r="BJ381" s="25"/>
      <c r="BK381" s="25"/>
      <c r="BL381" s="25"/>
      <c r="BM381" s="25"/>
      <c r="BN381" s="25"/>
      <c r="BO381" s="25"/>
      <c r="BP381" s="25"/>
      <c r="BQ381" s="25"/>
    </row>
    <row r="382" spans="1:69" s="26" customFormat="1" outlineLevel="1" x14ac:dyDescent="0.3">
      <c r="A382" s="51" t="s">
        <v>872</v>
      </c>
      <c r="B382" s="44" t="s">
        <v>874</v>
      </c>
      <c r="C382" s="25"/>
      <c r="D382" s="1">
        <f t="shared" si="426"/>
        <v>-3130405</v>
      </c>
      <c r="E382" s="1"/>
      <c r="F382" s="112">
        <f t="shared" si="427"/>
        <v>-282</v>
      </c>
      <c r="G382" s="60">
        <v>45638</v>
      </c>
      <c r="H382" s="42" t="s">
        <v>876</v>
      </c>
      <c r="I382" s="1">
        <v>-3070379</v>
      </c>
      <c r="J382" s="1"/>
      <c r="L382" s="1"/>
      <c r="N382" s="1"/>
      <c r="O382" s="1">
        <v>-3070379</v>
      </c>
      <c r="R382" s="1">
        <v>-3070379</v>
      </c>
      <c r="S382" s="7">
        <f t="shared" si="428"/>
        <v>-3326141.5706999996</v>
      </c>
      <c r="Y382" s="25"/>
      <c r="Z382" s="25"/>
      <c r="AA382" s="25"/>
      <c r="AB382" s="25"/>
      <c r="AC382" s="25"/>
      <c r="AD382" s="25"/>
      <c r="AE382" s="25"/>
      <c r="AF382" s="25"/>
      <c r="AG382" s="25"/>
      <c r="AH382" s="25"/>
      <c r="AI382" s="25"/>
      <c r="AJ382" s="25"/>
      <c r="AK382" s="25"/>
      <c r="AL382" s="25"/>
      <c r="AM382" s="25"/>
      <c r="AN382" s="25"/>
      <c r="AO382" s="25"/>
      <c r="AP382" s="25"/>
      <c r="AQ382" s="25"/>
      <c r="AR382" s="25"/>
      <c r="AS382" s="25"/>
      <c r="AT382" s="25"/>
      <c r="AU382" s="25"/>
      <c r="AV382" s="25"/>
      <c r="AW382" s="25"/>
      <c r="AX382" s="25"/>
      <c r="AY382" s="25"/>
      <c r="AZ382" s="25"/>
      <c r="BA382" s="25"/>
      <c r="BB382" s="25"/>
      <c r="BC382" s="25"/>
      <c r="BD382" s="25"/>
      <c r="BE382" s="25"/>
      <c r="BF382" s="25"/>
      <c r="BG382" s="25"/>
      <c r="BH382" s="25"/>
      <c r="BI382" s="25"/>
      <c r="BJ382" s="25"/>
      <c r="BK382" s="25"/>
      <c r="BL382" s="25"/>
      <c r="BM382" s="25"/>
      <c r="BN382" s="25"/>
      <c r="BO382" s="25"/>
      <c r="BP382" s="25"/>
      <c r="BQ382" s="25"/>
    </row>
    <row r="383" spans="1:69" s="26" customFormat="1" ht="27.6" outlineLevel="1" x14ac:dyDescent="0.3">
      <c r="A383" s="51" t="s">
        <v>873</v>
      </c>
      <c r="B383" s="44" t="s">
        <v>875</v>
      </c>
      <c r="C383" s="25"/>
      <c r="D383" s="1">
        <f t="shared" si="426"/>
        <v>3222573</v>
      </c>
      <c r="E383" s="1"/>
      <c r="F383" s="112">
        <f t="shared" si="427"/>
        <v>290</v>
      </c>
      <c r="G383" s="60">
        <v>45638</v>
      </c>
      <c r="H383" s="42" t="s">
        <v>877</v>
      </c>
      <c r="I383" s="1">
        <v>3160780</v>
      </c>
      <c r="J383" s="1"/>
      <c r="L383" s="1"/>
      <c r="N383" s="1"/>
      <c r="O383" s="1">
        <v>3160780</v>
      </c>
      <c r="R383" s="1">
        <v>3160780</v>
      </c>
      <c r="S383" s="7">
        <f t="shared" si="428"/>
        <v>3424072.9739999999</v>
      </c>
      <c r="Y383" s="25"/>
      <c r="Z383" s="25"/>
      <c r="AA383" s="25"/>
      <c r="AB383" s="25"/>
      <c r="AC383" s="25"/>
      <c r="AD383" s="25"/>
      <c r="AE383" s="25"/>
      <c r="AF383" s="25"/>
      <c r="AG383" s="25"/>
      <c r="AH383" s="25"/>
      <c r="AI383" s="25"/>
      <c r="AJ383" s="25"/>
      <c r="AK383" s="25"/>
      <c r="AL383" s="25"/>
      <c r="AM383" s="25"/>
      <c r="AN383" s="25"/>
      <c r="AO383" s="25"/>
      <c r="AP383" s="25"/>
      <c r="AQ383" s="25"/>
      <c r="AR383" s="25"/>
      <c r="AS383" s="25"/>
      <c r="AT383" s="25"/>
      <c r="AU383" s="25"/>
      <c r="AV383" s="25"/>
      <c r="AW383" s="25"/>
      <c r="AX383" s="25"/>
      <c r="AY383" s="25"/>
      <c r="AZ383" s="25"/>
      <c r="BA383" s="25"/>
      <c r="BB383" s="25"/>
      <c r="BC383" s="25"/>
      <c r="BD383" s="25"/>
      <c r="BE383" s="25"/>
      <c r="BF383" s="25"/>
      <c r="BG383" s="25"/>
      <c r="BH383" s="25"/>
      <c r="BI383" s="25"/>
      <c r="BJ383" s="25"/>
      <c r="BK383" s="25"/>
      <c r="BL383" s="25"/>
      <c r="BM383" s="25"/>
      <c r="BN383" s="25"/>
      <c r="BO383" s="25"/>
      <c r="BP383" s="25"/>
      <c r="BQ383" s="25"/>
    </row>
    <row r="384" spans="1:69" s="26" customFormat="1" ht="27.6" outlineLevel="1" x14ac:dyDescent="0.3">
      <c r="A384" s="51" t="s">
        <v>933</v>
      </c>
      <c r="B384" s="44" t="s">
        <v>935</v>
      </c>
      <c r="C384" s="25"/>
      <c r="D384" s="1">
        <f t="shared" si="426"/>
        <v>-2233559</v>
      </c>
      <c r="E384" s="1"/>
      <c r="F384" s="112">
        <f t="shared" si="427"/>
        <v>-201</v>
      </c>
      <c r="G384" s="60">
        <v>45905</v>
      </c>
      <c r="H384" s="42" t="s">
        <v>928</v>
      </c>
      <c r="I384" s="1">
        <v>-2190730</v>
      </c>
      <c r="J384" s="1"/>
      <c r="L384" s="1"/>
      <c r="N384" s="1"/>
      <c r="O384" s="1">
        <v>-2190730</v>
      </c>
      <c r="R384" s="1">
        <v>-2190730</v>
      </c>
      <c r="S384" s="7">
        <f t="shared" si="428"/>
        <v>-2373217.8089999999</v>
      </c>
      <c r="Y384" s="25"/>
      <c r="Z384" s="25"/>
      <c r="AA384" s="25"/>
      <c r="AB384" s="25"/>
      <c r="AC384" s="25"/>
      <c r="AD384" s="25"/>
      <c r="AE384" s="25"/>
      <c r="AF384" s="25"/>
      <c r="AG384" s="25"/>
      <c r="AH384" s="25"/>
      <c r="AI384" s="25"/>
      <c r="AJ384" s="25"/>
      <c r="AK384" s="25"/>
      <c r="AL384" s="25"/>
      <c r="AM384" s="25"/>
      <c r="AN384" s="25"/>
      <c r="AO384" s="25"/>
      <c r="AP384" s="25"/>
      <c r="AQ384" s="25"/>
      <c r="AR384" s="25"/>
      <c r="AS384" s="25"/>
      <c r="AT384" s="25"/>
      <c r="AU384" s="25"/>
      <c r="AV384" s="25"/>
      <c r="AW384" s="25"/>
      <c r="AX384" s="25"/>
      <c r="AY384" s="25"/>
      <c r="AZ384" s="25"/>
      <c r="BA384" s="25"/>
      <c r="BB384" s="25"/>
      <c r="BC384" s="25"/>
      <c r="BD384" s="25"/>
      <c r="BE384" s="25"/>
      <c r="BF384" s="25"/>
      <c r="BG384" s="25"/>
      <c r="BH384" s="25"/>
      <c r="BI384" s="25"/>
      <c r="BJ384" s="25"/>
      <c r="BK384" s="25"/>
      <c r="BL384" s="25"/>
      <c r="BM384" s="25"/>
      <c r="BN384" s="25"/>
      <c r="BO384" s="25"/>
      <c r="BP384" s="25"/>
      <c r="BQ384" s="25"/>
    </row>
    <row r="385" spans="1:69" s="26" customFormat="1" ht="27.6" outlineLevel="1" x14ac:dyDescent="0.3">
      <c r="A385" s="51" t="s">
        <v>934</v>
      </c>
      <c r="B385" s="44" t="s">
        <v>936</v>
      </c>
      <c r="C385" s="25"/>
      <c r="D385" s="1">
        <f t="shared" si="426"/>
        <v>2585361</v>
      </c>
      <c r="E385" s="1"/>
      <c r="F385" s="112">
        <f t="shared" si="427"/>
        <v>233</v>
      </c>
      <c r="G385" s="60">
        <v>45905</v>
      </c>
      <c r="H385" s="42" t="s">
        <v>913</v>
      </c>
      <c r="I385" s="1">
        <v>2535786</v>
      </c>
      <c r="J385" s="1"/>
      <c r="L385" s="1"/>
      <c r="N385" s="1"/>
      <c r="O385" s="1">
        <v>2535786</v>
      </c>
      <c r="R385" s="1">
        <v>2535786</v>
      </c>
      <c r="S385" s="7">
        <f t="shared" si="428"/>
        <v>2747016.9737999998</v>
      </c>
      <c r="Y385" s="25"/>
      <c r="Z385" s="25"/>
      <c r="AA385" s="25"/>
      <c r="AB385" s="25"/>
      <c r="AC385" s="25"/>
      <c r="AD385" s="25"/>
      <c r="AE385" s="25"/>
      <c r="AF385" s="25"/>
      <c r="AG385" s="25"/>
      <c r="AH385" s="25"/>
      <c r="AI385" s="25"/>
      <c r="AJ385" s="25"/>
      <c r="AK385" s="25"/>
      <c r="AL385" s="25"/>
      <c r="AM385" s="25"/>
      <c r="AN385" s="25"/>
      <c r="AO385" s="25"/>
      <c r="AP385" s="25"/>
      <c r="AQ385" s="25"/>
      <c r="AR385" s="25"/>
      <c r="AS385" s="25"/>
      <c r="AT385" s="25"/>
      <c r="AU385" s="25"/>
      <c r="AV385" s="25"/>
      <c r="AW385" s="25"/>
      <c r="AX385" s="25"/>
      <c r="AY385" s="25"/>
      <c r="AZ385" s="25"/>
      <c r="BA385" s="25"/>
      <c r="BB385" s="25"/>
      <c r="BC385" s="25"/>
      <c r="BD385" s="25"/>
      <c r="BE385" s="25"/>
      <c r="BF385" s="25"/>
      <c r="BG385" s="25"/>
      <c r="BH385" s="25"/>
      <c r="BI385" s="25"/>
      <c r="BJ385" s="25"/>
      <c r="BK385" s="25"/>
      <c r="BL385" s="25"/>
      <c r="BM385" s="25"/>
      <c r="BN385" s="25"/>
      <c r="BO385" s="25"/>
      <c r="BP385" s="25"/>
      <c r="BQ385" s="25"/>
    </row>
    <row r="386" spans="1:69" s="26" customFormat="1" outlineLevel="1" x14ac:dyDescent="0.3">
      <c r="A386" s="56" t="s">
        <v>212</v>
      </c>
      <c r="B386" s="44" t="s">
        <v>169</v>
      </c>
      <c r="C386" s="25"/>
      <c r="D386" s="1">
        <f t="shared" si="426"/>
        <v>0</v>
      </c>
      <c r="E386" s="1"/>
      <c r="F386" s="112">
        <f t="shared" si="427"/>
        <v>0</v>
      </c>
      <c r="G386" s="41"/>
      <c r="H386" s="42"/>
      <c r="I386" s="1">
        <v>0</v>
      </c>
      <c r="J386" s="1"/>
      <c r="L386" s="1"/>
      <c r="M386" s="26">
        <f t="shared" si="378"/>
        <v>0</v>
      </c>
      <c r="N386" s="1"/>
      <c r="O386" s="1">
        <f t="shared" si="368"/>
        <v>0</v>
      </c>
      <c r="R386" s="1">
        <f t="shared" si="369"/>
        <v>0</v>
      </c>
      <c r="S386" s="1">
        <f>AD386</f>
        <v>0</v>
      </c>
      <c r="Y386" s="25"/>
      <c r="Z386" s="25"/>
      <c r="AA386" s="25"/>
      <c r="AB386" s="25"/>
      <c r="AC386" s="25"/>
      <c r="AD386" s="25"/>
      <c r="AE386" s="25"/>
      <c r="AF386" s="25"/>
      <c r="AG386" s="25"/>
      <c r="AH386" s="25"/>
      <c r="AI386" s="25"/>
      <c r="AJ386" s="25"/>
      <c r="AK386" s="25"/>
      <c r="AL386" s="25"/>
      <c r="AM386" s="25"/>
      <c r="AN386" s="25"/>
      <c r="AO386" s="25"/>
      <c r="AP386" s="25"/>
      <c r="AQ386" s="25"/>
      <c r="AR386" s="25"/>
      <c r="AS386" s="25"/>
      <c r="AT386" s="25"/>
      <c r="AU386" s="25"/>
      <c r="AV386" s="25"/>
      <c r="AW386" s="25"/>
      <c r="AX386" s="25"/>
      <c r="AY386" s="25"/>
      <c r="AZ386" s="25"/>
      <c r="BA386" s="25"/>
      <c r="BB386" s="25"/>
      <c r="BC386" s="25"/>
      <c r="BD386" s="25"/>
      <c r="BE386" s="25"/>
      <c r="BF386" s="25"/>
      <c r="BG386" s="25"/>
      <c r="BH386" s="25"/>
      <c r="BI386" s="25"/>
      <c r="BJ386" s="25"/>
      <c r="BK386" s="25"/>
      <c r="BL386" s="25"/>
      <c r="BM386" s="25"/>
      <c r="BN386" s="25"/>
      <c r="BO386" s="25"/>
      <c r="BP386" s="25"/>
      <c r="BQ386" s="25"/>
    </row>
    <row r="387" spans="1:69" s="26" customFormat="1" outlineLevel="1" x14ac:dyDescent="0.3">
      <c r="A387" s="56" t="s">
        <v>213</v>
      </c>
      <c r="B387" s="49" t="s">
        <v>170</v>
      </c>
      <c r="C387" s="25"/>
      <c r="D387" s="7" t="e">
        <f t="shared" ref="D387:F387" ca="1" si="429">SUM(D388:D392)</f>
        <v>#VALUE!</v>
      </c>
      <c r="E387" s="7"/>
      <c r="F387" s="7" t="e">
        <f t="shared" ca="1" si="429"/>
        <v>#VALUE!</v>
      </c>
      <c r="G387" s="41"/>
      <c r="H387" s="42"/>
      <c r="I387" s="7">
        <f>SUM(I388:I392)</f>
        <v>1084197</v>
      </c>
      <c r="J387" s="7" t="e">
        <f t="shared" ref="J387" ca="1" si="430">SUM(J388:J392)</f>
        <v>#VALUE!</v>
      </c>
      <c r="L387" s="1">
        <f t="shared" ref="L387" si="431">SUM(L388:L392)</f>
        <v>68360</v>
      </c>
      <c r="M387" s="26">
        <f t="shared" si="378"/>
        <v>0</v>
      </c>
      <c r="N387" s="7">
        <f t="shared" ref="N387:O387" si="432">SUM(N388:N392)</f>
        <v>145833</v>
      </c>
      <c r="O387" s="7">
        <f t="shared" si="432"/>
        <v>1084197</v>
      </c>
      <c r="R387" s="7">
        <f t="shared" ref="R387" si="433">SUM(R388:R392)</f>
        <v>1084197</v>
      </c>
      <c r="S387" s="7">
        <f>SUM(S388:S392)</f>
        <v>1174510.6100999999</v>
      </c>
      <c r="Y387" s="25"/>
      <c r="Z387" s="25"/>
      <c r="AA387" s="25"/>
      <c r="AB387" s="25"/>
      <c r="AC387" s="25"/>
      <c r="AD387" s="25"/>
      <c r="AE387" s="25"/>
      <c r="AF387" s="25"/>
      <c r="AG387" s="25"/>
      <c r="AH387" s="25"/>
      <c r="AI387" s="25"/>
      <c r="AJ387" s="25"/>
      <c r="AK387" s="25"/>
      <c r="AL387" s="25"/>
      <c r="AM387" s="25"/>
      <c r="AN387" s="25"/>
      <c r="AO387" s="25"/>
      <c r="AP387" s="25"/>
      <c r="AQ387" s="25"/>
      <c r="AR387" s="25"/>
      <c r="AS387" s="25"/>
      <c r="AT387" s="25"/>
      <c r="AU387" s="25"/>
      <c r="AV387" s="25"/>
      <c r="AW387" s="25"/>
      <c r="AX387" s="25"/>
      <c r="AY387" s="25"/>
      <c r="AZ387" s="25"/>
      <c r="BA387" s="25"/>
      <c r="BB387" s="25"/>
      <c r="BC387" s="25"/>
      <c r="BD387" s="25"/>
      <c r="BE387" s="25"/>
      <c r="BF387" s="25"/>
      <c r="BG387" s="25"/>
      <c r="BH387" s="25"/>
      <c r="BI387" s="25"/>
      <c r="BJ387" s="25"/>
      <c r="BK387" s="25"/>
      <c r="BL387" s="25"/>
      <c r="BM387" s="25"/>
      <c r="BN387" s="25"/>
      <c r="BO387" s="25"/>
      <c r="BP387" s="25"/>
      <c r="BQ387" s="25"/>
    </row>
    <row r="388" spans="1:69" s="26" customFormat="1" ht="27.6" outlineLevel="1" x14ac:dyDescent="0.3">
      <c r="A388" s="98" t="s">
        <v>283</v>
      </c>
      <c r="B388" s="64" t="s">
        <v>950</v>
      </c>
      <c r="C388" s="25"/>
      <c r="D388" s="7">
        <f>ROUND(I388*$D$9,0)</f>
        <v>334854</v>
      </c>
      <c r="E388" s="7"/>
      <c r="F388" s="99">
        <f t="shared" ref="F388:F393" si="434">ROUND(D388/$C$4,0)</f>
        <v>30</v>
      </c>
      <c r="G388" s="60">
        <v>45908</v>
      </c>
      <c r="H388" s="42" t="s">
        <v>938</v>
      </c>
      <c r="I388" s="7">
        <v>328433</v>
      </c>
      <c r="J388" s="7"/>
      <c r="L388" s="1">
        <v>34194</v>
      </c>
      <c r="M388" s="26">
        <f t="shared" si="378"/>
        <v>0</v>
      </c>
      <c r="N388" s="7"/>
      <c r="O388" s="7">
        <v>328433</v>
      </c>
      <c r="R388" s="7">
        <v>328433</v>
      </c>
      <c r="S388" s="7">
        <f>R388*$S$7</f>
        <v>355791.46889999998</v>
      </c>
      <c r="Y388" s="25"/>
      <c r="Z388" s="25"/>
      <c r="AA388" s="25"/>
      <c r="AB388" s="25"/>
      <c r="AC388" s="25"/>
      <c r="AD388" s="25"/>
      <c r="AE388" s="25"/>
      <c r="AF388" s="25"/>
      <c r="AG388" s="25"/>
      <c r="AH388" s="25"/>
      <c r="AI388" s="25"/>
      <c r="AJ388" s="25"/>
      <c r="AK388" s="25"/>
      <c r="AL388" s="25"/>
      <c r="AM388" s="25"/>
      <c r="AN388" s="25"/>
      <c r="AO388" s="25"/>
      <c r="AP388" s="25"/>
      <c r="AQ388" s="25"/>
      <c r="AR388" s="25"/>
      <c r="AS388" s="25"/>
      <c r="AT388" s="25"/>
      <c r="AU388" s="25"/>
      <c r="AV388" s="25"/>
      <c r="AW388" s="25"/>
      <c r="AX388" s="25"/>
      <c r="AY388" s="25"/>
      <c r="AZ388" s="25"/>
      <c r="BA388" s="25"/>
      <c r="BB388" s="25"/>
      <c r="BC388" s="25"/>
      <c r="BD388" s="25"/>
      <c r="BE388" s="25"/>
      <c r="BF388" s="25"/>
      <c r="BG388" s="25"/>
      <c r="BH388" s="25"/>
      <c r="BI388" s="25"/>
      <c r="BJ388" s="25"/>
      <c r="BK388" s="25"/>
      <c r="BL388" s="25"/>
      <c r="BM388" s="25"/>
      <c r="BN388" s="25"/>
      <c r="BO388" s="25"/>
      <c r="BP388" s="25"/>
      <c r="BQ388" s="25"/>
    </row>
    <row r="389" spans="1:69" s="26" customFormat="1" outlineLevel="1" x14ac:dyDescent="0.3">
      <c r="A389" s="98" t="s">
        <v>282</v>
      </c>
      <c r="B389" s="64" t="s">
        <v>281</v>
      </c>
      <c r="C389" s="25"/>
      <c r="D389" s="1">
        <f>ROUND(I389*$D$9,0)</f>
        <v>0</v>
      </c>
      <c r="E389" s="1"/>
      <c r="F389" s="112">
        <f t="shared" si="434"/>
        <v>0</v>
      </c>
      <c r="G389" s="41"/>
      <c r="H389" s="42"/>
      <c r="I389" s="1">
        <v>0</v>
      </c>
      <c r="J389" s="1">
        <v>0</v>
      </c>
      <c r="L389" s="1"/>
      <c r="M389" s="26">
        <f t="shared" si="378"/>
        <v>0</v>
      </c>
      <c r="N389" s="1">
        <v>0</v>
      </c>
      <c r="O389" s="1">
        <f t="shared" si="368"/>
        <v>0</v>
      </c>
      <c r="R389" s="1">
        <f t="shared" si="369"/>
        <v>0</v>
      </c>
      <c r="S389" s="7">
        <f>R389*$S$7</f>
        <v>0</v>
      </c>
      <c r="Y389" s="25"/>
      <c r="Z389" s="25"/>
      <c r="AA389" s="25"/>
      <c r="AB389" s="25"/>
      <c r="AC389" s="25"/>
      <c r="AD389" s="25"/>
      <c r="AE389" s="25"/>
      <c r="AF389" s="25"/>
      <c r="AG389" s="25"/>
      <c r="AH389" s="25"/>
      <c r="AI389" s="25"/>
      <c r="AJ389" s="25"/>
      <c r="AK389" s="25"/>
      <c r="AL389" s="25"/>
      <c r="AM389" s="25"/>
      <c r="AN389" s="25"/>
      <c r="AO389" s="25"/>
      <c r="AP389" s="25"/>
      <c r="AQ389" s="25"/>
      <c r="AR389" s="25"/>
      <c r="AS389" s="25"/>
      <c r="AT389" s="25"/>
      <c r="AU389" s="25"/>
      <c r="AV389" s="25"/>
      <c r="AW389" s="25"/>
      <c r="AX389" s="25"/>
      <c r="AY389" s="25"/>
      <c r="AZ389" s="25"/>
      <c r="BA389" s="25"/>
      <c r="BB389" s="25"/>
      <c r="BC389" s="25"/>
      <c r="BD389" s="25"/>
      <c r="BE389" s="25"/>
      <c r="BF389" s="25"/>
      <c r="BG389" s="25"/>
      <c r="BH389" s="25"/>
      <c r="BI389" s="25"/>
      <c r="BJ389" s="25"/>
      <c r="BK389" s="25"/>
      <c r="BL389" s="25"/>
      <c r="BM389" s="25"/>
      <c r="BN389" s="25"/>
      <c r="BO389" s="25"/>
      <c r="BP389" s="25"/>
      <c r="BQ389" s="25"/>
    </row>
    <row r="390" spans="1:69" s="26" customFormat="1" outlineLevel="1" x14ac:dyDescent="0.3">
      <c r="A390" s="98" t="s">
        <v>280</v>
      </c>
      <c r="B390" s="70" t="s">
        <v>951</v>
      </c>
      <c r="C390" s="25"/>
      <c r="D390" s="7" t="e">
        <f ca="1">ROUND((I390-J390)*$D$9,0)+J390</f>
        <v>#VALUE!</v>
      </c>
      <c r="E390" s="7"/>
      <c r="F390" s="99" t="e">
        <f t="shared" ca="1" si="434"/>
        <v>#VALUE!</v>
      </c>
      <c r="G390" s="60">
        <v>45908</v>
      </c>
      <c r="H390" s="42" t="s">
        <v>938</v>
      </c>
      <c r="I390" s="7">
        <v>293363</v>
      </c>
      <c r="J390" s="4" t="e">
        <f ca="1">F390*$J$7</f>
        <v>#VALUE!</v>
      </c>
      <c r="L390" s="1">
        <v>10616</v>
      </c>
      <c r="M390" s="26">
        <f t="shared" si="378"/>
        <v>0</v>
      </c>
      <c r="N390" s="7">
        <v>145833</v>
      </c>
      <c r="O390" s="7">
        <v>293363</v>
      </c>
      <c r="R390" s="7">
        <v>293363</v>
      </c>
      <c r="S390" s="7">
        <f>R390*$S$7</f>
        <v>317800.13789999997</v>
      </c>
      <c r="Y390" s="25"/>
      <c r="Z390" s="25"/>
      <c r="AA390" s="25"/>
      <c r="AB390" s="25"/>
      <c r="AC390" s="25"/>
      <c r="AD390" s="25"/>
      <c r="AE390" s="25"/>
      <c r="AF390" s="25"/>
      <c r="AG390" s="25"/>
      <c r="AH390" s="25"/>
      <c r="AI390" s="25"/>
      <c r="AJ390" s="25"/>
      <c r="AK390" s="25"/>
      <c r="AL390" s="25"/>
      <c r="AM390" s="25"/>
      <c r="AN390" s="25"/>
      <c r="AO390" s="25"/>
      <c r="AP390" s="25"/>
      <c r="AQ390" s="25"/>
      <c r="AR390" s="25"/>
      <c r="AS390" s="25"/>
      <c r="AT390" s="25"/>
      <c r="AU390" s="25"/>
      <c r="AV390" s="25"/>
      <c r="AW390" s="25"/>
      <c r="AX390" s="25"/>
      <c r="AY390" s="25"/>
      <c r="AZ390" s="25"/>
      <c r="BA390" s="25"/>
      <c r="BB390" s="25"/>
      <c r="BC390" s="25"/>
      <c r="BD390" s="25"/>
      <c r="BE390" s="25"/>
      <c r="BF390" s="25"/>
      <c r="BG390" s="25"/>
      <c r="BH390" s="25"/>
      <c r="BI390" s="25"/>
      <c r="BJ390" s="25"/>
      <c r="BK390" s="25"/>
      <c r="BL390" s="25"/>
      <c r="BM390" s="25"/>
      <c r="BN390" s="25"/>
      <c r="BO390" s="25"/>
      <c r="BP390" s="25"/>
      <c r="BQ390" s="25"/>
    </row>
    <row r="391" spans="1:69" s="26" customFormat="1" outlineLevel="1" x14ac:dyDescent="0.3">
      <c r="A391" s="98" t="s">
        <v>279</v>
      </c>
      <c r="B391" s="64" t="s">
        <v>952</v>
      </c>
      <c r="C391" s="25"/>
      <c r="D391" s="7">
        <f>ROUND(I391*$D$9,0)</f>
        <v>225244</v>
      </c>
      <c r="E391" s="7"/>
      <c r="F391" s="99">
        <f t="shared" si="434"/>
        <v>20</v>
      </c>
      <c r="G391" s="60">
        <v>45908</v>
      </c>
      <c r="H391" s="42" t="s">
        <v>938</v>
      </c>
      <c r="I391" s="7">
        <v>220925</v>
      </c>
      <c r="J391" s="7">
        <v>0</v>
      </c>
      <c r="L391" s="1">
        <v>14679</v>
      </c>
      <c r="M391" s="26">
        <f t="shared" si="378"/>
        <v>0</v>
      </c>
      <c r="N391" s="7">
        <v>0</v>
      </c>
      <c r="O391" s="7">
        <v>220925</v>
      </c>
      <c r="R391" s="7">
        <v>220925</v>
      </c>
      <c r="S391" s="7">
        <f>R391*$S$7</f>
        <v>239328.05249999999</v>
      </c>
      <c r="Y391" s="25"/>
      <c r="Z391" s="25"/>
      <c r="AA391" s="25"/>
      <c r="AB391" s="25"/>
      <c r="AC391" s="25"/>
      <c r="AD391" s="25"/>
      <c r="AE391" s="25"/>
      <c r="AF391" s="25"/>
      <c r="AG391" s="25"/>
      <c r="AH391" s="25"/>
      <c r="AI391" s="25"/>
      <c r="AJ391" s="25"/>
      <c r="AK391" s="25"/>
      <c r="AL391" s="25"/>
      <c r="AM391" s="25"/>
      <c r="AN391" s="25"/>
      <c r="AO391" s="25"/>
      <c r="AP391" s="25"/>
      <c r="AQ391" s="25"/>
      <c r="AR391" s="25"/>
      <c r="AS391" s="25"/>
      <c r="AT391" s="25"/>
      <c r="AU391" s="25"/>
      <c r="AV391" s="25"/>
      <c r="AW391" s="25"/>
      <c r="AX391" s="25"/>
      <c r="AY391" s="25"/>
      <c r="AZ391" s="25"/>
      <c r="BA391" s="25"/>
      <c r="BB391" s="25"/>
      <c r="BC391" s="25"/>
      <c r="BD391" s="25"/>
      <c r="BE391" s="25"/>
      <c r="BF391" s="25"/>
      <c r="BG391" s="25"/>
      <c r="BH391" s="25"/>
      <c r="BI391" s="25"/>
      <c r="BJ391" s="25"/>
      <c r="BK391" s="25"/>
      <c r="BL391" s="25"/>
      <c r="BM391" s="25"/>
      <c r="BN391" s="25"/>
      <c r="BO391" s="25"/>
      <c r="BP391" s="25"/>
      <c r="BQ391" s="25"/>
    </row>
    <row r="392" spans="1:69" s="26" customFormat="1" outlineLevel="1" x14ac:dyDescent="0.3">
      <c r="A392" s="98" t="s">
        <v>278</v>
      </c>
      <c r="B392" s="70" t="s">
        <v>953</v>
      </c>
      <c r="C392" s="25"/>
      <c r="D392" s="7">
        <f>ROUND(I392*$D$9,0)</f>
        <v>246197</v>
      </c>
      <c r="E392" s="7"/>
      <c r="F392" s="99">
        <f t="shared" si="434"/>
        <v>22</v>
      </c>
      <c r="G392" s="60">
        <v>45908</v>
      </c>
      <c r="H392" s="42" t="s">
        <v>938</v>
      </c>
      <c r="I392" s="7">
        <v>241476</v>
      </c>
      <c r="J392" s="7"/>
      <c r="L392" s="1">
        <v>8871</v>
      </c>
      <c r="M392" s="26">
        <f t="shared" si="378"/>
        <v>0</v>
      </c>
      <c r="N392" s="7"/>
      <c r="O392" s="7">
        <v>241476</v>
      </c>
      <c r="R392" s="7">
        <v>241476</v>
      </c>
      <c r="S392" s="7">
        <f>R392*$S$7</f>
        <v>261590.95079999999</v>
      </c>
      <c r="Y392" s="25"/>
      <c r="Z392" s="25"/>
      <c r="AA392" s="25"/>
      <c r="AB392" s="25"/>
      <c r="AC392" s="25"/>
      <c r="AD392" s="25"/>
      <c r="AE392" s="25"/>
      <c r="AF392" s="25"/>
      <c r="AG392" s="25"/>
      <c r="AH392" s="25"/>
      <c r="AI392" s="25"/>
      <c r="AJ392" s="25"/>
      <c r="AK392" s="25"/>
      <c r="AL392" s="25"/>
      <c r="AM392" s="25"/>
      <c r="AN392" s="25"/>
      <c r="AO392" s="25"/>
      <c r="AP392" s="25"/>
      <c r="AQ392" s="25"/>
      <c r="AR392" s="25"/>
      <c r="AS392" s="25"/>
      <c r="AT392" s="25"/>
      <c r="AU392" s="25"/>
      <c r="AV392" s="25"/>
      <c r="AW392" s="25"/>
      <c r="AX392" s="25"/>
      <c r="AY392" s="25"/>
      <c r="AZ392" s="25"/>
      <c r="BA392" s="25"/>
      <c r="BB392" s="25"/>
      <c r="BC392" s="25"/>
      <c r="BD392" s="25"/>
      <c r="BE392" s="25"/>
      <c r="BF392" s="25"/>
      <c r="BG392" s="25"/>
      <c r="BH392" s="25"/>
      <c r="BI392" s="25"/>
      <c r="BJ392" s="25"/>
      <c r="BK392" s="25"/>
      <c r="BL392" s="25"/>
      <c r="BM392" s="25"/>
      <c r="BN392" s="25"/>
      <c r="BO392" s="25"/>
      <c r="BP392" s="25"/>
      <c r="BQ392" s="25"/>
    </row>
    <row r="393" spans="1:69" s="26" customFormat="1" ht="18" customHeight="1" outlineLevel="1" x14ac:dyDescent="0.3">
      <c r="A393" s="56" t="s">
        <v>214</v>
      </c>
      <c r="B393" s="44" t="s">
        <v>171</v>
      </c>
      <c r="C393" s="25"/>
      <c r="D393" s="1">
        <f>ROUND(I393*$D$9,0)</f>
        <v>0</v>
      </c>
      <c r="E393" s="1"/>
      <c r="F393" s="112">
        <f t="shared" si="434"/>
        <v>0</v>
      </c>
      <c r="G393" s="41"/>
      <c r="H393" s="42"/>
      <c r="I393" s="1">
        <v>0</v>
      </c>
      <c r="J393" s="1"/>
      <c r="L393" s="1"/>
      <c r="M393" s="26">
        <f t="shared" si="378"/>
        <v>0</v>
      </c>
      <c r="N393" s="1"/>
      <c r="O393" s="1">
        <f t="shared" si="368"/>
        <v>0</v>
      </c>
      <c r="R393" s="1">
        <f t="shared" si="369"/>
        <v>0</v>
      </c>
      <c r="S393" s="1">
        <f>AD393</f>
        <v>0</v>
      </c>
      <c r="Y393" s="25"/>
      <c r="Z393" s="25"/>
      <c r="AA393" s="25"/>
      <c r="AB393" s="25"/>
      <c r="AC393" s="25"/>
      <c r="AD393" s="25"/>
      <c r="AE393" s="25"/>
      <c r="AF393" s="25"/>
      <c r="AG393" s="25"/>
      <c r="AH393" s="25"/>
      <c r="AI393" s="25"/>
      <c r="AJ393" s="25"/>
      <c r="AK393" s="25"/>
      <c r="AL393" s="25"/>
      <c r="AM393" s="25"/>
      <c r="AN393" s="25"/>
      <c r="AO393" s="25"/>
      <c r="AP393" s="25"/>
      <c r="AQ393" s="25"/>
      <c r="AR393" s="25"/>
      <c r="AS393" s="25"/>
      <c r="AT393" s="25"/>
      <c r="AU393" s="25"/>
      <c r="AV393" s="25"/>
      <c r="AW393" s="25"/>
      <c r="AX393" s="25"/>
      <c r="AY393" s="25"/>
      <c r="AZ393" s="25"/>
      <c r="BA393" s="25"/>
      <c r="BB393" s="25"/>
      <c r="BC393" s="25"/>
      <c r="BD393" s="25"/>
      <c r="BE393" s="25"/>
      <c r="BF393" s="25"/>
      <c r="BG393" s="25"/>
      <c r="BH393" s="25"/>
      <c r="BI393" s="25"/>
      <c r="BJ393" s="25"/>
      <c r="BK393" s="25"/>
      <c r="BL393" s="25"/>
      <c r="BM393" s="25"/>
      <c r="BN393" s="25"/>
      <c r="BO393" s="25"/>
      <c r="BP393" s="25"/>
      <c r="BQ393" s="25"/>
    </row>
    <row r="394" spans="1:69" s="26" customFormat="1" x14ac:dyDescent="0.3">
      <c r="A394" s="56" t="s">
        <v>215</v>
      </c>
      <c r="B394" s="43" t="s">
        <v>152</v>
      </c>
      <c r="C394" s="25"/>
      <c r="D394" s="68">
        <f t="shared" ref="D394:F394" si="435">SUM(D395:D402)</f>
        <v>0</v>
      </c>
      <c r="E394" s="68"/>
      <c r="F394" s="68">
        <f t="shared" si="435"/>
        <v>0</v>
      </c>
      <c r="G394" s="68"/>
      <c r="H394" s="68"/>
      <c r="I394" s="68">
        <f>SUM(I395:I402)</f>
        <v>0</v>
      </c>
      <c r="J394" s="68">
        <f t="shared" ref="J394" si="436">SUM(J395:J402)</f>
        <v>0</v>
      </c>
      <c r="L394" s="1">
        <f>SUM(L395:L402)</f>
        <v>0</v>
      </c>
      <c r="M394" s="26">
        <f t="shared" si="378"/>
        <v>0</v>
      </c>
      <c r="N394" s="68">
        <f t="shared" ref="N394:O394" si="437">SUM(N395:N402)</f>
        <v>0</v>
      </c>
      <c r="O394" s="68">
        <f t="shared" si="437"/>
        <v>0</v>
      </c>
      <c r="R394" s="68">
        <f t="shared" ref="R394" si="438">SUM(R395:R402)</f>
        <v>0</v>
      </c>
      <c r="S394" s="68">
        <f>SUM(S395:S402)</f>
        <v>0</v>
      </c>
      <c r="Y394" s="25"/>
      <c r="Z394" s="25"/>
      <c r="AA394" s="25"/>
      <c r="AB394" s="25"/>
      <c r="AC394" s="25"/>
      <c r="AD394" s="25"/>
      <c r="AE394" s="25"/>
      <c r="AF394" s="25"/>
      <c r="AG394" s="25"/>
      <c r="AH394" s="25"/>
      <c r="AI394" s="25"/>
      <c r="AJ394" s="25"/>
      <c r="AK394" s="25"/>
      <c r="AL394" s="25"/>
      <c r="AM394" s="25"/>
      <c r="AN394" s="25"/>
      <c r="AO394" s="25"/>
      <c r="AP394" s="25"/>
      <c r="AQ394" s="25"/>
      <c r="AR394" s="25"/>
      <c r="AS394" s="25"/>
      <c r="AT394" s="25"/>
      <c r="AU394" s="25"/>
      <c r="AV394" s="25"/>
      <c r="AW394" s="25"/>
      <c r="AX394" s="25"/>
      <c r="AY394" s="25"/>
      <c r="AZ394" s="25"/>
      <c r="BA394" s="25"/>
      <c r="BB394" s="25"/>
      <c r="BC394" s="25"/>
      <c r="BD394" s="25"/>
      <c r="BE394" s="25"/>
      <c r="BF394" s="25"/>
      <c r="BG394" s="25"/>
      <c r="BH394" s="25"/>
      <c r="BI394" s="25"/>
      <c r="BJ394" s="25"/>
      <c r="BK394" s="25"/>
      <c r="BL394" s="25"/>
      <c r="BM394" s="25"/>
      <c r="BN394" s="25"/>
      <c r="BO394" s="25"/>
      <c r="BP394" s="25"/>
      <c r="BQ394" s="25"/>
    </row>
    <row r="395" spans="1:69" s="26" customFormat="1" hidden="1" outlineLevel="2" x14ac:dyDescent="0.3">
      <c r="A395" s="56" t="s">
        <v>216</v>
      </c>
      <c r="B395" s="44" t="s">
        <v>153</v>
      </c>
      <c r="C395" s="25"/>
      <c r="D395" s="1">
        <f t="shared" ref="D395:D402" si="439">ROUND(I395*$D$9,0)</f>
        <v>0</v>
      </c>
      <c r="E395" s="1"/>
      <c r="F395" s="112">
        <f t="shared" ref="F395:F406" si="440">ROUND(D395/$C$4,0)</f>
        <v>0</v>
      </c>
      <c r="G395" s="112"/>
      <c r="H395" s="112"/>
      <c r="I395" s="1">
        <v>0</v>
      </c>
      <c r="J395" s="1"/>
      <c r="L395" s="1"/>
      <c r="M395" s="26">
        <f t="shared" si="378"/>
        <v>0</v>
      </c>
      <c r="N395" s="1"/>
      <c r="O395" s="1">
        <f t="shared" si="368"/>
        <v>0</v>
      </c>
      <c r="R395" s="1">
        <f t="shared" si="369"/>
        <v>0</v>
      </c>
      <c r="S395" s="1">
        <f t="shared" ref="S395:S402" si="441">AD395</f>
        <v>0</v>
      </c>
      <c r="Y395" s="25"/>
      <c r="Z395" s="25"/>
      <c r="AA395" s="25"/>
      <c r="AB395" s="25"/>
      <c r="AC395" s="25"/>
      <c r="AD395" s="25"/>
      <c r="AE395" s="25"/>
      <c r="AF395" s="25"/>
      <c r="AG395" s="25"/>
      <c r="AH395" s="25"/>
      <c r="AI395" s="25"/>
      <c r="AJ395" s="25"/>
      <c r="AK395" s="25"/>
      <c r="AL395" s="25"/>
      <c r="AM395" s="25"/>
      <c r="AN395" s="25"/>
      <c r="AO395" s="25"/>
      <c r="AP395" s="25"/>
      <c r="AQ395" s="25"/>
      <c r="AR395" s="25"/>
      <c r="AS395" s="25"/>
      <c r="AT395" s="25"/>
      <c r="AU395" s="25"/>
      <c r="AV395" s="25"/>
      <c r="AW395" s="25"/>
      <c r="AX395" s="25"/>
      <c r="AY395" s="25"/>
      <c r="AZ395" s="25"/>
      <c r="BA395" s="25"/>
      <c r="BB395" s="25"/>
      <c r="BC395" s="25"/>
      <c r="BD395" s="25"/>
      <c r="BE395" s="25"/>
      <c r="BF395" s="25"/>
      <c r="BG395" s="25"/>
      <c r="BH395" s="25"/>
      <c r="BI395" s="25"/>
      <c r="BJ395" s="25"/>
      <c r="BK395" s="25"/>
      <c r="BL395" s="25"/>
      <c r="BM395" s="25"/>
      <c r="BN395" s="25"/>
      <c r="BO395" s="25"/>
      <c r="BP395" s="25"/>
      <c r="BQ395" s="25"/>
    </row>
    <row r="396" spans="1:69" s="26" customFormat="1" hidden="1" outlineLevel="2" x14ac:dyDescent="0.3">
      <c r="A396" s="56" t="s">
        <v>217</v>
      </c>
      <c r="B396" s="44" t="s">
        <v>154</v>
      </c>
      <c r="C396" s="25"/>
      <c r="D396" s="1">
        <f t="shared" si="439"/>
        <v>0</v>
      </c>
      <c r="E396" s="1"/>
      <c r="F396" s="112">
        <f t="shared" si="440"/>
        <v>0</v>
      </c>
      <c r="G396" s="112"/>
      <c r="H396" s="112"/>
      <c r="I396" s="1">
        <v>0</v>
      </c>
      <c r="J396" s="1"/>
      <c r="L396" s="1"/>
      <c r="M396" s="26">
        <f t="shared" si="378"/>
        <v>0</v>
      </c>
      <c r="N396" s="1"/>
      <c r="O396" s="1">
        <f t="shared" si="368"/>
        <v>0</v>
      </c>
      <c r="R396" s="1">
        <f t="shared" si="369"/>
        <v>0</v>
      </c>
      <c r="S396" s="1">
        <f t="shared" si="441"/>
        <v>0</v>
      </c>
      <c r="Y396" s="25"/>
      <c r="Z396" s="25"/>
      <c r="AA396" s="25"/>
      <c r="AB396" s="25"/>
      <c r="AC396" s="25"/>
      <c r="AD396" s="25"/>
      <c r="AE396" s="25"/>
      <c r="AF396" s="25"/>
      <c r="AG396" s="25"/>
      <c r="AH396" s="25"/>
      <c r="AI396" s="25"/>
      <c r="AJ396" s="25"/>
      <c r="AK396" s="25"/>
      <c r="AL396" s="25"/>
      <c r="AM396" s="25"/>
      <c r="AN396" s="25"/>
      <c r="AO396" s="25"/>
      <c r="AP396" s="25"/>
      <c r="AQ396" s="25"/>
      <c r="AR396" s="25"/>
      <c r="AS396" s="25"/>
      <c r="AT396" s="25"/>
      <c r="AU396" s="25"/>
      <c r="AV396" s="25"/>
      <c r="AW396" s="25"/>
      <c r="AX396" s="25"/>
      <c r="AY396" s="25"/>
      <c r="AZ396" s="25"/>
      <c r="BA396" s="25"/>
      <c r="BB396" s="25"/>
      <c r="BC396" s="25"/>
      <c r="BD396" s="25"/>
      <c r="BE396" s="25"/>
      <c r="BF396" s="25"/>
      <c r="BG396" s="25"/>
      <c r="BH396" s="25"/>
      <c r="BI396" s="25"/>
      <c r="BJ396" s="25"/>
      <c r="BK396" s="25"/>
      <c r="BL396" s="25"/>
      <c r="BM396" s="25"/>
      <c r="BN396" s="25"/>
      <c r="BO396" s="25"/>
      <c r="BP396" s="25"/>
      <c r="BQ396" s="25"/>
    </row>
    <row r="397" spans="1:69" s="26" customFormat="1" ht="18.75" hidden="1" customHeight="1" outlineLevel="2" x14ac:dyDescent="0.3">
      <c r="A397" s="56" t="s">
        <v>218</v>
      </c>
      <c r="B397" s="44" t="s">
        <v>155</v>
      </c>
      <c r="C397" s="25"/>
      <c r="D397" s="1">
        <f t="shared" si="439"/>
        <v>0</v>
      </c>
      <c r="E397" s="1"/>
      <c r="F397" s="112">
        <f t="shared" si="440"/>
        <v>0</v>
      </c>
      <c r="G397" s="112"/>
      <c r="H397" s="112"/>
      <c r="I397" s="1">
        <v>0</v>
      </c>
      <c r="J397" s="1"/>
      <c r="L397" s="1"/>
      <c r="M397" s="26">
        <f t="shared" si="378"/>
        <v>0</v>
      </c>
      <c r="N397" s="1"/>
      <c r="O397" s="1">
        <f t="shared" si="368"/>
        <v>0</v>
      </c>
      <c r="R397" s="1">
        <f t="shared" si="369"/>
        <v>0</v>
      </c>
      <c r="S397" s="1">
        <f t="shared" si="441"/>
        <v>0</v>
      </c>
      <c r="Y397" s="25"/>
      <c r="Z397" s="25"/>
      <c r="AA397" s="25"/>
      <c r="AB397" s="25"/>
      <c r="AC397" s="25"/>
      <c r="AD397" s="25"/>
      <c r="AE397" s="25"/>
      <c r="AF397" s="25"/>
      <c r="AG397" s="25"/>
      <c r="AH397" s="25"/>
      <c r="AI397" s="25"/>
      <c r="AJ397" s="25"/>
      <c r="AK397" s="25"/>
      <c r="AL397" s="25"/>
      <c r="AM397" s="25"/>
      <c r="AN397" s="25"/>
      <c r="AO397" s="25"/>
      <c r="AP397" s="25"/>
      <c r="AQ397" s="25"/>
      <c r="AR397" s="25"/>
      <c r="AS397" s="25"/>
      <c r="AT397" s="25"/>
      <c r="AU397" s="25"/>
      <c r="AV397" s="25"/>
      <c r="AW397" s="25"/>
      <c r="AX397" s="25"/>
      <c r="AY397" s="25"/>
      <c r="AZ397" s="25"/>
      <c r="BA397" s="25"/>
      <c r="BB397" s="25"/>
      <c r="BC397" s="25"/>
      <c r="BD397" s="25"/>
      <c r="BE397" s="25"/>
      <c r="BF397" s="25"/>
      <c r="BG397" s="25"/>
      <c r="BH397" s="25"/>
      <c r="BI397" s="25"/>
      <c r="BJ397" s="25"/>
      <c r="BK397" s="25"/>
      <c r="BL397" s="25"/>
      <c r="BM397" s="25"/>
      <c r="BN397" s="25"/>
      <c r="BO397" s="25"/>
      <c r="BP397" s="25"/>
      <c r="BQ397" s="25"/>
    </row>
    <row r="398" spans="1:69" s="26" customFormat="1" hidden="1" outlineLevel="2" x14ac:dyDescent="0.3">
      <c r="A398" s="56" t="s">
        <v>219</v>
      </c>
      <c r="B398" s="44" t="s">
        <v>156</v>
      </c>
      <c r="C398" s="25"/>
      <c r="D398" s="1">
        <f t="shared" si="439"/>
        <v>0</v>
      </c>
      <c r="E398" s="1"/>
      <c r="F398" s="112">
        <f t="shared" si="440"/>
        <v>0</v>
      </c>
      <c r="G398" s="112"/>
      <c r="H398" s="112"/>
      <c r="I398" s="1">
        <v>0</v>
      </c>
      <c r="J398" s="1"/>
      <c r="L398" s="1"/>
      <c r="M398" s="26">
        <f t="shared" si="378"/>
        <v>0</v>
      </c>
      <c r="N398" s="1"/>
      <c r="O398" s="1">
        <f t="shared" si="368"/>
        <v>0</v>
      </c>
      <c r="R398" s="1">
        <f t="shared" si="369"/>
        <v>0</v>
      </c>
      <c r="S398" s="1">
        <f t="shared" si="441"/>
        <v>0</v>
      </c>
      <c r="Y398" s="25"/>
      <c r="Z398" s="25"/>
      <c r="AA398" s="25"/>
      <c r="AB398" s="25"/>
      <c r="AC398" s="25"/>
      <c r="AD398" s="25"/>
      <c r="AE398" s="25"/>
      <c r="AF398" s="25"/>
      <c r="AG398" s="25"/>
      <c r="AH398" s="25"/>
      <c r="AI398" s="25"/>
      <c r="AJ398" s="25"/>
      <c r="AK398" s="25"/>
      <c r="AL398" s="25"/>
      <c r="AM398" s="25"/>
      <c r="AN398" s="25"/>
      <c r="AO398" s="25"/>
      <c r="AP398" s="25"/>
      <c r="AQ398" s="25"/>
      <c r="AR398" s="25"/>
      <c r="AS398" s="25"/>
      <c r="AT398" s="25"/>
      <c r="AU398" s="25"/>
      <c r="AV398" s="25"/>
      <c r="AW398" s="25"/>
      <c r="AX398" s="25"/>
      <c r="AY398" s="25"/>
      <c r="AZ398" s="25"/>
      <c r="BA398" s="25"/>
      <c r="BB398" s="25"/>
      <c r="BC398" s="25"/>
      <c r="BD398" s="25"/>
      <c r="BE398" s="25"/>
      <c r="BF398" s="25"/>
      <c r="BG398" s="25"/>
      <c r="BH398" s="25"/>
      <c r="BI398" s="25"/>
      <c r="BJ398" s="25"/>
      <c r="BK398" s="25"/>
      <c r="BL398" s="25"/>
      <c r="BM398" s="25"/>
      <c r="BN398" s="25"/>
      <c r="BO398" s="25"/>
      <c r="BP398" s="25"/>
      <c r="BQ398" s="25"/>
    </row>
    <row r="399" spans="1:69" s="26" customFormat="1" hidden="1" outlineLevel="2" x14ac:dyDescent="0.3">
      <c r="A399" s="56" t="s">
        <v>220</v>
      </c>
      <c r="B399" s="44" t="s">
        <v>157</v>
      </c>
      <c r="C399" s="25"/>
      <c r="D399" s="1">
        <f t="shared" si="439"/>
        <v>0</v>
      </c>
      <c r="E399" s="1"/>
      <c r="F399" s="112">
        <f t="shared" si="440"/>
        <v>0</v>
      </c>
      <c r="G399" s="112"/>
      <c r="H399" s="112"/>
      <c r="I399" s="1">
        <v>0</v>
      </c>
      <c r="J399" s="1">
        <v>0</v>
      </c>
      <c r="L399" s="1"/>
      <c r="M399" s="26">
        <f t="shared" ref="M399:M402" si="442">L399*$M$12</f>
        <v>0</v>
      </c>
      <c r="N399" s="1">
        <v>0</v>
      </c>
      <c r="O399" s="1">
        <f t="shared" si="368"/>
        <v>0</v>
      </c>
      <c r="R399" s="1">
        <f t="shared" si="369"/>
        <v>0</v>
      </c>
      <c r="S399" s="1">
        <f t="shared" si="441"/>
        <v>0</v>
      </c>
      <c r="Y399" s="25"/>
      <c r="Z399" s="25"/>
      <c r="AA399" s="25"/>
      <c r="AB399" s="25"/>
      <c r="AC399" s="25"/>
      <c r="AD399" s="25"/>
      <c r="AE399" s="25"/>
      <c r="AF399" s="25"/>
      <c r="AG399" s="25"/>
      <c r="AH399" s="25"/>
      <c r="AI399" s="25"/>
      <c r="AJ399" s="25"/>
      <c r="AK399" s="25"/>
      <c r="AL399" s="25"/>
      <c r="AM399" s="25"/>
      <c r="AN399" s="25"/>
      <c r="AO399" s="25"/>
      <c r="AP399" s="25"/>
      <c r="AQ399" s="25"/>
      <c r="AR399" s="25"/>
      <c r="AS399" s="25"/>
      <c r="AT399" s="25"/>
      <c r="AU399" s="25"/>
      <c r="AV399" s="25"/>
      <c r="AW399" s="25"/>
      <c r="AX399" s="25"/>
      <c r="AY399" s="25"/>
      <c r="AZ399" s="25"/>
      <c r="BA399" s="25"/>
      <c r="BB399" s="25"/>
      <c r="BC399" s="25"/>
      <c r="BD399" s="25"/>
      <c r="BE399" s="25"/>
      <c r="BF399" s="25"/>
      <c r="BG399" s="25"/>
      <c r="BH399" s="25"/>
      <c r="BI399" s="25"/>
      <c r="BJ399" s="25"/>
      <c r="BK399" s="25"/>
      <c r="BL399" s="25"/>
      <c r="BM399" s="25"/>
      <c r="BN399" s="25"/>
      <c r="BO399" s="25"/>
      <c r="BP399" s="25"/>
      <c r="BQ399" s="25"/>
    </row>
    <row r="400" spans="1:69" s="26" customFormat="1" hidden="1" outlineLevel="2" x14ac:dyDescent="0.3">
      <c r="A400" s="56" t="s">
        <v>221</v>
      </c>
      <c r="B400" s="44" t="s">
        <v>158</v>
      </c>
      <c r="C400" s="25"/>
      <c r="D400" s="1">
        <f t="shared" si="439"/>
        <v>0</v>
      </c>
      <c r="E400" s="1"/>
      <c r="F400" s="112">
        <f t="shared" si="440"/>
        <v>0</v>
      </c>
      <c r="G400" s="112"/>
      <c r="H400" s="112"/>
      <c r="I400" s="1">
        <v>0</v>
      </c>
      <c r="J400" s="1"/>
      <c r="L400" s="1"/>
      <c r="M400" s="26">
        <f t="shared" si="442"/>
        <v>0</v>
      </c>
      <c r="N400" s="1"/>
      <c r="O400" s="1">
        <f t="shared" si="368"/>
        <v>0</v>
      </c>
      <c r="R400" s="1">
        <f t="shared" si="369"/>
        <v>0</v>
      </c>
      <c r="S400" s="1">
        <f t="shared" si="441"/>
        <v>0</v>
      </c>
      <c r="Y400" s="25"/>
      <c r="Z400" s="25"/>
      <c r="AA400" s="25"/>
      <c r="AB400" s="25"/>
      <c r="AC400" s="25"/>
      <c r="AD400" s="25"/>
      <c r="AE400" s="25"/>
      <c r="AF400" s="25"/>
      <c r="AG400" s="25"/>
      <c r="AH400" s="25"/>
      <c r="AI400" s="25"/>
      <c r="AJ400" s="25"/>
      <c r="AK400" s="25"/>
      <c r="AL400" s="25"/>
      <c r="AM400" s="25"/>
      <c r="AN400" s="25"/>
      <c r="AO400" s="25"/>
      <c r="AP400" s="25"/>
      <c r="AQ400" s="25"/>
      <c r="AR400" s="25"/>
      <c r="AS400" s="25"/>
      <c r="AT400" s="25"/>
      <c r="AU400" s="25"/>
      <c r="AV400" s="25"/>
      <c r="AW400" s="25"/>
      <c r="AX400" s="25"/>
      <c r="AY400" s="25"/>
      <c r="AZ400" s="25"/>
      <c r="BA400" s="25"/>
      <c r="BB400" s="25"/>
      <c r="BC400" s="25"/>
      <c r="BD400" s="25"/>
      <c r="BE400" s="25"/>
      <c r="BF400" s="25"/>
      <c r="BG400" s="25"/>
      <c r="BH400" s="25"/>
      <c r="BI400" s="25"/>
      <c r="BJ400" s="25"/>
      <c r="BK400" s="25"/>
      <c r="BL400" s="25"/>
      <c r="BM400" s="25"/>
      <c r="BN400" s="25"/>
      <c r="BO400" s="25"/>
      <c r="BP400" s="25"/>
      <c r="BQ400" s="25"/>
    </row>
    <row r="401" spans="1:69" s="26" customFormat="1" hidden="1" outlineLevel="2" x14ac:dyDescent="0.3">
      <c r="A401" s="56" t="s">
        <v>222</v>
      </c>
      <c r="B401" s="48" t="s">
        <v>159</v>
      </c>
      <c r="C401" s="25"/>
      <c r="D401" s="1">
        <f t="shared" si="439"/>
        <v>0</v>
      </c>
      <c r="E401" s="1"/>
      <c r="F401" s="112">
        <f t="shared" si="440"/>
        <v>0</v>
      </c>
      <c r="G401" s="112"/>
      <c r="H401" s="112"/>
      <c r="I401" s="1">
        <v>0</v>
      </c>
      <c r="J401" s="1"/>
      <c r="L401" s="1"/>
      <c r="M401" s="26">
        <f t="shared" si="442"/>
        <v>0</v>
      </c>
      <c r="N401" s="1"/>
      <c r="O401" s="1">
        <f t="shared" si="368"/>
        <v>0</v>
      </c>
      <c r="R401" s="1">
        <f t="shared" si="369"/>
        <v>0</v>
      </c>
      <c r="S401" s="1">
        <f t="shared" si="441"/>
        <v>0</v>
      </c>
      <c r="Y401" s="25"/>
      <c r="Z401" s="25"/>
      <c r="AA401" s="25"/>
      <c r="AB401" s="25"/>
      <c r="AC401" s="25"/>
      <c r="AD401" s="25"/>
      <c r="AE401" s="25"/>
      <c r="AF401" s="25"/>
      <c r="AG401" s="25"/>
      <c r="AH401" s="25"/>
      <c r="AI401" s="25"/>
      <c r="AJ401" s="25"/>
      <c r="AK401" s="25"/>
      <c r="AL401" s="25"/>
      <c r="AM401" s="25"/>
      <c r="AN401" s="25"/>
      <c r="AO401" s="25"/>
      <c r="AP401" s="25"/>
      <c r="AQ401" s="25"/>
      <c r="AR401" s="25"/>
      <c r="AS401" s="25"/>
      <c r="AT401" s="25"/>
      <c r="AU401" s="25"/>
      <c r="AV401" s="25"/>
      <c r="AW401" s="25"/>
      <c r="AX401" s="25"/>
      <c r="AY401" s="25"/>
      <c r="AZ401" s="25"/>
      <c r="BA401" s="25"/>
      <c r="BB401" s="25"/>
      <c r="BC401" s="25"/>
      <c r="BD401" s="25"/>
      <c r="BE401" s="25"/>
      <c r="BF401" s="25"/>
      <c r="BG401" s="25"/>
      <c r="BH401" s="25"/>
      <c r="BI401" s="25"/>
      <c r="BJ401" s="25"/>
      <c r="BK401" s="25"/>
      <c r="BL401" s="25"/>
      <c r="BM401" s="25"/>
      <c r="BN401" s="25"/>
      <c r="BO401" s="25"/>
      <c r="BP401" s="25"/>
      <c r="BQ401" s="25"/>
    </row>
    <row r="402" spans="1:69" s="26" customFormat="1" hidden="1" outlineLevel="2" x14ac:dyDescent="0.3">
      <c r="A402" s="56" t="s">
        <v>223</v>
      </c>
      <c r="B402" s="44" t="s">
        <v>160</v>
      </c>
      <c r="C402" s="25"/>
      <c r="D402" s="1">
        <f t="shared" si="439"/>
        <v>0</v>
      </c>
      <c r="E402" s="1"/>
      <c r="F402" s="112">
        <f t="shared" si="440"/>
        <v>0</v>
      </c>
      <c r="G402" s="112"/>
      <c r="H402" s="112"/>
      <c r="I402" s="1">
        <v>0</v>
      </c>
      <c r="J402" s="1"/>
      <c r="L402" s="1"/>
      <c r="M402" s="26">
        <f t="shared" si="442"/>
        <v>0</v>
      </c>
      <c r="N402" s="1"/>
      <c r="O402" s="1">
        <f t="shared" si="368"/>
        <v>0</v>
      </c>
      <c r="R402" s="1">
        <f t="shared" si="369"/>
        <v>0</v>
      </c>
      <c r="S402" s="1">
        <f t="shared" si="441"/>
        <v>0</v>
      </c>
      <c r="Y402" s="25"/>
      <c r="Z402" s="25"/>
      <c r="AA402" s="25"/>
      <c r="AB402" s="25"/>
      <c r="AC402" s="25"/>
      <c r="AD402" s="25"/>
      <c r="AE402" s="25"/>
      <c r="AF402" s="25"/>
      <c r="AG402" s="25"/>
      <c r="AH402" s="25"/>
      <c r="AI402" s="25"/>
      <c r="AJ402" s="25"/>
      <c r="AK402" s="25"/>
      <c r="AL402" s="25"/>
      <c r="AM402" s="25"/>
      <c r="AN402" s="25"/>
      <c r="AO402" s="25"/>
      <c r="AP402" s="25"/>
      <c r="AQ402" s="25"/>
      <c r="AR402" s="25"/>
      <c r="AS402" s="25"/>
      <c r="AT402" s="25"/>
      <c r="AU402" s="25"/>
      <c r="AV402" s="25"/>
      <c r="AW402" s="25"/>
      <c r="AX402" s="25"/>
      <c r="AY402" s="25"/>
      <c r="AZ402" s="25"/>
      <c r="BA402" s="25"/>
      <c r="BB402" s="25"/>
      <c r="BC402" s="25"/>
      <c r="BD402" s="25"/>
      <c r="BE402" s="25"/>
      <c r="BF402" s="25"/>
      <c r="BG402" s="25"/>
      <c r="BH402" s="25"/>
      <c r="BI402" s="25"/>
      <c r="BJ402" s="25"/>
      <c r="BK402" s="25"/>
      <c r="BL402" s="25"/>
      <c r="BM402" s="25"/>
      <c r="BN402" s="25"/>
      <c r="BO402" s="25"/>
      <c r="BP402" s="25"/>
      <c r="BQ402" s="25"/>
    </row>
    <row r="403" spans="1:69" s="26" customFormat="1" collapsed="1" x14ac:dyDescent="0.3">
      <c r="A403" s="56"/>
      <c r="B403" s="103" t="s">
        <v>314</v>
      </c>
      <c r="C403" s="25"/>
      <c r="D403" s="116" t="e">
        <f ca="1">SUM(D17,D22,D30,D59,D80,D89,D93,D118,D159,D208,D223,D228,D230,D235,D242,D253,D262,D271,D282,D288,D300,D306,D311,D335,D339,D355,D373,D394)</f>
        <v>#VALUE!</v>
      </c>
      <c r="E403" s="116"/>
      <c r="F403" s="117" t="e">
        <f t="shared" ca="1" si="440"/>
        <v>#VALUE!</v>
      </c>
      <c r="G403" s="117"/>
      <c r="H403" s="117"/>
      <c r="I403" s="115" t="e">
        <f ca="1">SUM(I17,I22,I30,I59,I80,I89,I93,I118,I159,I208,I223,I228,I230,I235,I242,I253,I262,I271,I282,I288,I300,I306,I311,I335,I339,I355,I373,I394)</f>
        <v>#VALUE!</v>
      </c>
      <c r="J403" s="116" t="e">
        <f t="shared" ref="J403" ca="1" si="443">SUM(J17,J22,J30,J59,J80,J89,J93,J118,J159,J208,J223,J228,J230,J235,J242,J253,J262,J271,J282,J288,J300,J306,J311,J335,J339,J355,J373,J394)</f>
        <v>#VALUE!</v>
      </c>
      <c r="L403" s="5" t="e">
        <f>SUM(L17,L22,L30,L59,L80,L89,L93,L118,L159,L208,L223,L228,L230,L235,L242,L253,L262,L271,L282,L288,L300,L306,L311,L335,L339,L355,L373,L394)</f>
        <v>#REF!</v>
      </c>
      <c r="M403" s="5" t="e">
        <f>SUM(M17,M22,M30,M59,M80,M89,M93,M118,M159,M208,M223,M228,M230,M235,M242,M253,M262,M271,M282,M288,M300,M306,M311,M335,M339,M355,M373,M394)</f>
        <v>#REF!</v>
      </c>
      <c r="N403" s="116">
        <f t="shared" ref="N403" si="444">SUM(N17,N22,N30,N59,N80,N89,N93,N118,N159,N208,N223,N228,N230,N235,N242,N253,N262,N271,N282,N288,N300,N306,N311,N335,N339,N355,N373,N394)</f>
        <v>26449789.329999998</v>
      </c>
      <c r="O403" s="115">
        <f>SUM(O17,O22,O30,O59,O80,O89,O93,O118,O159,O208,O223,O228,O230,O235,O242,O253,O262,O271,O282,O288,O300,O306,O311,O335,O339,O355,O373,O394)</f>
        <v>710365614</v>
      </c>
      <c r="R403" s="115">
        <f>SUM(R17,R22,R30,R59,R80,R89,R93,R118,R159,R208,R223,R228,R230,R235,R242,R253,R262,R271,R282,R288,R300,R306,R311,R335,R339,R355,R373,R394)</f>
        <v>710365614</v>
      </c>
      <c r="S403" s="115">
        <f>SUM(S17,S22,S30,S59,S80,S89,S93,S118,S159,S208,S223,S228,S230,S235,S242,S253,S262,S271,S282,S288,S300,S306,S311,S335,S339,S355,S373,S394)</f>
        <v>769539069.64620006</v>
      </c>
      <c r="T403" s="26">
        <f>S403/R403</f>
        <v>1.0833000000000002</v>
      </c>
      <c r="Y403" s="25"/>
      <c r="Z403" s="25"/>
      <c r="AA403" s="25"/>
      <c r="AB403" s="25"/>
      <c r="AC403" s="25"/>
      <c r="AD403" s="25"/>
      <c r="AE403" s="25"/>
      <c r="AF403" s="25"/>
      <c r="AG403" s="25"/>
      <c r="AH403" s="25"/>
      <c r="AI403" s="25"/>
      <c r="AJ403" s="25"/>
      <c r="AK403" s="25"/>
      <c r="AL403" s="25"/>
      <c r="AM403" s="25"/>
      <c r="AN403" s="25"/>
      <c r="AO403" s="25"/>
      <c r="AP403" s="25"/>
      <c r="AQ403" s="25"/>
      <c r="AR403" s="25"/>
      <c r="AS403" s="25"/>
      <c r="AT403" s="25"/>
      <c r="AU403" s="25"/>
      <c r="AV403" s="25"/>
      <c r="AW403" s="25"/>
      <c r="AX403" s="25"/>
      <c r="AY403" s="25"/>
      <c r="AZ403" s="25"/>
      <c r="BA403" s="25"/>
      <c r="BB403" s="25"/>
      <c r="BC403" s="25"/>
      <c r="BD403" s="25"/>
      <c r="BE403" s="25"/>
      <c r="BF403" s="25"/>
      <c r="BG403" s="25"/>
      <c r="BH403" s="25"/>
      <c r="BI403" s="25"/>
      <c r="BJ403" s="25"/>
      <c r="BK403" s="25"/>
      <c r="BL403" s="25"/>
      <c r="BM403" s="25"/>
      <c r="BN403" s="25"/>
      <c r="BO403" s="25"/>
      <c r="BP403" s="25"/>
      <c r="BQ403" s="25"/>
    </row>
    <row r="404" spans="1:69" ht="18.75" customHeight="1" x14ac:dyDescent="0.3">
      <c r="A404" s="104"/>
      <c r="B404" s="105" t="s">
        <v>1018</v>
      </c>
      <c r="C404" s="1"/>
      <c r="D404" s="1">
        <v>12419585</v>
      </c>
      <c r="E404" s="1"/>
      <c r="F404" s="1">
        <f t="shared" si="440"/>
        <v>1117</v>
      </c>
      <c r="G404" s="1"/>
      <c r="H404" s="1"/>
      <c r="I404" s="1"/>
      <c r="J404" s="1"/>
      <c r="L404" s="1"/>
      <c r="N404" s="1"/>
      <c r="O404" s="1"/>
      <c r="R404" s="1"/>
      <c r="S404" s="1"/>
    </row>
    <row r="405" spans="1:69" ht="18.75" customHeight="1" x14ac:dyDescent="0.3">
      <c r="A405" s="104"/>
      <c r="B405" s="105" t="s">
        <v>1019</v>
      </c>
      <c r="C405" s="1"/>
      <c r="D405" s="1" t="e">
        <f ca="1">ROUND((D403-D404/20%)*22%,0)</f>
        <v>#VALUE!</v>
      </c>
      <c r="E405" s="1"/>
      <c r="F405" s="1" t="e">
        <f t="shared" ca="1" si="440"/>
        <v>#VALUE!</v>
      </c>
      <c r="G405" s="1"/>
      <c r="H405" s="1"/>
      <c r="I405" s="1"/>
      <c r="J405" s="1"/>
      <c r="L405" s="1"/>
      <c r="N405" s="1"/>
      <c r="O405" s="1"/>
      <c r="R405" s="1"/>
      <c r="S405" s="1"/>
    </row>
    <row r="406" spans="1:69" ht="19.5" customHeight="1" thickBot="1" x14ac:dyDescent="0.35">
      <c r="A406" s="104"/>
      <c r="B406" s="106" t="s">
        <v>313</v>
      </c>
      <c r="C406" s="118"/>
      <c r="D406" s="131" t="e">
        <f ca="1">SUM(D403:D405)</f>
        <v>#VALUE!</v>
      </c>
      <c r="E406" s="131"/>
      <c r="F406" s="117" t="e">
        <f t="shared" ca="1" si="440"/>
        <v>#VALUE!</v>
      </c>
      <c r="G406" s="117"/>
      <c r="H406" s="117"/>
      <c r="I406" s="118"/>
      <c r="J406" s="118"/>
      <c r="L406" s="2"/>
      <c r="N406" s="118"/>
      <c r="O406" s="118"/>
      <c r="R406" s="118"/>
      <c r="S406" s="118"/>
    </row>
    <row r="407" spans="1:69" customFormat="1" x14ac:dyDescent="0.3">
      <c r="D407" s="79"/>
      <c r="E407" s="79"/>
      <c r="F407" s="79"/>
      <c r="G407" s="79"/>
      <c r="H407" s="79"/>
      <c r="I407" s="79"/>
      <c r="J407" s="79"/>
      <c r="K407" s="79"/>
      <c r="L407" s="79"/>
      <c r="M407" s="79"/>
      <c r="N407" s="79"/>
      <c r="P407" s="79"/>
      <c r="Q407" s="79"/>
      <c r="T407" s="79"/>
      <c r="U407" s="79"/>
      <c r="V407" s="79"/>
      <c r="W407" s="79"/>
      <c r="X407" s="79"/>
    </row>
    <row r="408" spans="1:69" customFormat="1" x14ac:dyDescent="0.3">
      <c r="D408" s="79"/>
      <c r="E408" s="79"/>
      <c r="F408" s="79"/>
      <c r="G408" s="79"/>
      <c r="H408" s="79"/>
      <c r="I408" s="79"/>
      <c r="J408" s="79"/>
      <c r="K408" s="79"/>
      <c r="L408" s="79"/>
      <c r="M408" s="79"/>
      <c r="N408" s="79"/>
      <c r="P408" s="79"/>
      <c r="Q408" s="79"/>
      <c r="T408" s="79"/>
      <c r="U408" s="79"/>
      <c r="V408" s="79"/>
      <c r="W408" s="79"/>
      <c r="X408" s="79"/>
    </row>
    <row r="409" spans="1:69" customFormat="1" x14ac:dyDescent="0.3">
      <c r="D409" s="136">
        <v>1.0832999999999999</v>
      </c>
      <c r="E409" s="136"/>
      <c r="F409" s="79"/>
      <c r="G409" s="79"/>
      <c r="H409" s="79"/>
      <c r="I409" s="79"/>
      <c r="J409" s="79"/>
      <c r="K409" s="79"/>
      <c r="L409" s="79"/>
      <c r="M409" s="79"/>
      <c r="N409" s="79"/>
      <c r="P409" s="79"/>
      <c r="Q409" s="79"/>
      <c r="T409" s="79"/>
      <c r="U409" s="79"/>
      <c r="V409" s="79"/>
      <c r="W409" s="79"/>
      <c r="X409" s="79"/>
    </row>
    <row r="410" spans="1:69" customFormat="1" x14ac:dyDescent="0.3">
      <c r="D410" s="135" t="e">
        <f ca="1">D406*D409</f>
        <v>#VALUE!</v>
      </c>
      <c r="E410" s="135"/>
      <c r="F410" s="80"/>
      <c r="G410" s="80"/>
      <c r="H410" s="80"/>
      <c r="I410" s="79"/>
      <c r="J410" s="79"/>
      <c r="K410" s="79"/>
      <c r="L410" s="79"/>
      <c r="M410" s="79"/>
      <c r="N410" s="79"/>
      <c r="P410" s="79"/>
      <c r="Q410" s="79"/>
      <c r="T410" s="79"/>
      <c r="U410" s="79"/>
      <c r="V410" s="79"/>
      <c r="W410" s="79"/>
      <c r="X410" s="79"/>
    </row>
    <row r="411" spans="1:69" customFormat="1" x14ac:dyDescent="0.3">
      <c r="D411" s="80" t="e">
        <f ca="1">D410-D406</f>
        <v>#VALUE!</v>
      </c>
      <c r="E411" s="80"/>
      <c r="F411" s="79"/>
      <c r="G411" s="79"/>
      <c r="H411" s="79"/>
      <c r="I411" s="79"/>
      <c r="J411" s="79"/>
      <c r="K411" s="79"/>
      <c r="L411" s="79"/>
      <c r="M411" s="79"/>
      <c r="N411" s="79"/>
      <c r="P411" s="79"/>
      <c r="Q411" s="79"/>
      <c r="T411" s="79"/>
      <c r="U411" s="79"/>
      <c r="V411" s="79"/>
      <c r="W411" s="79"/>
      <c r="X411" s="79"/>
    </row>
    <row r="412" spans="1:69" customFormat="1" x14ac:dyDescent="0.3">
      <c r="D412" s="138" t="e">
        <f ca="1">D410/C4</f>
        <v>#VALUE!</v>
      </c>
      <c r="E412" s="138"/>
      <c r="F412" s="79"/>
      <c r="G412" s="79"/>
      <c r="H412" s="79"/>
      <c r="I412" s="79"/>
      <c r="J412" s="79"/>
      <c r="K412" s="79"/>
      <c r="L412" s="79"/>
      <c r="M412" s="79"/>
      <c r="N412" s="79"/>
      <c r="P412" s="79"/>
      <c r="Q412" s="79"/>
      <c r="T412" s="79"/>
      <c r="U412" s="79"/>
      <c r="V412" s="79"/>
      <c r="W412" s="79"/>
      <c r="X412" s="79"/>
    </row>
    <row r="413" spans="1:69" customFormat="1" x14ac:dyDescent="0.3">
      <c r="D413" s="79"/>
      <c r="E413" s="79"/>
      <c r="F413" s="79"/>
      <c r="G413" s="79"/>
      <c r="H413" s="79"/>
      <c r="I413" s="79"/>
      <c r="J413" s="79"/>
      <c r="K413" s="79"/>
      <c r="L413" s="79"/>
      <c r="M413" s="79"/>
      <c r="N413" s="79"/>
      <c r="P413" s="79"/>
      <c r="Q413" s="79"/>
      <c r="T413" s="79"/>
      <c r="U413" s="79"/>
      <c r="V413" s="79"/>
      <c r="W413" s="79"/>
      <c r="X413" s="79"/>
    </row>
    <row r="414" spans="1:69" customFormat="1" x14ac:dyDescent="0.3">
      <c r="D414" s="79"/>
      <c r="E414" s="79"/>
      <c r="F414" s="79"/>
      <c r="G414" s="79"/>
      <c r="H414" s="79"/>
      <c r="I414" s="79"/>
      <c r="J414" s="79"/>
      <c r="K414" s="79"/>
      <c r="L414" s="79"/>
      <c r="M414" s="79"/>
      <c r="N414" s="79"/>
      <c r="P414" s="79"/>
      <c r="Q414" s="79"/>
      <c r="T414" s="79"/>
      <c r="U414" s="79"/>
      <c r="V414" s="79"/>
      <c r="W414" s="79"/>
      <c r="X414" s="79"/>
    </row>
    <row r="415" spans="1:69" customFormat="1" x14ac:dyDescent="0.3">
      <c r="D415" s="79"/>
      <c r="E415" s="79"/>
      <c r="F415" s="79"/>
      <c r="G415" s="79"/>
      <c r="H415" s="79"/>
      <c r="I415" s="79"/>
      <c r="J415" s="79"/>
      <c r="K415" s="79"/>
      <c r="L415" s="79"/>
      <c r="M415" s="79"/>
      <c r="N415" s="79"/>
      <c r="P415" s="79"/>
      <c r="Q415" s="79"/>
      <c r="T415" s="79"/>
      <c r="U415" s="79"/>
      <c r="V415" s="79"/>
      <c r="W415" s="79"/>
      <c r="X415" s="79"/>
    </row>
    <row r="416" spans="1:69" customFormat="1" x14ac:dyDescent="0.3">
      <c r="A416" t="s">
        <v>638</v>
      </c>
      <c r="D416" s="79"/>
      <c r="E416" s="79"/>
      <c r="F416" s="79"/>
      <c r="G416" s="79"/>
      <c r="H416" s="79"/>
      <c r="I416" s="79"/>
      <c r="J416" s="79"/>
      <c r="K416" s="79"/>
      <c r="L416" s="79"/>
      <c r="M416" s="79"/>
      <c r="N416" s="79"/>
      <c r="P416" s="79"/>
      <c r="Q416" s="79"/>
      <c r="T416" s="79"/>
      <c r="U416" s="79"/>
      <c r="V416" s="79"/>
      <c r="W416" s="79"/>
      <c r="X416" s="79"/>
    </row>
    <row r="417" spans="1:35" customFormat="1" x14ac:dyDescent="0.3">
      <c r="A417" s="107"/>
      <c r="B417" s="107" t="s">
        <v>578</v>
      </c>
      <c r="C417" s="108"/>
      <c r="D417" s="108"/>
      <c r="E417" s="142"/>
      <c r="F417" s="79"/>
      <c r="G417" s="79"/>
      <c r="H417" s="79"/>
      <c r="I417" s="79"/>
      <c r="J417" s="79"/>
      <c r="K417" s="79"/>
      <c r="L417" s="79"/>
      <c r="M417" s="79"/>
      <c r="N417" s="79"/>
      <c r="O417" s="108"/>
      <c r="P417" s="79"/>
      <c r="Q417" s="79"/>
      <c r="R417" s="108"/>
      <c r="S417" s="108"/>
      <c r="T417" s="79"/>
      <c r="U417" s="79"/>
      <c r="V417" s="79"/>
      <c r="W417" s="79"/>
      <c r="X417" s="79"/>
    </row>
    <row r="418" spans="1:35" customFormat="1" ht="18" x14ac:dyDescent="0.35">
      <c r="A418" s="81" t="s">
        <v>339</v>
      </c>
      <c r="B418" s="107" t="str">
        <f>VLOOKUP(A418,$A$16:$B$375,2,0)</f>
        <v xml:space="preserve">      Оборудование  - лифты</v>
      </c>
      <c r="C418" s="108"/>
      <c r="D418" s="108" t="e">
        <f ca="1">ROUND(VLOOKUP(A418,$A$16:$F$386,6,0),0)</f>
        <v>#VALUE!</v>
      </c>
      <c r="E418" s="142"/>
      <c r="F418" s="79"/>
      <c r="G418" s="79"/>
      <c r="H418" s="79"/>
      <c r="I418" s="79"/>
      <c r="J418" s="79"/>
      <c r="K418" s="79"/>
      <c r="L418" s="79"/>
      <c r="M418" s="79"/>
      <c r="N418" s="79"/>
      <c r="O418" s="108"/>
      <c r="P418" s="79"/>
      <c r="Q418" s="79"/>
      <c r="R418" s="108"/>
      <c r="S418" s="108"/>
      <c r="T418" s="79"/>
      <c r="U418" s="79"/>
      <c r="V418" s="79"/>
      <c r="W418" s="79"/>
      <c r="X418" s="79"/>
    </row>
    <row r="419" spans="1:35" customFormat="1" ht="18" x14ac:dyDescent="0.35">
      <c r="A419" s="82" t="s">
        <v>342</v>
      </c>
      <c r="B419" s="107" t="str">
        <f>VLOOKUP(A419,$A$16:$B$375,2,0)</f>
        <v xml:space="preserve">      Оборудование - насосные установки</v>
      </c>
      <c r="C419" s="108"/>
      <c r="D419" s="108" t="e">
        <f ca="1">ROUND(VLOOKUP(A419,$A$16:$F$386,6,0),0)</f>
        <v>#VALUE!</v>
      </c>
      <c r="E419" s="142"/>
      <c r="F419" s="79"/>
      <c r="G419" s="79"/>
      <c r="H419" s="79"/>
      <c r="I419" s="79"/>
      <c r="J419" s="79"/>
      <c r="K419" s="79"/>
      <c r="L419" s="79"/>
      <c r="M419" s="79"/>
      <c r="N419" s="79"/>
      <c r="O419" s="108"/>
      <c r="P419" s="79"/>
      <c r="Q419" s="79"/>
      <c r="R419" s="108"/>
      <c r="S419" s="108"/>
      <c r="T419" s="79"/>
      <c r="U419" s="79"/>
      <c r="V419" s="79"/>
      <c r="W419" s="79"/>
      <c r="X419" s="79"/>
    </row>
    <row r="420" spans="1:35" customFormat="1" ht="18" x14ac:dyDescent="0.35">
      <c r="A420" s="82" t="s">
        <v>344</v>
      </c>
      <c r="B420" s="107" t="str">
        <f>VLOOKUP(A420,$A$16:$B$375,2,0)</f>
        <v xml:space="preserve">      Оборудование - насосы</v>
      </c>
      <c r="C420" s="108"/>
      <c r="D420" s="108" t="e">
        <f ca="1">ROUND(VLOOKUP(A420,$A$16:$F$386,6,0),0)</f>
        <v>#VALUE!</v>
      </c>
      <c r="E420" s="142"/>
      <c r="F420" s="79"/>
      <c r="G420" s="79"/>
      <c r="H420" s="79"/>
      <c r="I420" s="79"/>
      <c r="J420" s="79"/>
      <c r="K420" s="79"/>
      <c r="L420" s="79"/>
      <c r="M420" s="79"/>
      <c r="N420" s="79"/>
      <c r="O420" s="108"/>
      <c r="P420" s="79"/>
      <c r="Q420" s="79"/>
      <c r="R420" s="108"/>
      <c r="S420" s="108"/>
      <c r="T420" s="79"/>
      <c r="U420" s="79"/>
      <c r="V420" s="79"/>
      <c r="W420" s="79"/>
      <c r="X420" s="79"/>
    </row>
    <row r="421" spans="1:35" customFormat="1" ht="18" x14ac:dyDescent="0.35">
      <c r="A421" s="82" t="s">
        <v>346</v>
      </c>
      <c r="B421" s="107" t="str">
        <f>VLOOKUP(A421,$A$16:$B$375,2,0)</f>
        <v xml:space="preserve">       Оборудование - котлы, автоматика к котлам</v>
      </c>
      <c r="C421" s="108"/>
      <c r="D421" s="108" t="e">
        <f ca="1">ROUND(VLOOKUP(A421,$A$16:$F$386,6,0),0)</f>
        <v>#VALUE!</v>
      </c>
      <c r="E421" s="142"/>
      <c r="F421" s="79"/>
      <c r="G421" s="79"/>
      <c r="H421" s="79"/>
      <c r="I421" s="79"/>
      <c r="J421" s="79"/>
      <c r="K421" s="79"/>
      <c r="L421" s="79"/>
      <c r="M421" s="79"/>
      <c r="N421" s="79"/>
      <c r="O421" s="108"/>
      <c r="P421" s="79"/>
      <c r="Q421" s="79"/>
      <c r="R421" s="108"/>
      <c r="S421" s="108"/>
      <c r="T421" s="79"/>
      <c r="U421" s="79"/>
      <c r="V421" s="79"/>
      <c r="W421" s="79"/>
      <c r="X421" s="79"/>
    </row>
    <row r="422" spans="1:35" customFormat="1" x14ac:dyDescent="0.3">
      <c r="A422" s="107"/>
      <c r="B422" s="107" t="s">
        <v>1020</v>
      </c>
      <c r="C422" s="108"/>
      <c r="D422" s="130" t="e">
        <f ca="1">SUM(D418:D421)</f>
        <v>#VALUE!</v>
      </c>
      <c r="E422" s="143"/>
      <c r="F422" s="79"/>
      <c r="G422" s="79"/>
      <c r="H422" s="79"/>
      <c r="I422" s="79"/>
      <c r="J422" s="79"/>
      <c r="K422" s="79"/>
      <c r="L422" s="79"/>
      <c r="M422" s="79"/>
      <c r="N422" s="79"/>
      <c r="O422" s="108"/>
      <c r="P422" s="79"/>
      <c r="Q422" s="79"/>
      <c r="R422" s="108"/>
      <c r="S422" s="108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</row>
    <row r="423" spans="1:35" customFormat="1" x14ac:dyDescent="0.3">
      <c r="A423" s="107"/>
      <c r="B423" s="107" t="s">
        <v>1018</v>
      </c>
      <c r="C423" s="108"/>
      <c r="D423" s="108">
        <v>0</v>
      </c>
      <c r="E423" s="142"/>
      <c r="F423" s="79"/>
      <c r="G423" s="79"/>
      <c r="H423" s="79"/>
      <c r="I423" s="79"/>
      <c r="J423" s="79"/>
      <c r="K423" s="79"/>
      <c r="L423" s="79"/>
      <c r="M423" s="79"/>
      <c r="N423" s="79"/>
      <c r="O423" s="108"/>
      <c r="P423" s="79"/>
      <c r="Q423" s="79"/>
      <c r="R423" s="108"/>
      <c r="S423" s="108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</row>
    <row r="424" spans="1:35" customFormat="1" x14ac:dyDescent="0.3">
      <c r="A424" s="107"/>
      <c r="B424" s="107" t="s">
        <v>1019</v>
      </c>
      <c r="C424" s="108"/>
      <c r="D424" s="1" t="e">
        <f ca="1">ROUND((D422-D423/20%)*22%,0)</f>
        <v>#VALUE!</v>
      </c>
      <c r="E424" s="144"/>
      <c r="F424" s="79"/>
      <c r="G424" s="79"/>
      <c r="H424" s="79"/>
      <c r="I424" s="79"/>
      <c r="J424" s="79"/>
      <c r="K424" s="79"/>
      <c r="L424" s="79"/>
      <c r="M424" s="79"/>
      <c r="N424" s="79"/>
      <c r="O424" s="108"/>
      <c r="P424" s="79"/>
      <c r="Q424" s="79"/>
      <c r="R424" s="108"/>
      <c r="S424" s="108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</row>
    <row r="425" spans="1:35" customFormat="1" x14ac:dyDescent="0.3">
      <c r="A425" s="107"/>
      <c r="B425" s="107" t="s">
        <v>313</v>
      </c>
      <c r="C425" s="108"/>
      <c r="D425" s="130" t="e">
        <f ca="1">SUM(D422:D424)</f>
        <v>#VALUE!</v>
      </c>
      <c r="E425" s="143"/>
      <c r="F425" s="79"/>
      <c r="G425" s="79"/>
      <c r="H425" s="79"/>
      <c r="I425" s="79"/>
      <c r="J425" s="79"/>
      <c r="K425" s="79"/>
      <c r="L425" s="79"/>
      <c r="M425" s="79"/>
      <c r="N425" s="79"/>
      <c r="O425" s="108"/>
      <c r="P425" s="79"/>
      <c r="Q425" s="79"/>
      <c r="R425" s="108"/>
      <c r="S425" s="108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</row>
    <row r="426" spans="1:35" customFormat="1" x14ac:dyDescent="0.3">
      <c r="A426" s="107"/>
      <c r="B426" s="107"/>
      <c r="C426" s="108"/>
      <c r="D426" s="109" t="e">
        <f ca="1">D406-D425</f>
        <v>#VALUE!</v>
      </c>
      <c r="E426" s="145"/>
      <c r="F426" s="79"/>
      <c r="G426" s="79"/>
      <c r="H426" s="79"/>
      <c r="I426" s="79"/>
      <c r="J426" s="79"/>
      <c r="K426" s="79"/>
      <c r="L426" s="79"/>
      <c r="M426" s="79"/>
      <c r="N426" s="79"/>
      <c r="O426" s="108"/>
      <c r="P426" s="79"/>
      <c r="Q426" s="79"/>
      <c r="R426" s="108"/>
      <c r="S426" s="108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</row>
    <row r="427" spans="1:35" x14ac:dyDescent="0.3">
      <c r="D427" s="26"/>
      <c r="E427" s="26"/>
      <c r="F427" s="26"/>
      <c r="G427" s="26"/>
      <c r="H427" s="26"/>
      <c r="I427" s="26"/>
      <c r="J427" s="26"/>
      <c r="N427" s="26"/>
    </row>
    <row r="428" spans="1:35" x14ac:dyDescent="0.3">
      <c r="D428" s="26"/>
      <c r="E428" s="26"/>
      <c r="F428" s="26"/>
      <c r="G428" s="26"/>
      <c r="H428" s="26"/>
      <c r="I428" s="26"/>
      <c r="J428" s="26"/>
      <c r="N428" s="26"/>
    </row>
    <row r="429" spans="1:35" x14ac:dyDescent="0.3">
      <c r="D429" s="26"/>
      <c r="E429" s="26"/>
      <c r="F429" s="26"/>
      <c r="G429" s="26"/>
      <c r="H429" s="26"/>
      <c r="I429" s="26"/>
      <c r="J429" s="26"/>
      <c r="N429" s="26"/>
    </row>
    <row r="430" spans="1:35" x14ac:dyDescent="0.3">
      <c r="D430" s="26"/>
      <c r="E430" s="26"/>
      <c r="F430" s="26"/>
      <c r="G430" s="26"/>
      <c r="H430" s="26"/>
      <c r="I430" s="26"/>
      <c r="J430" s="26"/>
      <c r="N430" s="26"/>
    </row>
    <row r="431" spans="1:35" x14ac:dyDescent="0.3">
      <c r="D431" s="26"/>
      <c r="E431" s="26"/>
      <c r="F431" s="26"/>
      <c r="G431" s="26"/>
      <c r="H431" s="26"/>
      <c r="I431" s="26"/>
      <c r="J431" s="26"/>
      <c r="N431" s="26"/>
    </row>
    <row r="432" spans="1:35" x14ac:dyDescent="0.3">
      <c r="D432" s="26"/>
      <c r="E432" s="26"/>
      <c r="F432" s="26"/>
      <c r="G432" s="26"/>
      <c r="H432" s="26"/>
      <c r="I432" s="26"/>
      <c r="J432" s="26"/>
      <c r="N432" s="26"/>
    </row>
    <row r="433" spans="1:69" x14ac:dyDescent="0.3">
      <c r="D433" s="26"/>
      <c r="E433" s="26"/>
      <c r="F433" s="26"/>
      <c r="G433" s="26"/>
      <c r="H433" s="26"/>
      <c r="I433" s="26"/>
      <c r="J433" s="26"/>
      <c r="N433" s="26"/>
    </row>
    <row r="434" spans="1:69" x14ac:dyDescent="0.3">
      <c r="D434" s="26"/>
      <c r="E434" s="26"/>
      <c r="F434" s="26"/>
      <c r="G434" s="26"/>
      <c r="H434" s="26"/>
      <c r="I434" s="26"/>
      <c r="J434" s="26"/>
      <c r="N434" s="26"/>
    </row>
    <row r="435" spans="1:69" x14ac:dyDescent="0.3">
      <c r="D435" s="26"/>
      <c r="E435" s="26"/>
      <c r="F435" s="26"/>
      <c r="G435" s="26"/>
      <c r="H435" s="26"/>
      <c r="I435" s="26"/>
      <c r="J435" s="26"/>
      <c r="N435" s="26"/>
    </row>
    <row r="436" spans="1:69" s="110" customFormat="1" x14ac:dyDescent="0.3">
      <c r="A436" s="25"/>
      <c r="B436" s="25"/>
      <c r="C436" s="25"/>
      <c r="D436" s="26"/>
      <c r="E436" s="26"/>
      <c r="F436" s="26"/>
      <c r="G436" s="26"/>
      <c r="H436" s="26"/>
      <c r="I436" s="26"/>
      <c r="J436" s="26"/>
      <c r="K436" s="26"/>
      <c r="L436" s="26"/>
      <c r="M436" s="26"/>
      <c r="N436" s="26"/>
      <c r="O436" s="25"/>
      <c r="P436" s="26"/>
      <c r="Q436" s="26"/>
      <c r="R436" s="25"/>
      <c r="S436" s="25"/>
      <c r="T436" s="26"/>
      <c r="U436" s="26"/>
      <c r="V436" s="26"/>
      <c r="W436" s="26"/>
      <c r="X436" s="26"/>
      <c r="Y436" s="25"/>
      <c r="Z436" s="25"/>
      <c r="AA436" s="25"/>
      <c r="AB436" s="25"/>
      <c r="AC436" s="25"/>
      <c r="AD436" s="25"/>
      <c r="AE436" s="25"/>
      <c r="AF436" s="25"/>
      <c r="AG436" s="25"/>
      <c r="AH436" s="25"/>
      <c r="AI436" s="25"/>
      <c r="AJ436" s="25"/>
      <c r="AK436" s="25"/>
      <c r="AL436" s="25"/>
      <c r="AM436" s="25"/>
      <c r="AN436" s="25"/>
      <c r="AO436" s="25"/>
      <c r="AP436" s="25"/>
      <c r="AQ436" s="25"/>
      <c r="AR436" s="25"/>
      <c r="AS436" s="25"/>
      <c r="AT436" s="25"/>
      <c r="AU436" s="25"/>
      <c r="AV436" s="25"/>
      <c r="AW436" s="25"/>
      <c r="AX436" s="25"/>
      <c r="AY436" s="25"/>
      <c r="AZ436" s="25"/>
      <c r="BA436" s="25"/>
      <c r="BB436" s="25"/>
      <c r="BC436" s="25"/>
      <c r="BD436" s="25"/>
      <c r="BE436" s="25"/>
      <c r="BF436" s="25"/>
      <c r="BG436" s="25"/>
      <c r="BH436" s="25"/>
      <c r="BI436" s="25"/>
      <c r="BJ436" s="25"/>
      <c r="BK436" s="25"/>
      <c r="BL436" s="25"/>
      <c r="BM436" s="25"/>
      <c r="BN436" s="25"/>
      <c r="BO436" s="25"/>
      <c r="BP436" s="25"/>
      <c r="BQ436" s="25"/>
    </row>
    <row r="437" spans="1:69" s="110" customFormat="1" x14ac:dyDescent="0.3">
      <c r="A437" s="25"/>
      <c r="B437" s="25"/>
      <c r="C437" s="25"/>
      <c r="D437" s="26"/>
      <c r="E437" s="26"/>
      <c r="F437" s="26"/>
      <c r="G437" s="26"/>
      <c r="H437" s="26"/>
      <c r="I437" s="26"/>
      <c r="J437" s="26"/>
      <c r="K437" s="26"/>
      <c r="L437" s="26"/>
      <c r="M437" s="26"/>
      <c r="N437" s="26"/>
      <c r="O437" s="25"/>
      <c r="P437" s="26"/>
      <c r="Q437" s="26"/>
      <c r="R437" s="25"/>
      <c r="S437" s="25"/>
      <c r="T437" s="26"/>
      <c r="U437" s="26"/>
      <c r="V437" s="26"/>
      <c r="W437" s="26"/>
      <c r="X437" s="26"/>
      <c r="Y437" s="25"/>
      <c r="Z437" s="25"/>
      <c r="AA437" s="25"/>
      <c r="AB437" s="25"/>
      <c r="AC437" s="25"/>
      <c r="AD437" s="25"/>
      <c r="AE437" s="25"/>
      <c r="AF437" s="25"/>
      <c r="AG437" s="25"/>
      <c r="AH437" s="25"/>
      <c r="AI437" s="25"/>
      <c r="AJ437" s="25"/>
      <c r="AK437" s="25"/>
      <c r="AL437" s="25"/>
      <c r="AM437" s="25"/>
      <c r="AN437" s="25"/>
      <c r="AO437" s="25"/>
      <c r="AP437" s="25"/>
      <c r="AQ437" s="25"/>
      <c r="AR437" s="25"/>
      <c r="AS437" s="25"/>
      <c r="AT437" s="25"/>
      <c r="AU437" s="25"/>
      <c r="AV437" s="25"/>
      <c r="AW437" s="25"/>
      <c r="AX437" s="25"/>
      <c r="AY437" s="25"/>
      <c r="AZ437" s="25"/>
      <c r="BA437" s="25"/>
      <c r="BB437" s="25"/>
      <c r="BC437" s="25"/>
      <c r="BD437" s="25"/>
      <c r="BE437" s="25"/>
      <c r="BF437" s="25"/>
      <c r="BG437" s="25"/>
      <c r="BH437" s="25"/>
      <c r="BI437" s="25"/>
      <c r="BJ437" s="25"/>
      <c r="BK437" s="25"/>
      <c r="BL437" s="25"/>
      <c r="BM437" s="25"/>
      <c r="BN437" s="25"/>
      <c r="BO437" s="25"/>
      <c r="BP437" s="25"/>
      <c r="BQ437" s="25"/>
    </row>
    <row r="438" spans="1:69" s="110" customFormat="1" x14ac:dyDescent="0.3">
      <c r="A438" s="25"/>
      <c r="B438" s="25"/>
      <c r="C438" s="25"/>
      <c r="D438" s="26"/>
      <c r="E438" s="26"/>
      <c r="F438" s="26"/>
      <c r="G438" s="26"/>
      <c r="H438" s="26"/>
      <c r="I438" s="26"/>
      <c r="J438" s="26"/>
      <c r="K438" s="26"/>
      <c r="L438" s="26"/>
      <c r="M438" s="26"/>
      <c r="N438" s="26"/>
      <c r="O438" s="25"/>
      <c r="P438" s="26"/>
      <c r="Q438" s="26"/>
      <c r="R438" s="25"/>
      <c r="S438" s="25"/>
      <c r="T438" s="26"/>
      <c r="U438" s="26"/>
      <c r="V438" s="26"/>
      <c r="W438" s="26"/>
      <c r="X438" s="26"/>
      <c r="Y438" s="25"/>
      <c r="Z438" s="25"/>
      <c r="AA438" s="25"/>
      <c r="AB438" s="25"/>
      <c r="AC438" s="25"/>
      <c r="AD438" s="25"/>
      <c r="AE438" s="25"/>
      <c r="AF438" s="25"/>
      <c r="AG438" s="25"/>
      <c r="AH438" s="25"/>
      <c r="AI438" s="25"/>
      <c r="AJ438" s="25"/>
      <c r="AK438" s="25"/>
      <c r="AL438" s="25"/>
      <c r="AM438" s="25"/>
      <c r="AN438" s="25"/>
      <c r="AO438" s="25"/>
      <c r="AP438" s="25"/>
      <c r="AQ438" s="25"/>
      <c r="AR438" s="25"/>
      <c r="AS438" s="25"/>
      <c r="AT438" s="25"/>
      <c r="AU438" s="25"/>
      <c r="AV438" s="25"/>
      <c r="AW438" s="25"/>
      <c r="AX438" s="25"/>
      <c r="AY438" s="25"/>
      <c r="AZ438" s="25"/>
      <c r="BA438" s="25"/>
      <c r="BB438" s="25"/>
      <c r="BC438" s="25"/>
      <c r="BD438" s="25"/>
      <c r="BE438" s="25"/>
      <c r="BF438" s="25"/>
      <c r="BG438" s="25"/>
      <c r="BH438" s="25"/>
      <c r="BI438" s="25"/>
      <c r="BJ438" s="25"/>
      <c r="BK438" s="25"/>
      <c r="BL438" s="25"/>
      <c r="BM438" s="25"/>
      <c r="BN438" s="25"/>
      <c r="BO438" s="25"/>
      <c r="BP438" s="25"/>
      <c r="BQ438" s="25"/>
    </row>
    <row r="439" spans="1:69" s="110" customFormat="1" x14ac:dyDescent="0.3">
      <c r="A439" s="25"/>
      <c r="B439" s="25"/>
      <c r="C439" s="25"/>
      <c r="D439" s="26"/>
      <c r="E439" s="26"/>
      <c r="F439" s="26"/>
      <c r="G439" s="26"/>
      <c r="H439" s="26"/>
      <c r="I439" s="26"/>
      <c r="J439" s="26"/>
      <c r="K439" s="26"/>
      <c r="L439" s="26"/>
      <c r="M439" s="26"/>
      <c r="N439" s="26"/>
      <c r="O439" s="25"/>
      <c r="P439" s="26"/>
      <c r="Q439" s="26"/>
      <c r="R439" s="25"/>
      <c r="S439" s="25"/>
      <c r="T439" s="26"/>
      <c r="U439" s="26"/>
      <c r="V439" s="26"/>
      <c r="W439" s="26"/>
      <c r="X439" s="26"/>
      <c r="Y439" s="25"/>
      <c r="Z439" s="25"/>
      <c r="AA439" s="25"/>
      <c r="AB439" s="25"/>
      <c r="AC439" s="25"/>
      <c r="AD439" s="25"/>
      <c r="AE439" s="25"/>
      <c r="AF439" s="25"/>
      <c r="AG439" s="25"/>
      <c r="AH439" s="25"/>
      <c r="AI439" s="25"/>
      <c r="AJ439" s="25"/>
      <c r="AK439" s="25"/>
      <c r="AL439" s="25"/>
      <c r="AM439" s="25"/>
      <c r="AN439" s="25"/>
      <c r="AO439" s="25"/>
      <c r="AP439" s="25"/>
      <c r="AQ439" s="25"/>
      <c r="AR439" s="25"/>
      <c r="AS439" s="25"/>
      <c r="AT439" s="25"/>
      <c r="AU439" s="25"/>
      <c r="AV439" s="25"/>
      <c r="AW439" s="25"/>
      <c r="AX439" s="25"/>
      <c r="AY439" s="25"/>
      <c r="AZ439" s="25"/>
      <c r="BA439" s="25"/>
      <c r="BB439" s="25"/>
      <c r="BC439" s="25"/>
      <c r="BD439" s="25"/>
      <c r="BE439" s="25"/>
      <c r="BF439" s="25"/>
      <c r="BG439" s="25"/>
      <c r="BH439" s="25"/>
      <c r="BI439" s="25"/>
      <c r="BJ439" s="25"/>
      <c r="BK439" s="25"/>
      <c r="BL439" s="25"/>
      <c r="BM439" s="25"/>
      <c r="BN439" s="25"/>
      <c r="BO439" s="25"/>
      <c r="BP439" s="25"/>
      <c r="BQ439" s="25"/>
    </row>
    <row r="440" spans="1:69" s="110" customFormat="1" x14ac:dyDescent="0.3">
      <c r="A440" s="25"/>
      <c r="B440" s="25"/>
      <c r="C440" s="25"/>
      <c r="D440" s="26"/>
      <c r="E440" s="26"/>
      <c r="F440" s="26"/>
      <c r="G440" s="26"/>
      <c r="H440" s="26"/>
      <c r="I440" s="26"/>
      <c r="J440" s="26"/>
      <c r="K440" s="26"/>
      <c r="L440" s="26"/>
      <c r="M440" s="26"/>
      <c r="N440" s="26"/>
      <c r="O440" s="25"/>
      <c r="P440" s="26"/>
      <c r="Q440" s="26"/>
      <c r="R440" s="25"/>
      <c r="S440" s="25"/>
      <c r="T440" s="26"/>
      <c r="U440" s="26"/>
      <c r="V440" s="26"/>
      <c r="W440" s="26"/>
      <c r="X440" s="26"/>
      <c r="Y440" s="25"/>
      <c r="Z440" s="25"/>
      <c r="AA440" s="25"/>
      <c r="AB440" s="25"/>
      <c r="AC440" s="25"/>
      <c r="AD440" s="25"/>
      <c r="AE440" s="25"/>
      <c r="AF440" s="25"/>
      <c r="AG440" s="25"/>
      <c r="AH440" s="25"/>
      <c r="AI440" s="25"/>
      <c r="AJ440" s="25"/>
      <c r="AK440" s="25"/>
      <c r="AL440" s="25"/>
      <c r="AM440" s="25"/>
      <c r="AN440" s="25"/>
      <c r="AO440" s="25"/>
      <c r="AP440" s="25"/>
      <c r="AQ440" s="25"/>
      <c r="AR440" s="25"/>
      <c r="AS440" s="25"/>
      <c r="AT440" s="25"/>
      <c r="AU440" s="25"/>
      <c r="AV440" s="25"/>
      <c r="AW440" s="25"/>
      <c r="AX440" s="25"/>
      <c r="AY440" s="25"/>
      <c r="AZ440" s="25"/>
      <c r="BA440" s="25"/>
      <c r="BB440" s="25"/>
      <c r="BC440" s="25"/>
      <c r="BD440" s="25"/>
      <c r="BE440" s="25"/>
      <c r="BF440" s="25"/>
      <c r="BG440" s="25"/>
      <c r="BH440" s="25"/>
      <c r="BI440" s="25"/>
      <c r="BJ440" s="25"/>
      <c r="BK440" s="25"/>
      <c r="BL440" s="25"/>
      <c r="BM440" s="25"/>
      <c r="BN440" s="25"/>
      <c r="BO440" s="25"/>
      <c r="BP440" s="25"/>
      <c r="BQ440" s="25"/>
    </row>
    <row r="441" spans="1:69" s="110" customFormat="1" x14ac:dyDescent="0.3">
      <c r="A441" s="25"/>
      <c r="B441" s="25"/>
      <c r="C441" s="25"/>
      <c r="D441" s="26"/>
      <c r="E441" s="26"/>
      <c r="F441" s="26"/>
      <c r="G441" s="26"/>
      <c r="H441" s="26"/>
      <c r="I441" s="26"/>
      <c r="J441" s="26"/>
      <c r="K441" s="26"/>
      <c r="L441" s="26"/>
      <c r="M441" s="26"/>
      <c r="N441" s="26"/>
      <c r="O441" s="25"/>
      <c r="P441" s="26"/>
      <c r="Q441" s="26"/>
      <c r="R441" s="25"/>
      <c r="S441" s="25"/>
      <c r="T441" s="26"/>
      <c r="U441" s="26"/>
      <c r="V441" s="26"/>
      <c r="W441" s="26"/>
      <c r="X441" s="26"/>
      <c r="Y441" s="25"/>
      <c r="Z441" s="25"/>
      <c r="AA441" s="25"/>
      <c r="AB441" s="25"/>
      <c r="AC441" s="25"/>
      <c r="AD441" s="25"/>
      <c r="AE441" s="25"/>
      <c r="AF441" s="25"/>
      <c r="AG441" s="25"/>
      <c r="AH441" s="25"/>
      <c r="AI441" s="25"/>
      <c r="AJ441" s="25"/>
      <c r="AK441" s="25"/>
      <c r="AL441" s="25"/>
      <c r="AM441" s="25"/>
      <c r="AN441" s="25"/>
      <c r="AO441" s="25"/>
      <c r="AP441" s="25"/>
      <c r="AQ441" s="25"/>
      <c r="AR441" s="25"/>
      <c r="AS441" s="25"/>
      <c r="AT441" s="25"/>
      <c r="AU441" s="25"/>
      <c r="AV441" s="25"/>
      <c r="AW441" s="25"/>
      <c r="AX441" s="25"/>
      <c r="AY441" s="25"/>
      <c r="AZ441" s="25"/>
      <c r="BA441" s="25"/>
      <c r="BB441" s="25"/>
      <c r="BC441" s="25"/>
      <c r="BD441" s="25"/>
      <c r="BE441" s="25"/>
      <c r="BF441" s="25"/>
      <c r="BG441" s="25"/>
      <c r="BH441" s="25"/>
      <c r="BI441" s="25"/>
      <c r="BJ441" s="25"/>
      <c r="BK441" s="25"/>
      <c r="BL441" s="25"/>
      <c r="BM441" s="25"/>
      <c r="BN441" s="25"/>
      <c r="BO441" s="25"/>
      <c r="BP441" s="25"/>
      <c r="BQ441" s="25"/>
    </row>
    <row r="442" spans="1:69" s="110" customFormat="1" x14ac:dyDescent="0.3">
      <c r="A442" s="25"/>
      <c r="B442" s="25"/>
      <c r="C442" s="25"/>
      <c r="D442" s="26"/>
      <c r="E442" s="26"/>
      <c r="F442" s="26"/>
      <c r="G442" s="26"/>
      <c r="H442" s="26"/>
      <c r="I442" s="26"/>
      <c r="J442" s="26"/>
      <c r="K442" s="26"/>
      <c r="L442" s="26"/>
      <c r="M442" s="26"/>
      <c r="N442" s="26"/>
      <c r="O442" s="25"/>
      <c r="P442" s="26"/>
      <c r="Q442" s="26"/>
      <c r="R442" s="25"/>
      <c r="S442" s="25"/>
      <c r="T442" s="26"/>
      <c r="U442" s="26"/>
      <c r="V442" s="26"/>
      <c r="W442" s="26"/>
      <c r="X442" s="26"/>
      <c r="Y442" s="25"/>
      <c r="Z442" s="25"/>
      <c r="AA442" s="25"/>
      <c r="AB442" s="25"/>
      <c r="AC442" s="25"/>
      <c r="AD442" s="25"/>
      <c r="AE442" s="25"/>
      <c r="AF442" s="25"/>
      <c r="AG442" s="25"/>
      <c r="AH442" s="25"/>
      <c r="AI442" s="25"/>
      <c r="AJ442" s="25"/>
      <c r="AK442" s="25"/>
      <c r="AL442" s="25"/>
      <c r="AM442" s="25"/>
      <c r="AN442" s="25"/>
      <c r="AO442" s="25"/>
      <c r="AP442" s="25"/>
      <c r="AQ442" s="25"/>
      <c r="AR442" s="25"/>
      <c r="AS442" s="25"/>
      <c r="AT442" s="25"/>
      <c r="AU442" s="25"/>
      <c r="AV442" s="25"/>
      <c r="AW442" s="25"/>
      <c r="AX442" s="25"/>
      <c r="AY442" s="25"/>
      <c r="AZ442" s="25"/>
      <c r="BA442" s="25"/>
      <c r="BB442" s="25"/>
      <c r="BC442" s="25"/>
      <c r="BD442" s="25"/>
      <c r="BE442" s="25"/>
      <c r="BF442" s="25"/>
      <c r="BG442" s="25"/>
      <c r="BH442" s="25"/>
      <c r="BI442" s="25"/>
      <c r="BJ442" s="25"/>
      <c r="BK442" s="25"/>
      <c r="BL442" s="25"/>
      <c r="BM442" s="25"/>
      <c r="BN442" s="25"/>
      <c r="BO442" s="25"/>
      <c r="BP442" s="25"/>
      <c r="BQ442" s="25"/>
    </row>
    <row r="443" spans="1:69" s="110" customFormat="1" x14ac:dyDescent="0.3">
      <c r="A443" s="25"/>
      <c r="B443" s="25"/>
      <c r="C443" s="25"/>
      <c r="D443" s="26"/>
      <c r="E443" s="26"/>
      <c r="F443" s="26"/>
      <c r="G443" s="26"/>
      <c r="H443" s="26"/>
      <c r="I443" s="26"/>
      <c r="J443" s="26"/>
      <c r="K443" s="26"/>
      <c r="L443" s="26"/>
      <c r="M443" s="26"/>
      <c r="N443" s="26"/>
      <c r="O443" s="25"/>
      <c r="P443" s="26"/>
      <c r="Q443" s="26"/>
      <c r="R443" s="25"/>
      <c r="S443" s="25"/>
      <c r="T443" s="26"/>
      <c r="U443" s="26"/>
      <c r="V443" s="26"/>
      <c r="W443" s="26"/>
      <c r="X443" s="26"/>
      <c r="Y443" s="25"/>
      <c r="Z443" s="25"/>
      <c r="AA443" s="25"/>
      <c r="AB443" s="25"/>
      <c r="AC443" s="25"/>
      <c r="AD443" s="25"/>
      <c r="AE443" s="25"/>
      <c r="AF443" s="25"/>
      <c r="AG443" s="25"/>
      <c r="AH443" s="25"/>
      <c r="AI443" s="25"/>
      <c r="AJ443" s="25"/>
      <c r="AK443" s="25"/>
      <c r="AL443" s="25"/>
      <c r="AM443" s="25"/>
      <c r="AN443" s="25"/>
      <c r="AO443" s="25"/>
      <c r="AP443" s="25"/>
      <c r="AQ443" s="25"/>
      <c r="AR443" s="25"/>
      <c r="AS443" s="25"/>
      <c r="AT443" s="25"/>
      <c r="AU443" s="25"/>
      <c r="AV443" s="25"/>
      <c r="AW443" s="25"/>
      <c r="AX443" s="25"/>
      <c r="AY443" s="25"/>
      <c r="AZ443" s="25"/>
      <c r="BA443" s="25"/>
      <c r="BB443" s="25"/>
      <c r="BC443" s="25"/>
      <c r="BD443" s="25"/>
      <c r="BE443" s="25"/>
      <c r="BF443" s="25"/>
      <c r="BG443" s="25"/>
      <c r="BH443" s="25"/>
      <c r="BI443" s="25"/>
      <c r="BJ443" s="25"/>
      <c r="BK443" s="25"/>
      <c r="BL443" s="25"/>
      <c r="BM443" s="25"/>
      <c r="BN443" s="25"/>
      <c r="BO443" s="25"/>
      <c r="BP443" s="25"/>
      <c r="BQ443" s="25"/>
    </row>
    <row r="444" spans="1:69" s="110" customFormat="1" x14ac:dyDescent="0.3">
      <c r="A444" s="25"/>
      <c r="B444" s="25"/>
      <c r="C444" s="25"/>
      <c r="D444" s="26"/>
      <c r="E444" s="26"/>
      <c r="F444" s="26"/>
      <c r="G444" s="26"/>
      <c r="H444" s="26"/>
      <c r="I444" s="26"/>
      <c r="J444" s="26"/>
      <c r="K444" s="26"/>
      <c r="L444" s="26"/>
      <c r="M444" s="26"/>
      <c r="N444" s="26"/>
      <c r="O444" s="25"/>
      <c r="P444" s="26"/>
      <c r="Q444" s="26"/>
      <c r="R444" s="25"/>
      <c r="S444" s="25"/>
      <c r="T444" s="26"/>
      <c r="U444" s="26"/>
      <c r="V444" s="26"/>
      <c r="W444" s="26"/>
      <c r="X444" s="26"/>
      <c r="Y444" s="25"/>
      <c r="Z444" s="25"/>
      <c r="AA444" s="25"/>
      <c r="AB444" s="25"/>
      <c r="AC444" s="25"/>
      <c r="AD444" s="25"/>
      <c r="AE444" s="25"/>
      <c r="AF444" s="25"/>
      <c r="AG444" s="25"/>
      <c r="AH444" s="25"/>
      <c r="AI444" s="25"/>
      <c r="AJ444" s="25"/>
      <c r="AK444" s="25"/>
      <c r="AL444" s="25"/>
      <c r="AM444" s="25"/>
      <c r="AN444" s="25"/>
      <c r="AO444" s="25"/>
      <c r="AP444" s="25"/>
      <c r="AQ444" s="25"/>
      <c r="AR444" s="25"/>
      <c r="AS444" s="25"/>
      <c r="AT444" s="25"/>
      <c r="AU444" s="25"/>
      <c r="AV444" s="25"/>
      <c r="AW444" s="25"/>
      <c r="AX444" s="25"/>
      <c r="AY444" s="25"/>
      <c r="AZ444" s="25"/>
      <c r="BA444" s="25"/>
      <c r="BB444" s="25"/>
      <c r="BC444" s="25"/>
      <c r="BD444" s="25"/>
      <c r="BE444" s="25"/>
      <c r="BF444" s="25"/>
      <c r="BG444" s="25"/>
      <c r="BH444" s="25"/>
      <c r="BI444" s="25"/>
      <c r="BJ444" s="25"/>
      <c r="BK444" s="25"/>
      <c r="BL444" s="25"/>
      <c r="BM444" s="25"/>
      <c r="BN444" s="25"/>
      <c r="BO444" s="25"/>
      <c r="BP444" s="25"/>
      <c r="BQ444" s="25"/>
    </row>
    <row r="445" spans="1:69" s="110" customFormat="1" x14ac:dyDescent="0.3">
      <c r="A445" s="25"/>
      <c r="B445" s="25"/>
      <c r="C445" s="25"/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O445" s="25"/>
      <c r="P445" s="26"/>
      <c r="Q445" s="26"/>
      <c r="R445" s="25"/>
      <c r="S445" s="25"/>
      <c r="T445" s="26"/>
      <c r="U445" s="26"/>
      <c r="V445" s="26"/>
      <c r="W445" s="26"/>
      <c r="X445" s="26"/>
      <c r="Y445" s="25"/>
      <c r="Z445" s="25"/>
      <c r="AA445" s="25"/>
      <c r="AB445" s="25"/>
      <c r="AC445" s="25"/>
      <c r="AD445" s="25"/>
      <c r="AE445" s="25"/>
      <c r="AF445" s="25"/>
      <c r="AG445" s="25"/>
      <c r="AH445" s="25"/>
      <c r="AI445" s="25"/>
      <c r="AJ445" s="25"/>
      <c r="AK445" s="25"/>
      <c r="AL445" s="25"/>
      <c r="AM445" s="25"/>
      <c r="AN445" s="25"/>
      <c r="AO445" s="25"/>
      <c r="AP445" s="25"/>
      <c r="AQ445" s="25"/>
      <c r="AR445" s="25"/>
      <c r="AS445" s="25"/>
      <c r="AT445" s="25"/>
      <c r="AU445" s="25"/>
      <c r="AV445" s="25"/>
      <c r="AW445" s="25"/>
      <c r="AX445" s="25"/>
      <c r="AY445" s="25"/>
      <c r="AZ445" s="25"/>
      <c r="BA445" s="25"/>
      <c r="BB445" s="25"/>
      <c r="BC445" s="25"/>
      <c r="BD445" s="25"/>
      <c r="BE445" s="25"/>
      <c r="BF445" s="25"/>
      <c r="BG445" s="25"/>
      <c r="BH445" s="25"/>
      <c r="BI445" s="25"/>
      <c r="BJ445" s="25"/>
      <c r="BK445" s="25"/>
      <c r="BL445" s="25"/>
      <c r="BM445" s="25"/>
      <c r="BN445" s="25"/>
      <c r="BO445" s="25"/>
      <c r="BP445" s="25"/>
      <c r="BQ445" s="25"/>
    </row>
    <row r="446" spans="1:69" s="110" customFormat="1" x14ac:dyDescent="0.3">
      <c r="A446" s="25"/>
      <c r="B446" s="25"/>
      <c r="C446" s="25"/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O446" s="25"/>
      <c r="P446" s="26"/>
      <c r="Q446" s="26"/>
      <c r="R446" s="25"/>
      <c r="S446" s="25"/>
      <c r="T446" s="26"/>
      <c r="U446" s="26"/>
      <c r="V446" s="26"/>
      <c r="W446" s="26"/>
      <c r="X446" s="26"/>
      <c r="Y446" s="25"/>
      <c r="Z446" s="25"/>
      <c r="AA446" s="25"/>
      <c r="AB446" s="25"/>
      <c r="AC446" s="25"/>
      <c r="AD446" s="25"/>
      <c r="AE446" s="25"/>
      <c r="AF446" s="25"/>
      <c r="AG446" s="25"/>
      <c r="AH446" s="25"/>
      <c r="AI446" s="25"/>
      <c r="AJ446" s="25"/>
      <c r="AK446" s="25"/>
      <c r="AL446" s="25"/>
      <c r="AM446" s="25"/>
      <c r="AN446" s="25"/>
      <c r="AO446" s="25"/>
      <c r="AP446" s="25"/>
      <c r="AQ446" s="25"/>
      <c r="AR446" s="25"/>
      <c r="AS446" s="25"/>
      <c r="AT446" s="25"/>
      <c r="AU446" s="25"/>
      <c r="AV446" s="25"/>
      <c r="AW446" s="25"/>
      <c r="AX446" s="25"/>
      <c r="AY446" s="25"/>
      <c r="AZ446" s="25"/>
      <c r="BA446" s="25"/>
      <c r="BB446" s="25"/>
      <c r="BC446" s="25"/>
      <c r="BD446" s="25"/>
      <c r="BE446" s="25"/>
      <c r="BF446" s="25"/>
      <c r="BG446" s="25"/>
      <c r="BH446" s="25"/>
      <c r="BI446" s="25"/>
      <c r="BJ446" s="25"/>
      <c r="BK446" s="25"/>
      <c r="BL446" s="25"/>
      <c r="BM446" s="25"/>
      <c r="BN446" s="25"/>
      <c r="BO446" s="25"/>
      <c r="BP446" s="25"/>
      <c r="BQ446" s="25"/>
    </row>
    <row r="447" spans="1:69" s="110" customFormat="1" x14ac:dyDescent="0.3">
      <c r="A447" s="25"/>
      <c r="B447" s="25"/>
      <c r="C447" s="25"/>
      <c r="D447" s="26"/>
      <c r="E447" s="26"/>
      <c r="F447" s="26"/>
      <c r="G447" s="26"/>
      <c r="H447" s="26"/>
      <c r="I447" s="26"/>
      <c r="J447" s="26"/>
      <c r="K447" s="26"/>
      <c r="L447" s="26"/>
      <c r="M447" s="26"/>
      <c r="N447" s="26"/>
      <c r="O447" s="25"/>
      <c r="P447" s="26"/>
      <c r="Q447" s="26"/>
      <c r="R447" s="25"/>
      <c r="S447" s="25"/>
      <c r="T447" s="26"/>
      <c r="U447" s="26"/>
      <c r="V447" s="26"/>
      <c r="W447" s="26"/>
      <c r="X447" s="26"/>
      <c r="Y447" s="25"/>
      <c r="Z447" s="25"/>
      <c r="AA447" s="25"/>
      <c r="AB447" s="25"/>
      <c r="AC447" s="25"/>
      <c r="AD447" s="25"/>
      <c r="AE447" s="25"/>
      <c r="AF447" s="25"/>
      <c r="AG447" s="25"/>
      <c r="AH447" s="25"/>
      <c r="AI447" s="25"/>
      <c r="AJ447" s="25"/>
      <c r="AK447" s="25"/>
      <c r="AL447" s="25"/>
      <c r="AM447" s="25"/>
      <c r="AN447" s="25"/>
      <c r="AO447" s="25"/>
      <c r="AP447" s="25"/>
      <c r="AQ447" s="25"/>
      <c r="AR447" s="25"/>
      <c r="AS447" s="25"/>
      <c r="AT447" s="25"/>
      <c r="AU447" s="25"/>
      <c r="AV447" s="25"/>
      <c r="AW447" s="25"/>
      <c r="AX447" s="25"/>
      <c r="AY447" s="25"/>
      <c r="AZ447" s="25"/>
      <c r="BA447" s="25"/>
      <c r="BB447" s="25"/>
      <c r="BC447" s="25"/>
      <c r="BD447" s="25"/>
      <c r="BE447" s="25"/>
      <c r="BF447" s="25"/>
      <c r="BG447" s="25"/>
      <c r="BH447" s="25"/>
      <c r="BI447" s="25"/>
      <c r="BJ447" s="25"/>
      <c r="BK447" s="25"/>
      <c r="BL447" s="25"/>
      <c r="BM447" s="25"/>
      <c r="BN447" s="25"/>
      <c r="BO447" s="25"/>
      <c r="BP447" s="25"/>
      <c r="BQ447" s="25"/>
    </row>
    <row r="448" spans="1:69" s="110" customFormat="1" x14ac:dyDescent="0.3">
      <c r="A448" s="25"/>
      <c r="B448" s="25"/>
      <c r="C448" s="25"/>
      <c r="D448" s="26"/>
      <c r="E448" s="26"/>
      <c r="F448" s="26"/>
      <c r="G448" s="26"/>
      <c r="H448" s="26"/>
      <c r="I448" s="26"/>
      <c r="J448" s="26"/>
      <c r="K448" s="26"/>
      <c r="L448" s="26"/>
      <c r="M448" s="26"/>
      <c r="N448" s="26"/>
      <c r="O448" s="25"/>
      <c r="P448" s="26"/>
      <c r="Q448" s="26"/>
      <c r="R448" s="25"/>
      <c r="S448" s="25"/>
      <c r="T448" s="26"/>
      <c r="U448" s="26"/>
      <c r="V448" s="26"/>
      <c r="W448" s="26"/>
      <c r="X448" s="26"/>
      <c r="Y448" s="25"/>
      <c r="Z448" s="25"/>
      <c r="AA448" s="25"/>
      <c r="AB448" s="25"/>
      <c r="AC448" s="25"/>
      <c r="AD448" s="25"/>
      <c r="AE448" s="25"/>
      <c r="AF448" s="25"/>
      <c r="AG448" s="25"/>
      <c r="AH448" s="25"/>
      <c r="AI448" s="25"/>
      <c r="AJ448" s="25"/>
      <c r="AK448" s="25"/>
      <c r="AL448" s="25"/>
      <c r="AM448" s="25"/>
      <c r="AN448" s="25"/>
      <c r="AO448" s="25"/>
      <c r="AP448" s="25"/>
      <c r="AQ448" s="25"/>
      <c r="AR448" s="25"/>
      <c r="AS448" s="25"/>
      <c r="AT448" s="25"/>
      <c r="AU448" s="25"/>
      <c r="AV448" s="25"/>
      <c r="AW448" s="25"/>
      <c r="AX448" s="25"/>
      <c r="AY448" s="25"/>
      <c r="AZ448" s="25"/>
      <c r="BA448" s="25"/>
      <c r="BB448" s="25"/>
      <c r="BC448" s="25"/>
      <c r="BD448" s="25"/>
      <c r="BE448" s="25"/>
      <c r="BF448" s="25"/>
      <c r="BG448" s="25"/>
      <c r="BH448" s="25"/>
      <c r="BI448" s="25"/>
      <c r="BJ448" s="25"/>
      <c r="BK448" s="25"/>
      <c r="BL448" s="25"/>
      <c r="BM448" s="25"/>
      <c r="BN448" s="25"/>
      <c r="BO448" s="25"/>
      <c r="BP448" s="25"/>
      <c r="BQ448" s="25"/>
    </row>
    <row r="449" spans="1:69" s="110" customFormat="1" x14ac:dyDescent="0.3">
      <c r="A449" s="25"/>
      <c r="B449" s="25"/>
      <c r="C449" s="25"/>
      <c r="D449" s="26"/>
      <c r="E449" s="26"/>
      <c r="F449" s="26"/>
      <c r="G449" s="26"/>
      <c r="H449" s="26"/>
      <c r="I449" s="26"/>
      <c r="J449" s="26"/>
      <c r="K449" s="26"/>
      <c r="L449" s="26"/>
      <c r="M449" s="26"/>
      <c r="N449" s="26"/>
      <c r="O449" s="25"/>
      <c r="P449" s="26"/>
      <c r="Q449" s="26"/>
      <c r="R449" s="25"/>
      <c r="S449" s="25"/>
      <c r="T449" s="26"/>
      <c r="U449" s="26"/>
      <c r="V449" s="26"/>
      <c r="W449" s="26"/>
      <c r="X449" s="26"/>
      <c r="Y449" s="25"/>
      <c r="Z449" s="25"/>
      <c r="AA449" s="25"/>
      <c r="AB449" s="25"/>
      <c r="AC449" s="25"/>
      <c r="AD449" s="25"/>
      <c r="AE449" s="25"/>
      <c r="AF449" s="25"/>
      <c r="AG449" s="25"/>
      <c r="AH449" s="25"/>
      <c r="AI449" s="25"/>
      <c r="AJ449" s="25"/>
      <c r="AK449" s="25"/>
      <c r="AL449" s="25"/>
      <c r="AM449" s="25"/>
      <c r="AN449" s="25"/>
      <c r="AO449" s="25"/>
      <c r="AP449" s="25"/>
      <c r="AQ449" s="25"/>
      <c r="AR449" s="25"/>
      <c r="AS449" s="25"/>
      <c r="AT449" s="25"/>
      <c r="AU449" s="25"/>
      <c r="AV449" s="25"/>
      <c r="AW449" s="25"/>
      <c r="AX449" s="25"/>
      <c r="AY449" s="25"/>
      <c r="AZ449" s="25"/>
      <c r="BA449" s="25"/>
      <c r="BB449" s="25"/>
      <c r="BC449" s="25"/>
      <c r="BD449" s="25"/>
      <c r="BE449" s="25"/>
      <c r="BF449" s="25"/>
      <c r="BG449" s="25"/>
      <c r="BH449" s="25"/>
      <c r="BI449" s="25"/>
      <c r="BJ449" s="25"/>
      <c r="BK449" s="25"/>
      <c r="BL449" s="25"/>
      <c r="BM449" s="25"/>
      <c r="BN449" s="25"/>
      <c r="BO449" s="25"/>
      <c r="BP449" s="25"/>
      <c r="BQ449" s="25"/>
    </row>
    <row r="450" spans="1:69" s="110" customFormat="1" x14ac:dyDescent="0.3">
      <c r="A450" s="25"/>
      <c r="B450" s="25"/>
      <c r="C450" s="25"/>
      <c r="D450" s="26"/>
      <c r="E450" s="26"/>
      <c r="F450" s="26"/>
      <c r="G450" s="26"/>
      <c r="H450" s="26"/>
      <c r="I450" s="26"/>
      <c r="J450" s="26"/>
      <c r="K450" s="26"/>
      <c r="L450" s="26"/>
      <c r="M450" s="26"/>
      <c r="N450" s="26"/>
      <c r="O450" s="25"/>
      <c r="P450" s="26"/>
      <c r="Q450" s="26"/>
      <c r="R450" s="25"/>
      <c r="S450" s="25"/>
      <c r="T450" s="26"/>
      <c r="U450" s="26"/>
      <c r="V450" s="26"/>
      <c r="W450" s="26"/>
      <c r="X450" s="26"/>
      <c r="Y450" s="25"/>
      <c r="Z450" s="25"/>
      <c r="AA450" s="25"/>
      <c r="AB450" s="25"/>
      <c r="AC450" s="25"/>
      <c r="AD450" s="25"/>
      <c r="AE450" s="25"/>
      <c r="AF450" s="25"/>
      <c r="AG450" s="25"/>
      <c r="AH450" s="25"/>
      <c r="AI450" s="25"/>
      <c r="AJ450" s="25"/>
      <c r="AK450" s="25"/>
      <c r="AL450" s="25"/>
      <c r="AM450" s="25"/>
      <c r="AN450" s="25"/>
      <c r="AO450" s="25"/>
      <c r="AP450" s="25"/>
      <c r="AQ450" s="25"/>
      <c r="AR450" s="25"/>
      <c r="AS450" s="25"/>
      <c r="AT450" s="25"/>
      <c r="AU450" s="25"/>
      <c r="AV450" s="25"/>
      <c r="AW450" s="25"/>
      <c r="AX450" s="25"/>
      <c r="AY450" s="25"/>
      <c r="AZ450" s="25"/>
      <c r="BA450" s="25"/>
      <c r="BB450" s="25"/>
      <c r="BC450" s="25"/>
      <c r="BD450" s="25"/>
      <c r="BE450" s="25"/>
      <c r="BF450" s="25"/>
      <c r="BG450" s="25"/>
      <c r="BH450" s="25"/>
      <c r="BI450" s="25"/>
      <c r="BJ450" s="25"/>
      <c r="BK450" s="25"/>
      <c r="BL450" s="25"/>
      <c r="BM450" s="25"/>
      <c r="BN450" s="25"/>
      <c r="BO450" s="25"/>
      <c r="BP450" s="25"/>
      <c r="BQ450" s="25"/>
    </row>
    <row r="451" spans="1:69" s="110" customFormat="1" x14ac:dyDescent="0.3">
      <c r="A451" s="25"/>
      <c r="B451" s="25"/>
      <c r="C451" s="25"/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  <c r="O451" s="25"/>
      <c r="P451" s="26"/>
      <c r="Q451" s="26"/>
      <c r="R451" s="25"/>
      <c r="S451" s="25"/>
      <c r="T451" s="26"/>
      <c r="U451" s="26"/>
      <c r="V451" s="26"/>
      <c r="W451" s="26"/>
      <c r="X451" s="26"/>
      <c r="Y451" s="25"/>
      <c r="Z451" s="25"/>
      <c r="AA451" s="25"/>
      <c r="AB451" s="25"/>
      <c r="AC451" s="25"/>
      <c r="AD451" s="25"/>
      <c r="AE451" s="25"/>
      <c r="AF451" s="25"/>
      <c r="AG451" s="25"/>
      <c r="AH451" s="25"/>
      <c r="AI451" s="25"/>
      <c r="AJ451" s="25"/>
      <c r="AK451" s="25"/>
      <c r="AL451" s="25"/>
      <c r="AM451" s="25"/>
      <c r="AN451" s="25"/>
      <c r="AO451" s="25"/>
      <c r="AP451" s="25"/>
      <c r="AQ451" s="25"/>
      <c r="AR451" s="25"/>
      <c r="AS451" s="25"/>
      <c r="AT451" s="25"/>
      <c r="AU451" s="25"/>
      <c r="AV451" s="25"/>
      <c r="AW451" s="25"/>
      <c r="AX451" s="25"/>
      <c r="AY451" s="25"/>
      <c r="AZ451" s="25"/>
      <c r="BA451" s="25"/>
      <c r="BB451" s="25"/>
      <c r="BC451" s="25"/>
      <c r="BD451" s="25"/>
      <c r="BE451" s="25"/>
      <c r="BF451" s="25"/>
      <c r="BG451" s="25"/>
      <c r="BH451" s="25"/>
      <c r="BI451" s="25"/>
      <c r="BJ451" s="25"/>
      <c r="BK451" s="25"/>
      <c r="BL451" s="25"/>
      <c r="BM451" s="25"/>
      <c r="BN451" s="25"/>
      <c r="BO451" s="25"/>
      <c r="BP451" s="25"/>
      <c r="BQ451" s="25"/>
    </row>
    <row r="452" spans="1:69" s="110" customFormat="1" x14ac:dyDescent="0.3">
      <c r="A452" s="25"/>
      <c r="B452" s="25"/>
      <c r="C452" s="25"/>
      <c r="D452" s="26"/>
      <c r="E452" s="26"/>
      <c r="F452" s="26"/>
      <c r="G452" s="26"/>
      <c r="H452" s="26"/>
      <c r="I452" s="26"/>
      <c r="J452" s="26"/>
      <c r="K452" s="26"/>
      <c r="L452" s="26"/>
      <c r="M452" s="26"/>
      <c r="N452" s="26"/>
      <c r="O452" s="25"/>
      <c r="P452" s="26"/>
      <c r="Q452" s="26"/>
      <c r="R452" s="25"/>
      <c r="S452" s="25"/>
      <c r="T452" s="26"/>
      <c r="U452" s="26"/>
      <c r="V452" s="26"/>
      <c r="W452" s="26"/>
      <c r="X452" s="26"/>
      <c r="Y452" s="25"/>
      <c r="Z452" s="25"/>
      <c r="AA452" s="25"/>
      <c r="AB452" s="25"/>
      <c r="AC452" s="25"/>
      <c r="AD452" s="25"/>
      <c r="AE452" s="25"/>
      <c r="AF452" s="25"/>
      <c r="AG452" s="25"/>
      <c r="AH452" s="25"/>
      <c r="AI452" s="25"/>
      <c r="AJ452" s="25"/>
      <c r="AK452" s="25"/>
      <c r="AL452" s="25"/>
      <c r="AM452" s="25"/>
      <c r="AN452" s="25"/>
      <c r="AO452" s="25"/>
      <c r="AP452" s="25"/>
      <c r="AQ452" s="25"/>
      <c r="AR452" s="25"/>
      <c r="AS452" s="25"/>
      <c r="AT452" s="25"/>
      <c r="AU452" s="25"/>
      <c r="AV452" s="25"/>
      <c r="AW452" s="25"/>
      <c r="AX452" s="25"/>
      <c r="AY452" s="25"/>
      <c r="AZ452" s="25"/>
      <c r="BA452" s="25"/>
      <c r="BB452" s="25"/>
      <c r="BC452" s="25"/>
      <c r="BD452" s="25"/>
      <c r="BE452" s="25"/>
      <c r="BF452" s="25"/>
      <c r="BG452" s="25"/>
      <c r="BH452" s="25"/>
      <c r="BI452" s="25"/>
      <c r="BJ452" s="25"/>
      <c r="BK452" s="25"/>
      <c r="BL452" s="25"/>
      <c r="BM452" s="25"/>
      <c r="BN452" s="25"/>
      <c r="BO452" s="25"/>
      <c r="BP452" s="25"/>
      <c r="BQ452" s="25"/>
    </row>
    <row r="453" spans="1:69" s="110" customFormat="1" x14ac:dyDescent="0.3">
      <c r="A453" s="25"/>
      <c r="B453" s="25"/>
      <c r="C453" s="25"/>
      <c r="D453" s="26"/>
      <c r="E453" s="26"/>
      <c r="F453" s="26"/>
      <c r="G453" s="26"/>
      <c r="H453" s="26"/>
      <c r="I453" s="26"/>
      <c r="J453" s="26"/>
      <c r="K453" s="26"/>
      <c r="L453" s="26"/>
      <c r="M453" s="26"/>
      <c r="N453" s="26"/>
      <c r="O453" s="25"/>
      <c r="P453" s="26"/>
      <c r="Q453" s="26"/>
      <c r="R453" s="25"/>
      <c r="S453" s="25"/>
      <c r="T453" s="26"/>
      <c r="U453" s="26"/>
      <c r="V453" s="26"/>
      <c r="W453" s="26"/>
      <c r="X453" s="26"/>
      <c r="Y453" s="25"/>
      <c r="Z453" s="25"/>
      <c r="AA453" s="25"/>
      <c r="AB453" s="25"/>
      <c r="AC453" s="25"/>
      <c r="AD453" s="25"/>
      <c r="AE453" s="25"/>
      <c r="AF453" s="25"/>
      <c r="AG453" s="25"/>
      <c r="AH453" s="25"/>
      <c r="AI453" s="25"/>
      <c r="AJ453" s="25"/>
      <c r="AK453" s="25"/>
      <c r="AL453" s="25"/>
      <c r="AM453" s="25"/>
      <c r="AN453" s="25"/>
      <c r="AO453" s="25"/>
      <c r="AP453" s="25"/>
      <c r="AQ453" s="25"/>
      <c r="AR453" s="25"/>
      <c r="AS453" s="25"/>
      <c r="AT453" s="25"/>
      <c r="AU453" s="25"/>
      <c r="AV453" s="25"/>
      <c r="AW453" s="25"/>
      <c r="AX453" s="25"/>
      <c r="AY453" s="25"/>
      <c r="AZ453" s="25"/>
      <c r="BA453" s="25"/>
      <c r="BB453" s="25"/>
      <c r="BC453" s="25"/>
      <c r="BD453" s="25"/>
      <c r="BE453" s="25"/>
      <c r="BF453" s="25"/>
      <c r="BG453" s="25"/>
      <c r="BH453" s="25"/>
      <c r="BI453" s="25"/>
      <c r="BJ453" s="25"/>
      <c r="BK453" s="25"/>
      <c r="BL453" s="25"/>
      <c r="BM453" s="25"/>
      <c r="BN453" s="25"/>
      <c r="BO453" s="25"/>
      <c r="BP453" s="25"/>
      <c r="BQ453" s="25"/>
    </row>
    <row r="454" spans="1:69" s="110" customFormat="1" x14ac:dyDescent="0.3">
      <c r="A454" s="25"/>
      <c r="B454" s="25"/>
      <c r="C454" s="25"/>
      <c r="D454" s="26"/>
      <c r="E454" s="26"/>
      <c r="F454" s="26"/>
      <c r="G454" s="26"/>
      <c r="H454" s="26"/>
      <c r="I454" s="26"/>
      <c r="J454" s="26"/>
      <c r="K454" s="26"/>
      <c r="L454" s="26"/>
      <c r="M454" s="26"/>
      <c r="N454" s="26"/>
      <c r="O454" s="25"/>
      <c r="P454" s="26"/>
      <c r="Q454" s="26"/>
      <c r="R454" s="25"/>
      <c r="S454" s="25"/>
      <c r="T454" s="26"/>
      <c r="U454" s="26"/>
      <c r="V454" s="26"/>
      <c r="W454" s="26"/>
      <c r="X454" s="26"/>
      <c r="Y454" s="25"/>
      <c r="Z454" s="25"/>
      <c r="AA454" s="25"/>
      <c r="AB454" s="25"/>
      <c r="AC454" s="25"/>
      <c r="AD454" s="25"/>
      <c r="AE454" s="25"/>
      <c r="AF454" s="25"/>
      <c r="AG454" s="25"/>
      <c r="AH454" s="25"/>
      <c r="AI454" s="25"/>
      <c r="AJ454" s="25"/>
      <c r="AK454" s="25"/>
      <c r="AL454" s="25"/>
      <c r="AM454" s="25"/>
      <c r="AN454" s="25"/>
      <c r="AO454" s="25"/>
      <c r="AP454" s="25"/>
      <c r="AQ454" s="25"/>
      <c r="AR454" s="25"/>
      <c r="AS454" s="25"/>
      <c r="AT454" s="25"/>
      <c r="AU454" s="25"/>
      <c r="AV454" s="25"/>
      <c r="AW454" s="25"/>
      <c r="AX454" s="25"/>
      <c r="AY454" s="25"/>
      <c r="AZ454" s="25"/>
      <c r="BA454" s="25"/>
      <c r="BB454" s="25"/>
      <c r="BC454" s="25"/>
      <c r="BD454" s="25"/>
      <c r="BE454" s="25"/>
      <c r="BF454" s="25"/>
      <c r="BG454" s="25"/>
      <c r="BH454" s="25"/>
      <c r="BI454" s="25"/>
      <c r="BJ454" s="25"/>
      <c r="BK454" s="25"/>
      <c r="BL454" s="25"/>
      <c r="BM454" s="25"/>
      <c r="BN454" s="25"/>
      <c r="BO454" s="25"/>
      <c r="BP454" s="25"/>
      <c r="BQ454" s="25"/>
    </row>
    <row r="455" spans="1:69" s="110" customFormat="1" x14ac:dyDescent="0.3">
      <c r="A455" s="25"/>
      <c r="B455" s="25"/>
      <c r="C455" s="25"/>
      <c r="D455" s="26"/>
      <c r="E455" s="26"/>
      <c r="F455" s="26"/>
      <c r="G455" s="26"/>
      <c r="H455" s="26"/>
      <c r="I455" s="26"/>
      <c r="J455" s="26"/>
      <c r="K455" s="26"/>
      <c r="L455" s="26"/>
      <c r="M455" s="26"/>
      <c r="N455" s="26"/>
      <c r="O455" s="25"/>
      <c r="P455" s="26"/>
      <c r="Q455" s="26"/>
      <c r="R455" s="25"/>
      <c r="S455" s="25"/>
      <c r="T455" s="26"/>
      <c r="U455" s="26"/>
      <c r="V455" s="26"/>
      <c r="W455" s="26"/>
      <c r="X455" s="26"/>
      <c r="Y455" s="25"/>
      <c r="Z455" s="25"/>
      <c r="AA455" s="25"/>
      <c r="AB455" s="25"/>
      <c r="AC455" s="25"/>
      <c r="AD455" s="25"/>
      <c r="AE455" s="25"/>
      <c r="AF455" s="25"/>
      <c r="AG455" s="25"/>
      <c r="AH455" s="25"/>
      <c r="AI455" s="25"/>
      <c r="AJ455" s="25"/>
      <c r="AK455" s="25"/>
      <c r="AL455" s="25"/>
      <c r="AM455" s="25"/>
      <c r="AN455" s="25"/>
      <c r="AO455" s="25"/>
      <c r="AP455" s="25"/>
      <c r="AQ455" s="25"/>
      <c r="AR455" s="25"/>
      <c r="AS455" s="25"/>
      <c r="AT455" s="25"/>
      <c r="AU455" s="25"/>
      <c r="AV455" s="25"/>
      <c r="AW455" s="25"/>
      <c r="AX455" s="25"/>
      <c r="AY455" s="25"/>
      <c r="AZ455" s="25"/>
      <c r="BA455" s="25"/>
      <c r="BB455" s="25"/>
      <c r="BC455" s="25"/>
      <c r="BD455" s="25"/>
      <c r="BE455" s="25"/>
      <c r="BF455" s="25"/>
      <c r="BG455" s="25"/>
      <c r="BH455" s="25"/>
      <c r="BI455" s="25"/>
      <c r="BJ455" s="25"/>
      <c r="BK455" s="25"/>
      <c r="BL455" s="25"/>
      <c r="BM455" s="25"/>
      <c r="BN455" s="25"/>
      <c r="BO455" s="25"/>
      <c r="BP455" s="25"/>
      <c r="BQ455" s="25"/>
    </row>
    <row r="456" spans="1:69" s="110" customFormat="1" x14ac:dyDescent="0.3">
      <c r="A456" s="25"/>
      <c r="B456" s="25"/>
      <c r="C456" s="25"/>
      <c r="D456" s="26"/>
      <c r="E456" s="26"/>
      <c r="F456" s="26"/>
      <c r="G456" s="26"/>
      <c r="H456" s="26"/>
      <c r="I456" s="26"/>
      <c r="J456" s="26"/>
      <c r="K456" s="26"/>
      <c r="L456" s="26"/>
      <c r="M456" s="26"/>
      <c r="N456" s="26"/>
      <c r="O456" s="25"/>
      <c r="P456" s="26"/>
      <c r="Q456" s="26"/>
      <c r="R456" s="25"/>
      <c r="S456" s="25"/>
      <c r="T456" s="26"/>
      <c r="U456" s="26"/>
      <c r="V456" s="26"/>
      <c r="W456" s="26"/>
      <c r="X456" s="26"/>
      <c r="Y456" s="25"/>
      <c r="Z456" s="25"/>
      <c r="AA456" s="25"/>
      <c r="AB456" s="25"/>
      <c r="AC456" s="25"/>
      <c r="AD456" s="25"/>
      <c r="AE456" s="25"/>
      <c r="AF456" s="25"/>
      <c r="AG456" s="25"/>
      <c r="AH456" s="25"/>
      <c r="AI456" s="25"/>
      <c r="AJ456" s="25"/>
      <c r="AK456" s="25"/>
      <c r="AL456" s="25"/>
      <c r="AM456" s="25"/>
      <c r="AN456" s="25"/>
      <c r="AO456" s="25"/>
      <c r="AP456" s="25"/>
      <c r="AQ456" s="25"/>
      <c r="AR456" s="25"/>
      <c r="AS456" s="25"/>
      <c r="AT456" s="25"/>
      <c r="AU456" s="25"/>
      <c r="AV456" s="25"/>
      <c r="AW456" s="25"/>
      <c r="AX456" s="25"/>
      <c r="AY456" s="25"/>
      <c r="AZ456" s="25"/>
      <c r="BA456" s="25"/>
      <c r="BB456" s="25"/>
      <c r="BC456" s="25"/>
      <c r="BD456" s="25"/>
      <c r="BE456" s="25"/>
      <c r="BF456" s="25"/>
      <c r="BG456" s="25"/>
      <c r="BH456" s="25"/>
      <c r="BI456" s="25"/>
      <c r="BJ456" s="25"/>
      <c r="BK456" s="25"/>
      <c r="BL456" s="25"/>
      <c r="BM456" s="25"/>
      <c r="BN456" s="25"/>
      <c r="BO456" s="25"/>
      <c r="BP456" s="25"/>
      <c r="BQ456" s="25"/>
    </row>
    <row r="457" spans="1:69" s="110" customFormat="1" x14ac:dyDescent="0.3">
      <c r="A457" s="25"/>
      <c r="B457" s="25"/>
      <c r="C457" s="25"/>
      <c r="D457" s="26"/>
      <c r="E457" s="26"/>
      <c r="F457" s="26"/>
      <c r="G457" s="26"/>
      <c r="H457" s="26"/>
      <c r="I457" s="26"/>
      <c r="J457" s="26"/>
      <c r="K457" s="26"/>
      <c r="L457" s="26"/>
      <c r="M457" s="26"/>
      <c r="N457" s="26"/>
      <c r="O457" s="25"/>
      <c r="P457" s="26"/>
      <c r="Q457" s="26"/>
      <c r="R457" s="25"/>
      <c r="S457" s="25"/>
      <c r="T457" s="26"/>
      <c r="U457" s="26"/>
      <c r="V457" s="26"/>
      <c r="W457" s="26"/>
      <c r="X457" s="26"/>
      <c r="Y457" s="25"/>
      <c r="Z457" s="25"/>
      <c r="AA457" s="25"/>
      <c r="AB457" s="25"/>
      <c r="AC457" s="25"/>
      <c r="AD457" s="25"/>
      <c r="AE457" s="25"/>
      <c r="AF457" s="25"/>
      <c r="AG457" s="25"/>
      <c r="AH457" s="25"/>
      <c r="AI457" s="25"/>
      <c r="AJ457" s="25"/>
      <c r="AK457" s="25"/>
      <c r="AL457" s="25"/>
      <c r="AM457" s="25"/>
      <c r="AN457" s="25"/>
      <c r="AO457" s="25"/>
      <c r="AP457" s="25"/>
      <c r="AQ457" s="25"/>
      <c r="AR457" s="25"/>
      <c r="AS457" s="25"/>
      <c r="AT457" s="25"/>
      <c r="AU457" s="25"/>
      <c r="AV457" s="25"/>
      <c r="AW457" s="25"/>
      <c r="AX457" s="25"/>
      <c r="AY457" s="25"/>
      <c r="AZ457" s="25"/>
      <c r="BA457" s="25"/>
      <c r="BB457" s="25"/>
      <c r="BC457" s="25"/>
      <c r="BD457" s="25"/>
      <c r="BE457" s="25"/>
      <c r="BF457" s="25"/>
      <c r="BG457" s="25"/>
      <c r="BH457" s="25"/>
      <c r="BI457" s="25"/>
      <c r="BJ457" s="25"/>
      <c r="BK457" s="25"/>
      <c r="BL457" s="25"/>
      <c r="BM457" s="25"/>
      <c r="BN457" s="25"/>
      <c r="BO457" s="25"/>
      <c r="BP457" s="25"/>
      <c r="BQ457" s="25"/>
    </row>
    <row r="458" spans="1:69" s="110" customFormat="1" x14ac:dyDescent="0.3">
      <c r="A458" s="25"/>
      <c r="B458" s="25"/>
      <c r="C458" s="25"/>
      <c r="D458" s="26"/>
      <c r="E458" s="26"/>
      <c r="F458" s="26"/>
      <c r="G458" s="26"/>
      <c r="H458" s="26"/>
      <c r="I458" s="26"/>
      <c r="J458" s="26"/>
      <c r="K458" s="26"/>
      <c r="L458" s="26"/>
      <c r="M458" s="26"/>
      <c r="N458" s="26"/>
      <c r="O458" s="25"/>
      <c r="P458" s="26"/>
      <c r="Q458" s="26"/>
      <c r="R458" s="25"/>
      <c r="S458" s="25"/>
      <c r="T458" s="26"/>
      <c r="U458" s="26"/>
      <c r="V458" s="26"/>
      <c r="W458" s="26"/>
      <c r="X458" s="26"/>
      <c r="Y458" s="25"/>
      <c r="Z458" s="25"/>
      <c r="AA458" s="25"/>
      <c r="AB458" s="25"/>
      <c r="AC458" s="25"/>
      <c r="AD458" s="25"/>
      <c r="AE458" s="25"/>
      <c r="AF458" s="25"/>
      <c r="AG458" s="25"/>
      <c r="AH458" s="25"/>
      <c r="AI458" s="25"/>
      <c r="AJ458" s="25"/>
      <c r="AK458" s="25"/>
      <c r="AL458" s="25"/>
      <c r="AM458" s="25"/>
      <c r="AN458" s="25"/>
      <c r="AO458" s="25"/>
      <c r="AP458" s="25"/>
      <c r="AQ458" s="25"/>
      <c r="AR458" s="25"/>
      <c r="AS458" s="25"/>
      <c r="AT458" s="25"/>
      <c r="AU458" s="25"/>
      <c r="AV458" s="25"/>
      <c r="AW458" s="25"/>
      <c r="AX458" s="25"/>
      <c r="AY458" s="25"/>
      <c r="AZ458" s="25"/>
      <c r="BA458" s="25"/>
      <c r="BB458" s="25"/>
      <c r="BC458" s="25"/>
      <c r="BD458" s="25"/>
      <c r="BE458" s="25"/>
      <c r="BF458" s="25"/>
      <c r="BG458" s="25"/>
      <c r="BH458" s="25"/>
      <c r="BI458" s="25"/>
      <c r="BJ458" s="25"/>
      <c r="BK458" s="25"/>
      <c r="BL458" s="25"/>
      <c r="BM458" s="25"/>
      <c r="BN458" s="25"/>
      <c r="BO458" s="25"/>
      <c r="BP458" s="25"/>
      <c r="BQ458" s="25"/>
    </row>
    <row r="459" spans="1:69" s="110" customFormat="1" x14ac:dyDescent="0.3">
      <c r="A459" s="25"/>
      <c r="B459" s="25"/>
      <c r="C459" s="25"/>
      <c r="D459" s="26"/>
      <c r="E459" s="26"/>
      <c r="F459" s="26"/>
      <c r="G459" s="26"/>
      <c r="H459" s="26"/>
      <c r="I459" s="26"/>
      <c r="J459" s="26"/>
      <c r="K459" s="26"/>
      <c r="L459" s="26"/>
      <c r="M459" s="26"/>
      <c r="N459" s="26"/>
      <c r="O459" s="25"/>
      <c r="P459" s="26"/>
      <c r="Q459" s="26"/>
      <c r="R459" s="25"/>
      <c r="S459" s="25"/>
      <c r="T459" s="26"/>
      <c r="U459" s="26"/>
      <c r="V459" s="26"/>
      <c r="W459" s="26"/>
      <c r="X459" s="26"/>
      <c r="Y459" s="25"/>
      <c r="Z459" s="25"/>
      <c r="AA459" s="25"/>
      <c r="AB459" s="25"/>
      <c r="AC459" s="25"/>
      <c r="AD459" s="25"/>
      <c r="AE459" s="25"/>
      <c r="AF459" s="25"/>
      <c r="AG459" s="25"/>
      <c r="AH459" s="25"/>
      <c r="AI459" s="25"/>
      <c r="AJ459" s="25"/>
      <c r="AK459" s="25"/>
      <c r="AL459" s="25"/>
      <c r="AM459" s="25"/>
      <c r="AN459" s="25"/>
      <c r="AO459" s="25"/>
      <c r="AP459" s="25"/>
      <c r="AQ459" s="25"/>
      <c r="AR459" s="25"/>
      <c r="AS459" s="25"/>
      <c r="AT459" s="25"/>
      <c r="AU459" s="25"/>
      <c r="AV459" s="25"/>
      <c r="AW459" s="25"/>
      <c r="AX459" s="25"/>
      <c r="AY459" s="25"/>
      <c r="AZ459" s="25"/>
      <c r="BA459" s="25"/>
      <c r="BB459" s="25"/>
      <c r="BC459" s="25"/>
      <c r="BD459" s="25"/>
      <c r="BE459" s="25"/>
      <c r="BF459" s="25"/>
      <c r="BG459" s="25"/>
      <c r="BH459" s="25"/>
      <c r="BI459" s="25"/>
      <c r="BJ459" s="25"/>
      <c r="BK459" s="25"/>
      <c r="BL459" s="25"/>
      <c r="BM459" s="25"/>
      <c r="BN459" s="25"/>
      <c r="BO459" s="25"/>
      <c r="BP459" s="25"/>
      <c r="BQ459" s="25"/>
    </row>
    <row r="460" spans="1:69" s="110" customFormat="1" x14ac:dyDescent="0.3">
      <c r="A460" s="25"/>
      <c r="B460" s="25"/>
      <c r="C460" s="25"/>
      <c r="D460" s="26"/>
      <c r="E460" s="26"/>
      <c r="F460" s="26"/>
      <c r="G460" s="26"/>
      <c r="H460" s="26"/>
      <c r="I460" s="26"/>
      <c r="J460" s="26"/>
      <c r="K460" s="26"/>
      <c r="L460" s="26"/>
      <c r="M460" s="26"/>
      <c r="N460" s="26"/>
      <c r="O460" s="25"/>
      <c r="P460" s="26"/>
      <c r="Q460" s="26"/>
      <c r="R460" s="25"/>
      <c r="S460" s="25"/>
      <c r="T460" s="26"/>
      <c r="U460" s="26"/>
      <c r="V460" s="26"/>
      <c r="W460" s="26"/>
      <c r="X460" s="26"/>
      <c r="Y460" s="25"/>
      <c r="Z460" s="25"/>
      <c r="AA460" s="25"/>
      <c r="AB460" s="25"/>
      <c r="AC460" s="25"/>
      <c r="AD460" s="25"/>
      <c r="AE460" s="25"/>
      <c r="AF460" s="25"/>
      <c r="AG460" s="25"/>
      <c r="AH460" s="25"/>
      <c r="AI460" s="25"/>
      <c r="AJ460" s="25"/>
      <c r="AK460" s="25"/>
      <c r="AL460" s="25"/>
      <c r="AM460" s="25"/>
      <c r="AN460" s="25"/>
      <c r="AO460" s="25"/>
      <c r="AP460" s="25"/>
      <c r="AQ460" s="25"/>
      <c r="AR460" s="25"/>
      <c r="AS460" s="25"/>
      <c r="AT460" s="25"/>
      <c r="AU460" s="25"/>
      <c r="AV460" s="25"/>
      <c r="AW460" s="25"/>
      <c r="AX460" s="25"/>
      <c r="AY460" s="25"/>
      <c r="AZ460" s="25"/>
      <c r="BA460" s="25"/>
      <c r="BB460" s="25"/>
      <c r="BC460" s="25"/>
      <c r="BD460" s="25"/>
      <c r="BE460" s="25"/>
      <c r="BF460" s="25"/>
      <c r="BG460" s="25"/>
      <c r="BH460" s="25"/>
      <c r="BI460" s="25"/>
      <c r="BJ460" s="25"/>
      <c r="BK460" s="25"/>
      <c r="BL460" s="25"/>
      <c r="BM460" s="25"/>
      <c r="BN460" s="25"/>
      <c r="BO460" s="25"/>
      <c r="BP460" s="25"/>
      <c r="BQ460" s="25"/>
    </row>
    <row r="461" spans="1:69" s="110" customFormat="1" x14ac:dyDescent="0.3">
      <c r="A461" s="25"/>
      <c r="B461" s="25"/>
      <c r="C461" s="25"/>
      <c r="D461" s="26"/>
      <c r="E461" s="26"/>
      <c r="F461" s="26"/>
      <c r="G461" s="26"/>
      <c r="H461" s="26"/>
      <c r="I461" s="26"/>
      <c r="J461" s="26"/>
      <c r="K461" s="26"/>
      <c r="L461" s="26"/>
      <c r="M461" s="26"/>
      <c r="N461" s="26"/>
      <c r="O461" s="25"/>
      <c r="P461" s="26"/>
      <c r="Q461" s="26"/>
      <c r="R461" s="25"/>
      <c r="S461" s="25"/>
      <c r="T461" s="26"/>
      <c r="U461" s="26"/>
      <c r="V461" s="26"/>
      <c r="W461" s="26"/>
      <c r="X461" s="26"/>
      <c r="Y461" s="25"/>
      <c r="Z461" s="25"/>
      <c r="AA461" s="25"/>
      <c r="AB461" s="25"/>
      <c r="AC461" s="25"/>
      <c r="AD461" s="25"/>
      <c r="AE461" s="25"/>
      <c r="AF461" s="25"/>
      <c r="AG461" s="25"/>
      <c r="AH461" s="25"/>
      <c r="AI461" s="25"/>
      <c r="AJ461" s="25"/>
      <c r="AK461" s="25"/>
      <c r="AL461" s="25"/>
      <c r="AM461" s="25"/>
      <c r="AN461" s="25"/>
      <c r="AO461" s="25"/>
      <c r="AP461" s="25"/>
      <c r="AQ461" s="25"/>
      <c r="AR461" s="25"/>
      <c r="AS461" s="25"/>
      <c r="AT461" s="25"/>
      <c r="AU461" s="25"/>
      <c r="AV461" s="25"/>
      <c r="AW461" s="25"/>
      <c r="AX461" s="25"/>
      <c r="AY461" s="25"/>
      <c r="AZ461" s="25"/>
      <c r="BA461" s="25"/>
      <c r="BB461" s="25"/>
      <c r="BC461" s="25"/>
      <c r="BD461" s="25"/>
      <c r="BE461" s="25"/>
      <c r="BF461" s="25"/>
      <c r="BG461" s="25"/>
      <c r="BH461" s="25"/>
      <c r="BI461" s="25"/>
      <c r="BJ461" s="25"/>
      <c r="BK461" s="25"/>
      <c r="BL461" s="25"/>
      <c r="BM461" s="25"/>
      <c r="BN461" s="25"/>
      <c r="BO461" s="25"/>
      <c r="BP461" s="25"/>
      <c r="BQ461" s="25"/>
    </row>
    <row r="462" spans="1:69" s="110" customFormat="1" x14ac:dyDescent="0.3">
      <c r="A462" s="25"/>
      <c r="B462" s="25"/>
      <c r="C462" s="25"/>
      <c r="D462" s="26"/>
      <c r="E462" s="26"/>
      <c r="F462" s="26"/>
      <c r="G462" s="26"/>
      <c r="H462" s="26"/>
      <c r="I462" s="26"/>
      <c r="J462" s="26"/>
      <c r="K462" s="26"/>
      <c r="L462" s="26"/>
      <c r="M462" s="26"/>
      <c r="N462" s="26"/>
      <c r="O462" s="25"/>
      <c r="P462" s="26"/>
      <c r="Q462" s="26"/>
      <c r="R462" s="25"/>
      <c r="S462" s="25"/>
      <c r="T462" s="26"/>
      <c r="U462" s="26"/>
      <c r="V462" s="26"/>
      <c r="W462" s="26"/>
      <c r="X462" s="26"/>
      <c r="Y462" s="25"/>
      <c r="Z462" s="25"/>
      <c r="AA462" s="25"/>
      <c r="AB462" s="25"/>
      <c r="AC462" s="25"/>
      <c r="AD462" s="25"/>
      <c r="AE462" s="25"/>
      <c r="AF462" s="25"/>
      <c r="AG462" s="25"/>
      <c r="AH462" s="25"/>
      <c r="AI462" s="25"/>
      <c r="AJ462" s="25"/>
      <c r="AK462" s="25"/>
      <c r="AL462" s="25"/>
      <c r="AM462" s="25"/>
      <c r="AN462" s="25"/>
      <c r="AO462" s="25"/>
      <c r="AP462" s="25"/>
      <c r="AQ462" s="25"/>
      <c r="AR462" s="25"/>
      <c r="AS462" s="25"/>
      <c r="AT462" s="25"/>
      <c r="AU462" s="25"/>
      <c r="AV462" s="25"/>
      <c r="AW462" s="25"/>
      <c r="AX462" s="25"/>
      <c r="AY462" s="25"/>
      <c r="AZ462" s="25"/>
      <c r="BA462" s="25"/>
      <c r="BB462" s="25"/>
      <c r="BC462" s="25"/>
      <c r="BD462" s="25"/>
      <c r="BE462" s="25"/>
      <c r="BF462" s="25"/>
      <c r="BG462" s="25"/>
      <c r="BH462" s="25"/>
      <c r="BI462" s="25"/>
      <c r="BJ462" s="25"/>
      <c r="BK462" s="25"/>
      <c r="BL462" s="25"/>
      <c r="BM462" s="25"/>
      <c r="BN462" s="25"/>
      <c r="BO462" s="25"/>
      <c r="BP462" s="25"/>
      <c r="BQ462" s="25"/>
    </row>
    <row r="463" spans="1:69" s="110" customFormat="1" x14ac:dyDescent="0.3">
      <c r="A463" s="25"/>
      <c r="B463" s="25"/>
      <c r="C463" s="25"/>
      <c r="D463" s="26"/>
      <c r="E463" s="26"/>
      <c r="F463" s="26"/>
      <c r="G463" s="26"/>
      <c r="H463" s="26"/>
      <c r="I463" s="26"/>
      <c r="J463" s="26"/>
      <c r="K463" s="26"/>
      <c r="L463" s="26"/>
      <c r="M463" s="26"/>
      <c r="N463" s="26"/>
      <c r="O463" s="25"/>
      <c r="P463" s="26"/>
      <c r="Q463" s="26"/>
      <c r="R463" s="25"/>
      <c r="S463" s="25"/>
      <c r="T463" s="26"/>
      <c r="U463" s="26"/>
      <c r="V463" s="26"/>
      <c r="W463" s="26"/>
      <c r="X463" s="26"/>
      <c r="Y463" s="25"/>
      <c r="Z463" s="25"/>
      <c r="AA463" s="25"/>
      <c r="AB463" s="25"/>
      <c r="AC463" s="25"/>
      <c r="AD463" s="25"/>
      <c r="AE463" s="25"/>
      <c r="AF463" s="25"/>
      <c r="AG463" s="25"/>
      <c r="AH463" s="25"/>
      <c r="AI463" s="25"/>
      <c r="AJ463" s="25"/>
      <c r="AK463" s="25"/>
      <c r="AL463" s="25"/>
      <c r="AM463" s="25"/>
      <c r="AN463" s="25"/>
      <c r="AO463" s="25"/>
      <c r="AP463" s="25"/>
      <c r="AQ463" s="25"/>
      <c r="AR463" s="25"/>
      <c r="AS463" s="25"/>
      <c r="AT463" s="25"/>
      <c r="AU463" s="25"/>
      <c r="AV463" s="25"/>
      <c r="AW463" s="25"/>
      <c r="AX463" s="25"/>
      <c r="AY463" s="25"/>
      <c r="AZ463" s="25"/>
      <c r="BA463" s="25"/>
      <c r="BB463" s="25"/>
      <c r="BC463" s="25"/>
      <c r="BD463" s="25"/>
      <c r="BE463" s="25"/>
      <c r="BF463" s="25"/>
      <c r="BG463" s="25"/>
      <c r="BH463" s="25"/>
      <c r="BI463" s="25"/>
      <c r="BJ463" s="25"/>
      <c r="BK463" s="25"/>
      <c r="BL463" s="25"/>
      <c r="BM463" s="25"/>
      <c r="BN463" s="25"/>
      <c r="BO463" s="25"/>
      <c r="BP463" s="25"/>
      <c r="BQ463" s="25"/>
    </row>
    <row r="464" spans="1:69" s="110" customFormat="1" x14ac:dyDescent="0.3">
      <c r="A464" s="25"/>
      <c r="B464" s="25"/>
      <c r="C464" s="25"/>
      <c r="D464" s="26"/>
      <c r="E464" s="26"/>
      <c r="F464" s="26"/>
      <c r="G464" s="26"/>
      <c r="H464" s="26"/>
      <c r="I464" s="26"/>
      <c r="J464" s="26"/>
      <c r="K464" s="26"/>
      <c r="L464" s="26"/>
      <c r="M464" s="26"/>
      <c r="N464" s="26"/>
      <c r="O464" s="25"/>
      <c r="P464" s="26"/>
      <c r="Q464" s="26"/>
      <c r="R464" s="25"/>
      <c r="S464" s="25"/>
      <c r="T464" s="26"/>
      <c r="U464" s="26"/>
      <c r="V464" s="26"/>
      <c r="W464" s="26"/>
      <c r="X464" s="26"/>
      <c r="Y464" s="25"/>
      <c r="Z464" s="25"/>
      <c r="AA464" s="25"/>
      <c r="AB464" s="25"/>
      <c r="AC464" s="25"/>
      <c r="AD464" s="25"/>
      <c r="AE464" s="25"/>
      <c r="AF464" s="25"/>
      <c r="AG464" s="25"/>
      <c r="AH464" s="25"/>
      <c r="AI464" s="25"/>
      <c r="AJ464" s="25"/>
      <c r="AK464" s="25"/>
      <c r="AL464" s="25"/>
      <c r="AM464" s="25"/>
      <c r="AN464" s="25"/>
      <c r="AO464" s="25"/>
      <c r="AP464" s="25"/>
      <c r="AQ464" s="25"/>
      <c r="AR464" s="25"/>
      <c r="AS464" s="25"/>
      <c r="AT464" s="25"/>
      <c r="AU464" s="25"/>
      <c r="AV464" s="25"/>
      <c r="AW464" s="25"/>
      <c r="AX464" s="25"/>
      <c r="AY464" s="25"/>
      <c r="AZ464" s="25"/>
      <c r="BA464" s="25"/>
      <c r="BB464" s="25"/>
      <c r="BC464" s="25"/>
      <c r="BD464" s="25"/>
      <c r="BE464" s="25"/>
      <c r="BF464" s="25"/>
      <c r="BG464" s="25"/>
      <c r="BH464" s="25"/>
      <c r="BI464" s="25"/>
      <c r="BJ464" s="25"/>
      <c r="BK464" s="25"/>
      <c r="BL464" s="25"/>
      <c r="BM464" s="25"/>
      <c r="BN464" s="25"/>
      <c r="BO464" s="25"/>
      <c r="BP464" s="25"/>
      <c r="BQ464" s="25"/>
    </row>
    <row r="465" spans="1:69" s="110" customFormat="1" x14ac:dyDescent="0.3">
      <c r="A465" s="25"/>
      <c r="B465" s="25"/>
      <c r="C465" s="25"/>
      <c r="D465" s="26"/>
      <c r="E465" s="26"/>
      <c r="F465" s="26"/>
      <c r="G465" s="26"/>
      <c r="H465" s="26"/>
      <c r="I465" s="26"/>
      <c r="J465" s="26"/>
      <c r="K465" s="26"/>
      <c r="L465" s="26"/>
      <c r="M465" s="26"/>
      <c r="N465" s="26"/>
      <c r="O465" s="25"/>
      <c r="P465" s="26"/>
      <c r="Q465" s="26"/>
      <c r="R465" s="25"/>
      <c r="S465" s="25"/>
      <c r="T465" s="26"/>
      <c r="U465" s="26"/>
      <c r="V465" s="26"/>
      <c r="W465" s="26"/>
      <c r="X465" s="26"/>
      <c r="Y465" s="25"/>
      <c r="Z465" s="25"/>
      <c r="AA465" s="25"/>
      <c r="AB465" s="25"/>
      <c r="AC465" s="25"/>
      <c r="AD465" s="25"/>
      <c r="AE465" s="25"/>
      <c r="AF465" s="25"/>
      <c r="AG465" s="25"/>
      <c r="AH465" s="25"/>
      <c r="AI465" s="25"/>
      <c r="AJ465" s="25"/>
      <c r="AK465" s="25"/>
      <c r="AL465" s="25"/>
      <c r="AM465" s="25"/>
      <c r="AN465" s="25"/>
      <c r="AO465" s="25"/>
      <c r="AP465" s="25"/>
      <c r="AQ465" s="25"/>
      <c r="AR465" s="25"/>
      <c r="AS465" s="25"/>
      <c r="AT465" s="25"/>
      <c r="AU465" s="25"/>
      <c r="AV465" s="25"/>
      <c r="AW465" s="25"/>
      <c r="AX465" s="25"/>
      <c r="AY465" s="25"/>
      <c r="AZ465" s="25"/>
      <c r="BA465" s="25"/>
      <c r="BB465" s="25"/>
      <c r="BC465" s="25"/>
      <c r="BD465" s="25"/>
      <c r="BE465" s="25"/>
      <c r="BF465" s="25"/>
      <c r="BG465" s="25"/>
      <c r="BH465" s="25"/>
      <c r="BI465" s="25"/>
      <c r="BJ465" s="25"/>
      <c r="BK465" s="25"/>
      <c r="BL465" s="25"/>
      <c r="BM465" s="25"/>
      <c r="BN465" s="25"/>
      <c r="BO465" s="25"/>
      <c r="BP465" s="25"/>
      <c r="BQ465" s="25"/>
    </row>
    <row r="466" spans="1:69" s="110" customFormat="1" x14ac:dyDescent="0.3">
      <c r="A466" s="25"/>
      <c r="B466" s="25"/>
      <c r="C466" s="25"/>
      <c r="D466" s="26"/>
      <c r="E466" s="26"/>
      <c r="F466" s="26"/>
      <c r="G466" s="26"/>
      <c r="H466" s="26"/>
      <c r="I466" s="26"/>
      <c r="J466" s="26"/>
      <c r="K466" s="26"/>
      <c r="L466" s="26"/>
      <c r="M466" s="26"/>
      <c r="N466" s="26"/>
      <c r="O466" s="25"/>
      <c r="P466" s="26"/>
      <c r="Q466" s="26"/>
      <c r="R466" s="25"/>
      <c r="S466" s="25"/>
      <c r="T466" s="26"/>
      <c r="U466" s="26"/>
      <c r="V466" s="26"/>
      <c r="W466" s="26"/>
      <c r="X466" s="26"/>
      <c r="Y466" s="25"/>
      <c r="Z466" s="25"/>
      <c r="AA466" s="25"/>
      <c r="AB466" s="25"/>
      <c r="AC466" s="25"/>
      <c r="AD466" s="25"/>
      <c r="AE466" s="25"/>
      <c r="AF466" s="25"/>
      <c r="AG466" s="25"/>
      <c r="AH466" s="25"/>
      <c r="AI466" s="25"/>
      <c r="AJ466" s="25"/>
      <c r="AK466" s="25"/>
      <c r="AL466" s="25"/>
      <c r="AM466" s="25"/>
      <c r="AN466" s="25"/>
      <c r="AO466" s="25"/>
      <c r="AP466" s="25"/>
      <c r="AQ466" s="25"/>
      <c r="AR466" s="25"/>
      <c r="AS466" s="25"/>
      <c r="AT466" s="25"/>
      <c r="AU466" s="25"/>
      <c r="AV466" s="25"/>
      <c r="AW466" s="25"/>
      <c r="AX466" s="25"/>
      <c r="AY466" s="25"/>
      <c r="AZ466" s="25"/>
      <c r="BA466" s="25"/>
      <c r="BB466" s="25"/>
      <c r="BC466" s="25"/>
      <c r="BD466" s="25"/>
      <c r="BE466" s="25"/>
      <c r="BF466" s="25"/>
      <c r="BG466" s="25"/>
      <c r="BH466" s="25"/>
      <c r="BI466" s="25"/>
      <c r="BJ466" s="25"/>
      <c r="BK466" s="25"/>
      <c r="BL466" s="25"/>
      <c r="BM466" s="25"/>
      <c r="BN466" s="25"/>
      <c r="BO466" s="25"/>
      <c r="BP466" s="25"/>
      <c r="BQ466" s="25"/>
    </row>
    <row r="467" spans="1:69" s="110" customFormat="1" x14ac:dyDescent="0.3">
      <c r="A467" s="25"/>
      <c r="B467" s="25"/>
      <c r="C467" s="25"/>
      <c r="D467" s="26"/>
      <c r="E467" s="26"/>
      <c r="F467" s="26"/>
      <c r="G467" s="26"/>
      <c r="H467" s="26"/>
      <c r="I467" s="26"/>
      <c r="J467" s="26"/>
      <c r="K467" s="26"/>
      <c r="L467" s="26"/>
      <c r="M467" s="26"/>
      <c r="N467" s="26"/>
      <c r="O467" s="25"/>
      <c r="P467" s="26"/>
      <c r="Q467" s="26"/>
      <c r="R467" s="25"/>
      <c r="S467" s="25"/>
      <c r="T467" s="26"/>
      <c r="U467" s="26"/>
      <c r="V467" s="26"/>
      <c r="W467" s="26"/>
      <c r="X467" s="26"/>
      <c r="Y467" s="25"/>
      <c r="Z467" s="25"/>
      <c r="AA467" s="25"/>
      <c r="AB467" s="25"/>
      <c r="AC467" s="25"/>
      <c r="AD467" s="25"/>
      <c r="AE467" s="25"/>
      <c r="AF467" s="25"/>
      <c r="AG467" s="25"/>
      <c r="AH467" s="25"/>
      <c r="AI467" s="25"/>
      <c r="AJ467" s="25"/>
      <c r="AK467" s="25"/>
      <c r="AL467" s="25"/>
      <c r="AM467" s="25"/>
      <c r="AN467" s="25"/>
      <c r="AO467" s="25"/>
      <c r="AP467" s="25"/>
      <c r="AQ467" s="25"/>
      <c r="AR467" s="25"/>
      <c r="AS467" s="25"/>
      <c r="AT467" s="25"/>
      <c r="AU467" s="25"/>
      <c r="AV467" s="25"/>
      <c r="AW467" s="25"/>
      <c r="AX467" s="25"/>
      <c r="AY467" s="25"/>
      <c r="AZ467" s="25"/>
      <c r="BA467" s="25"/>
      <c r="BB467" s="25"/>
      <c r="BC467" s="25"/>
      <c r="BD467" s="25"/>
      <c r="BE467" s="25"/>
      <c r="BF467" s="25"/>
      <c r="BG467" s="25"/>
      <c r="BH467" s="25"/>
      <c r="BI467" s="25"/>
      <c r="BJ467" s="25"/>
      <c r="BK467" s="25"/>
      <c r="BL467" s="25"/>
      <c r="BM467" s="25"/>
      <c r="BN467" s="25"/>
      <c r="BO467" s="25"/>
      <c r="BP467" s="25"/>
      <c r="BQ467" s="25"/>
    </row>
    <row r="468" spans="1:69" s="110" customFormat="1" x14ac:dyDescent="0.3">
      <c r="A468" s="25"/>
      <c r="B468" s="25"/>
      <c r="C468" s="25"/>
      <c r="D468" s="26"/>
      <c r="E468" s="26"/>
      <c r="F468" s="26"/>
      <c r="G468" s="26"/>
      <c r="H468" s="26"/>
      <c r="I468" s="26"/>
      <c r="J468" s="26"/>
      <c r="K468" s="26"/>
      <c r="L468" s="26"/>
      <c r="M468" s="26"/>
      <c r="N468" s="26"/>
      <c r="O468" s="25"/>
      <c r="P468" s="26"/>
      <c r="Q468" s="26"/>
      <c r="R468" s="25"/>
      <c r="S468" s="25"/>
      <c r="T468" s="26"/>
      <c r="U468" s="26"/>
      <c r="V468" s="26"/>
      <c r="W468" s="26"/>
      <c r="X468" s="26"/>
      <c r="Y468" s="25"/>
      <c r="Z468" s="25"/>
      <c r="AA468" s="25"/>
      <c r="AB468" s="25"/>
      <c r="AC468" s="25"/>
      <c r="AD468" s="25"/>
      <c r="AE468" s="25"/>
      <c r="AF468" s="25"/>
      <c r="AG468" s="25"/>
      <c r="AH468" s="25"/>
      <c r="AI468" s="25"/>
      <c r="AJ468" s="25"/>
      <c r="AK468" s="25"/>
      <c r="AL468" s="25"/>
      <c r="AM468" s="25"/>
      <c r="AN468" s="25"/>
      <c r="AO468" s="25"/>
      <c r="AP468" s="25"/>
      <c r="AQ468" s="25"/>
      <c r="AR468" s="25"/>
      <c r="AS468" s="25"/>
      <c r="AT468" s="25"/>
      <c r="AU468" s="25"/>
      <c r="AV468" s="25"/>
      <c r="AW468" s="25"/>
      <c r="AX468" s="25"/>
      <c r="AY468" s="25"/>
      <c r="AZ468" s="25"/>
      <c r="BA468" s="25"/>
      <c r="BB468" s="25"/>
      <c r="BC468" s="25"/>
      <c r="BD468" s="25"/>
      <c r="BE468" s="25"/>
      <c r="BF468" s="25"/>
      <c r="BG468" s="25"/>
      <c r="BH468" s="25"/>
      <c r="BI468" s="25"/>
      <c r="BJ468" s="25"/>
      <c r="BK468" s="25"/>
      <c r="BL468" s="25"/>
      <c r="BM468" s="25"/>
      <c r="BN468" s="25"/>
      <c r="BO468" s="25"/>
      <c r="BP468" s="25"/>
      <c r="BQ468" s="25"/>
    </row>
    <row r="469" spans="1:69" s="110" customFormat="1" x14ac:dyDescent="0.3">
      <c r="A469" s="25"/>
      <c r="B469" s="25"/>
      <c r="C469" s="25"/>
      <c r="D469" s="26"/>
      <c r="E469" s="26"/>
      <c r="F469" s="26"/>
      <c r="G469" s="26"/>
      <c r="H469" s="26"/>
      <c r="I469" s="26"/>
      <c r="J469" s="26"/>
      <c r="K469" s="26"/>
      <c r="L469" s="26"/>
      <c r="M469" s="26"/>
      <c r="N469" s="26"/>
      <c r="O469" s="25"/>
      <c r="P469" s="26"/>
      <c r="Q469" s="26"/>
      <c r="R469" s="25"/>
      <c r="S469" s="25"/>
      <c r="T469" s="26"/>
      <c r="U469" s="26"/>
      <c r="V469" s="26"/>
      <c r="W469" s="26"/>
      <c r="X469" s="26"/>
      <c r="Y469" s="25"/>
      <c r="Z469" s="25"/>
      <c r="AA469" s="25"/>
      <c r="AB469" s="25"/>
      <c r="AC469" s="25"/>
      <c r="AD469" s="25"/>
      <c r="AE469" s="25"/>
      <c r="AF469" s="25"/>
      <c r="AG469" s="25"/>
      <c r="AH469" s="25"/>
      <c r="AI469" s="25"/>
      <c r="AJ469" s="25"/>
      <c r="AK469" s="25"/>
      <c r="AL469" s="25"/>
      <c r="AM469" s="25"/>
      <c r="AN469" s="25"/>
      <c r="AO469" s="25"/>
      <c r="AP469" s="25"/>
      <c r="AQ469" s="25"/>
      <c r="AR469" s="25"/>
      <c r="AS469" s="25"/>
      <c r="AT469" s="25"/>
      <c r="AU469" s="25"/>
      <c r="AV469" s="25"/>
      <c r="AW469" s="25"/>
      <c r="AX469" s="25"/>
      <c r="AY469" s="25"/>
      <c r="AZ469" s="25"/>
      <c r="BA469" s="25"/>
      <c r="BB469" s="25"/>
      <c r="BC469" s="25"/>
      <c r="BD469" s="25"/>
      <c r="BE469" s="25"/>
      <c r="BF469" s="25"/>
      <c r="BG469" s="25"/>
      <c r="BH469" s="25"/>
      <c r="BI469" s="25"/>
      <c r="BJ469" s="25"/>
      <c r="BK469" s="25"/>
      <c r="BL469" s="25"/>
      <c r="BM469" s="25"/>
      <c r="BN469" s="25"/>
      <c r="BO469" s="25"/>
      <c r="BP469" s="25"/>
      <c r="BQ469" s="25"/>
    </row>
    <row r="470" spans="1:69" s="110" customFormat="1" x14ac:dyDescent="0.3">
      <c r="A470" s="25"/>
      <c r="B470" s="25"/>
      <c r="C470" s="25"/>
      <c r="D470" s="26"/>
      <c r="E470" s="26"/>
      <c r="F470" s="26"/>
      <c r="G470" s="26"/>
      <c r="H470" s="26"/>
      <c r="I470" s="26"/>
      <c r="J470" s="26"/>
      <c r="K470" s="26"/>
      <c r="L470" s="26"/>
      <c r="M470" s="26"/>
      <c r="N470" s="26"/>
      <c r="O470" s="25"/>
      <c r="P470" s="26"/>
      <c r="Q470" s="26"/>
      <c r="R470" s="25"/>
      <c r="S470" s="25"/>
      <c r="T470" s="26"/>
      <c r="U470" s="26"/>
      <c r="V470" s="26"/>
      <c r="W470" s="26"/>
      <c r="X470" s="26"/>
      <c r="Y470" s="25"/>
      <c r="Z470" s="25"/>
      <c r="AA470" s="25"/>
      <c r="AB470" s="25"/>
      <c r="AC470" s="25"/>
      <c r="AD470" s="25"/>
      <c r="AE470" s="25"/>
      <c r="AF470" s="25"/>
      <c r="AG470" s="25"/>
      <c r="AH470" s="25"/>
      <c r="AI470" s="25"/>
      <c r="AJ470" s="25"/>
      <c r="AK470" s="25"/>
      <c r="AL470" s="25"/>
      <c r="AM470" s="25"/>
      <c r="AN470" s="25"/>
      <c r="AO470" s="25"/>
      <c r="AP470" s="25"/>
      <c r="AQ470" s="25"/>
      <c r="AR470" s="25"/>
      <c r="AS470" s="25"/>
      <c r="AT470" s="25"/>
      <c r="AU470" s="25"/>
      <c r="AV470" s="25"/>
      <c r="AW470" s="25"/>
      <c r="AX470" s="25"/>
      <c r="AY470" s="25"/>
      <c r="AZ470" s="25"/>
      <c r="BA470" s="25"/>
      <c r="BB470" s="25"/>
      <c r="BC470" s="25"/>
      <c r="BD470" s="25"/>
      <c r="BE470" s="25"/>
      <c r="BF470" s="25"/>
      <c r="BG470" s="25"/>
      <c r="BH470" s="25"/>
      <c r="BI470" s="25"/>
      <c r="BJ470" s="25"/>
      <c r="BK470" s="25"/>
      <c r="BL470" s="25"/>
      <c r="BM470" s="25"/>
      <c r="BN470" s="25"/>
      <c r="BO470" s="25"/>
      <c r="BP470" s="25"/>
      <c r="BQ470" s="25"/>
    </row>
    <row r="471" spans="1:69" s="110" customFormat="1" x14ac:dyDescent="0.3">
      <c r="A471" s="25"/>
      <c r="B471" s="25"/>
      <c r="C471" s="25"/>
      <c r="D471" s="26"/>
      <c r="E471" s="26"/>
      <c r="F471" s="26"/>
      <c r="G471" s="26"/>
      <c r="H471" s="26"/>
      <c r="I471" s="26"/>
      <c r="J471" s="26"/>
      <c r="K471" s="26"/>
      <c r="L471" s="26"/>
      <c r="M471" s="26"/>
      <c r="N471" s="26"/>
      <c r="O471" s="25"/>
      <c r="P471" s="26"/>
      <c r="Q471" s="26"/>
      <c r="R471" s="25"/>
      <c r="S471" s="25"/>
      <c r="T471" s="26"/>
      <c r="U471" s="26"/>
      <c r="V471" s="26"/>
      <c r="W471" s="26"/>
      <c r="X471" s="26"/>
      <c r="Y471" s="25"/>
      <c r="Z471" s="25"/>
      <c r="AA471" s="25"/>
      <c r="AB471" s="25"/>
      <c r="AC471" s="25"/>
      <c r="AD471" s="25"/>
      <c r="AE471" s="25"/>
      <c r="AF471" s="25"/>
      <c r="AG471" s="25"/>
      <c r="AH471" s="25"/>
      <c r="AI471" s="25"/>
      <c r="AJ471" s="25"/>
      <c r="AK471" s="25"/>
      <c r="AL471" s="25"/>
      <c r="AM471" s="25"/>
      <c r="AN471" s="25"/>
      <c r="AO471" s="25"/>
      <c r="AP471" s="25"/>
      <c r="AQ471" s="25"/>
      <c r="AR471" s="25"/>
      <c r="AS471" s="25"/>
      <c r="AT471" s="25"/>
      <c r="AU471" s="25"/>
      <c r="AV471" s="25"/>
      <c r="AW471" s="25"/>
      <c r="AX471" s="25"/>
      <c r="AY471" s="25"/>
      <c r="AZ471" s="25"/>
      <c r="BA471" s="25"/>
      <c r="BB471" s="25"/>
      <c r="BC471" s="25"/>
      <c r="BD471" s="25"/>
      <c r="BE471" s="25"/>
      <c r="BF471" s="25"/>
      <c r="BG471" s="25"/>
      <c r="BH471" s="25"/>
      <c r="BI471" s="25"/>
      <c r="BJ471" s="25"/>
      <c r="BK471" s="25"/>
      <c r="BL471" s="25"/>
      <c r="BM471" s="25"/>
      <c r="BN471" s="25"/>
      <c r="BO471" s="25"/>
      <c r="BP471" s="25"/>
      <c r="BQ471" s="25"/>
    </row>
    <row r="472" spans="1:69" s="110" customFormat="1" x14ac:dyDescent="0.3">
      <c r="A472" s="25"/>
      <c r="B472" s="25"/>
      <c r="C472" s="25"/>
      <c r="D472" s="26"/>
      <c r="E472" s="26"/>
      <c r="F472" s="26"/>
      <c r="G472" s="26"/>
      <c r="H472" s="26"/>
      <c r="I472" s="26"/>
      <c r="J472" s="26"/>
      <c r="K472" s="26"/>
      <c r="L472" s="26"/>
      <c r="M472" s="26"/>
      <c r="N472" s="26"/>
      <c r="O472" s="25"/>
      <c r="P472" s="26"/>
      <c r="Q472" s="26"/>
      <c r="R472" s="25"/>
      <c r="S472" s="25"/>
      <c r="T472" s="26"/>
      <c r="U472" s="26"/>
      <c r="V472" s="26"/>
      <c r="W472" s="26"/>
      <c r="X472" s="26"/>
      <c r="Y472" s="25"/>
      <c r="Z472" s="25"/>
      <c r="AA472" s="25"/>
      <c r="AB472" s="25"/>
      <c r="AC472" s="25"/>
      <c r="AD472" s="25"/>
      <c r="AE472" s="25"/>
      <c r="AF472" s="25"/>
      <c r="AG472" s="25"/>
      <c r="AH472" s="25"/>
      <c r="AI472" s="25"/>
      <c r="AJ472" s="25"/>
      <c r="AK472" s="25"/>
      <c r="AL472" s="25"/>
      <c r="AM472" s="25"/>
      <c r="AN472" s="25"/>
      <c r="AO472" s="25"/>
      <c r="AP472" s="25"/>
      <c r="AQ472" s="25"/>
      <c r="AR472" s="25"/>
      <c r="AS472" s="25"/>
      <c r="AT472" s="25"/>
      <c r="AU472" s="25"/>
      <c r="AV472" s="25"/>
      <c r="AW472" s="25"/>
      <c r="AX472" s="25"/>
      <c r="AY472" s="25"/>
      <c r="AZ472" s="25"/>
      <c r="BA472" s="25"/>
      <c r="BB472" s="25"/>
      <c r="BC472" s="25"/>
      <c r="BD472" s="25"/>
      <c r="BE472" s="25"/>
      <c r="BF472" s="25"/>
      <c r="BG472" s="25"/>
      <c r="BH472" s="25"/>
      <c r="BI472" s="25"/>
      <c r="BJ472" s="25"/>
      <c r="BK472" s="25"/>
      <c r="BL472" s="25"/>
      <c r="BM472" s="25"/>
      <c r="BN472" s="25"/>
      <c r="BO472" s="25"/>
      <c r="BP472" s="25"/>
      <c r="BQ472" s="25"/>
    </row>
    <row r="473" spans="1:69" s="110" customFormat="1" x14ac:dyDescent="0.3">
      <c r="A473" s="25"/>
      <c r="B473" s="25"/>
      <c r="C473" s="25"/>
      <c r="D473" s="26"/>
      <c r="E473" s="26"/>
      <c r="F473" s="26"/>
      <c r="G473" s="26"/>
      <c r="H473" s="26"/>
      <c r="I473" s="26"/>
      <c r="J473" s="26"/>
      <c r="K473" s="26"/>
      <c r="L473" s="26"/>
      <c r="M473" s="26"/>
      <c r="N473" s="26"/>
      <c r="O473" s="25"/>
      <c r="P473" s="26"/>
      <c r="Q473" s="26"/>
      <c r="R473" s="25"/>
      <c r="S473" s="25"/>
      <c r="T473" s="26"/>
      <c r="U473" s="26"/>
      <c r="V473" s="26"/>
      <c r="W473" s="26"/>
      <c r="X473" s="26"/>
      <c r="Y473" s="25"/>
      <c r="Z473" s="25"/>
      <c r="AA473" s="25"/>
      <c r="AB473" s="25"/>
      <c r="AC473" s="25"/>
      <c r="AD473" s="25"/>
      <c r="AE473" s="25"/>
      <c r="AF473" s="25"/>
      <c r="AG473" s="25"/>
      <c r="AH473" s="25"/>
      <c r="AI473" s="25"/>
      <c r="AJ473" s="25"/>
      <c r="AK473" s="25"/>
      <c r="AL473" s="25"/>
      <c r="AM473" s="25"/>
      <c r="AN473" s="25"/>
      <c r="AO473" s="25"/>
      <c r="AP473" s="25"/>
      <c r="AQ473" s="25"/>
      <c r="AR473" s="25"/>
      <c r="AS473" s="25"/>
      <c r="AT473" s="25"/>
      <c r="AU473" s="25"/>
      <c r="AV473" s="25"/>
      <c r="AW473" s="25"/>
      <c r="AX473" s="25"/>
      <c r="AY473" s="25"/>
      <c r="AZ473" s="25"/>
      <c r="BA473" s="25"/>
      <c r="BB473" s="25"/>
      <c r="BC473" s="25"/>
      <c r="BD473" s="25"/>
      <c r="BE473" s="25"/>
      <c r="BF473" s="25"/>
      <c r="BG473" s="25"/>
      <c r="BH473" s="25"/>
      <c r="BI473" s="25"/>
      <c r="BJ473" s="25"/>
      <c r="BK473" s="25"/>
      <c r="BL473" s="25"/>
      <c r="BM473" s="25"/>
      <c r="BN473" s="25"/>
      <c r="BO473" s="25"/>
      <c r="BP473" s="25"/>
      <c r="BQ473" s="25"/>
    </row>
    <row r="474" spans="1:69" s="110" customFormat="1" x14ac:dyDescent="0.3">
      <c r="A474" s="25"/>
      <c r="B474" s="25"/>
      <c r="C474" s="25"/>
      <c r="D474" s="26"/>
      <c r="E474" s="26"/>
      <c r="F474" s="26"/>
      <c r="G474" s="26"/>
      <c r="H474" s="26"/>
      <c r="I474" s="26"/>
      <c r="J474" s="26"/>
      <c r="K474" s="26"/>
      <c r="L474" s="26"/>
      <c r="M474" s="26"/>
      <c r="N474" s="26"/>
      <c r="O474" s="25"/>
      <c r="P474" s="26"/>
      <c r="Q474" s="26"/>
      <c r="R474" s="25"/>
      <c r="S474" s="25"/>
      <c r="T474" s="26"/>
      <c r="U474" s="26"/>
      <c r="V474" s="26"/>
      <c r="W474" s="26"/>
      <c r="X474" s="26"/>
      <c r="Y474" s="25"/>
      <c r="Z474" s="25"/>
      <c r="AA474" s="25"/>
      <c r="AB474" s="25"/>
      <c r="AC474" s="25"/>
      <c r="AD474" s="25"/>
      <c r="AE474" s="25"/>
      <c r="AF474" s="25"/>
      <c r="AG474" s="25"/>
      <c r="AH474" s="25"/>
      <c r="AI474" s="25"/>
      <c r="AJ474" s="25"/>
      <c r="AK474" s="25"/>
      <c r="AL474" s="25"/>
      <c r="AM474" s="25"/>
      <c r="AN474" s="25"/>
      <c r="AO474" s="25"/>
      <c r="AP474" s="25"/>
      <c r="AQ474" s="25"/>
      <c r="AR474" s="25"/>
      <c r="AS474" s="25"/>
      <c r="AT474" s="25"/>
      <c r="AU474" s="25"/>
      <c r="AV474" s="25"/>
      <c r="AW474" s="25"/>
      <c r="AX474" s="25"/>
      <c r="AY474" s="25"/>
      <c r="AZ474" s="25"/>
      <c r="BA474" s="25"/>
      <c r="BB474" s="25"/>
      <c r="BC474" s="25"/>
      <c r="BD474" s="25"/>
      <c r="BE474" s="25"/>
      <c r="BF474" s="25"/>
      <c r="BG474" s="25"/>
      <c r="BH474" s="25"/>
      <c r="BI474" s="25"/>
      <c r="BJ474" s="25"/>
      <c r="BK474" s="25"/>
      <c r="BL474" s="25"/>
      <c r="BM474" s="25"/>
      <c r="BN474" s="25"/>
      <c r="BO474" s="25"/>
      <c r="BP474" s="25"/>
      <c r="BQ474" s="25"/>
    </row>
    <row r="475" spans="1:69" s="110" customFormat="1" x14ac:dyDescent="0.3">
      <c r="A475" s="25"/>
      <c r="B475" s="25"/>
      <c r="C475" s="25"/>
      <c r="D475" s="26"/>
      <c r="E475" s="26"/>
      <c r="F475" s="26"/>
      <c r="G475" s="26"/>
      <c r="H475" s="26"/>
      <c r="I475" s="26"/>
      <c r="J475" s="26"/>
      <c r="K475" s="26"/>
      <c r="L475" s="26"/>
      <c r="M475" s="26"/>
      <c r="N475" s="26"/>
      <c r="O475" s="25"/>
      <c r="P475" s="26"/>
      <c r="Q475" s="26"/>
      <c r="R475" s="25"/>
      <c r="S475" s="25"/>
      <c r="T475" s="26"/>
      <c r="U475" s="26"/>
      <c r="V475" s="26"/>
      <c r="W475" s="26"/>
      <c r="X475" s="26"/>
      <c r="Y475" s="25"/>
      <c r="Z475" s="25"/>
      <c r="AA475" s="25"/>
      <c r="AB475" s="25"/>
      <c r="AC475" s="25"/>
      <c r="AD475" s="25"/>
      <c r="AE475" s="25"/>
      <c r="AF475" s="25"/>
      <c r="AG475" s="25"/>
      <c r="AH475" s="25"/>
      <c r="AI475" s="25"/>
      <c r="AJ475" s="25"/>
      <c r="AK475" s="25"/>
      <c r="AL475" s="25"/>
      <c r="AM475" s="25"/>
      <c r="AN475" s="25"/>
      <c r="AO475" s="25"/>
      <c r="AP475" s="25"/>
      <c r="AQ475" s="25"/>
      <c r="AR475" s="25"/>
      <c r="AS475" s="25"/>
      <c r="AT475" s="25"/>
      <c r="AU475" s="25"/>
      <c r="AV475" s="25"/>
      <c r="AW475" s="25"/>
      <c r="AX475" s="25"/>
      <c r="AY475" s="25"/>
      <c r="AZ475" s="25"/>
      <c r="BA475" s="25"/>
      <c r="BB475" s="25"/>
      <c r="BC475" s="25"/>
      <c r="BD475" s="25"/>
      <c r="BE475" s="25"/>
      <c r="BF475" s="25"/>
      <c r="BG475" s="25"/>
      <c r="BH475" s="25"/>
      <c r="BI475" s="25"/>
      <c r="BJ475" s="25"/>
      <c r="BK475" s="25"/>
      <c r="BL475" s="25"/>
      <c r="BM475" s="25"/>
      <c r="BN475" s="25"/>
      <c r="BO475" s="25"/>
      <c r="BP475" s="25"/>
      <c r="BQ475" s="25"/>
    </row>
    <row r="476" spans="1:69" s="110" customFormat="1" x14ac:dyDescent="0.3">
      <c r="A476" s="25"/>
      <c r="B476" s="25"/>
      <c r="C476" s="25"/>
      <c r="D476" s="26"/>
      <c r="E476" s="26"/>
      <c r="F476" s="26"/>
      <c r="G476" s="26"/>
      <c r="H476" s="26"/>
      <c r="I476" s="26"/>
      <c r="J476" s="26"/>
      <c r="K476" s="26"/>
      <c r="L476" s="26"/>
      <c r="M476" s="26"/>
      <c r="N476" s="26"/>
      <c r="O476" s="25"/>
      <c r="P476" s="26"/>
      <c r="Q476" s="26"/>
      <c r="R476" s="25"/>
      <c r="S476" s="25"/>
      <c r="T476" s="26"/>
      <c r="U476" s="26"/>
      <c r="V476" s="26"/>
      <c r="W476" s="26"/>
      <c r="X476" s="26"/>
      <c r="Y476" s="25"/>
      <c r="Z476" s="25"/>
      <c r="AA476" s="25"/>
      <c r="AB476" s="25"/>
      <c r="AC476" s="25"/>
      <c r="AD476" s="25"/>
      <c r="AE476" s="25"/>
      <c r="AF476" s="25"/>
      <c r="AG476" s="25"/>
      <c r="AH476" s="25"/>
      <c r="AI476" s="25"/>
      <c r="AJ476" s="25"/>
      <c r="AK476" s="25"/>
      <c r="AL476" s="25"/>
      <c r="AM476" s="25"/>
      <c r="AN476" s="25"/>
      <c r="AO476" s="25"/>
      <c r="AP476" s="25"/>
      <c r="AQ476" s="25"/>
      <c r="AR476" s="25"/>
      <c r="AS476" s="25"/>
      <c r="AT476" s="25"/>
      <c r="AU476" s="25"/>
      <c r="AV476" s="25"/>
      <c r="AW476" s="25"/>
      <c r="AX476" s="25"/>
      <c r="AY476" s="25"/>
      <c r="AZ476" s="25"/>
      <c r="BA476" s="25"/>
      <c r="BB476" s="25"/>
      <c r="BC476" s="25"/>
      <c r="BD476" s="25"/>
      <c r="BE476" s="25"/>
      <c r="BF476" s="25"/>
      <c r="BG476" s="25"/>
      <c r="BH476" s="25"/>
      <c r="BI476" s="25"/>
      <c r="BJ476" s="25"/>
      <c r="BK476" s="25"/>
      <c r="BL476" s="25"/>
      <c r="BM476" s="25"/>
      <c r="BN476" s="25"/>
      <c r="BO476" s="25"/>
      <c r="BP476" s="25"/>
      <c r="BQ476" s="25"/>
    </row>
    <row r="477" spans="1:69" s="110" customFormat="1" x14ac:dyDescent="0.3">
      <c r="A477" s="25"/>
      <c r="B477" s="25"/>
      <c r="C477" s="25"/>
      <c r="D477" s="26"/>
      <c r="E477" s="26"/>
      <c r="F477" s="26"/>
      <c r="G477" s="26"/>
      <c r="H477" s="26"/>
      <c r="I477" s="26"/>
      <c r="J477" s="26"/>
      <c r="K477" s="26"/>
      <c r="L477" s="26"/>
      <c r="M477" s="26"/>
      <c r="N477" s="26"/>
      <c r="O477" s="25"/>
      <c r="P477" s="26"/>
      <c r="Q477" s="26"/>
      <c r="R477" s="25"/>
      <c r="S477" s="25"/>
      <c r="T477" s="26"/>
      <c r="U477" s="26"/>
      <c r="V477" s="26"/>
      <c r="W477" s="26"/>
      <c r="X477" s="26"/>
      <c r="Y477" s="25"/>
      <c r="Z477" s="25"/>
      <c r="AA477" s="25"/>
      <c r="AB477" s="25"/>
      <c r="AC477" s="25"/>
      <c r="AD477" s="25"/>
      <c r="AE477" s="25"/>
      <c r="AF477" s="25"/>
      <c r="AG477" s="25"/>
      <c r="AH477" s="25"/>
      <c r="AI477" s="25"/>
      <c r="AJ477" s="25"/>
      <c r="AK477" s="25"/>
      <c r="AL477" s="25"/>
      <c r="AM477" s="25"/>
      <c r="AN477" s="25"/>
      <c r="AO477" s="25"/>
      <c r="AP477" s="25"/>
      <c r="AQ477" s="25"/>
      <c r="AR477" s="25"/>
      <c r="AS477" s="25"/>
      <c r="AT477" s="25"/>
      <c r="AU477" s="25"/>
      <c r="AV477" s="25"/>
      <c r="AW477" s="25"/>
      <c r="AX477" s="25"/>
      <c r="AY477" s="25"/>
      <c r="AZ477" s="25"/>
      <c r="BA477" s="25"/>
      <c r="BB477" s="25"/>
      <c r="BC477" s="25"/>
      <c r="BD477" s="25"/>
      <c r="BE477" s="25"/>
      <c r="BF477" s="25"/>
      <c r="BG477" s="25"/>
      <c r="BH477" s="25"/>
      <c r="BI477" s="25"/>
      <c r="BJ477" s="25"/>
      <c r="BK477" s="25"/>
      <c r="BL477" s="25"/>
      <c r="BM477" s="25"/>
      <c r="BN477" s="25"/>
      <c r="BO477" s="25"/>
      <c r="BP477" s="25"/>
      <c r="BQ477" s="25"/>
    </row>
    <row r="478" spans="1:69" s="110" customFormat="1" x14ac:dyDescent="0.3">
      <c r="A478" s="25"/>
      <c r="B478" s="25"/>
      <c r="C478" s="25"/>
      <c r="D478" s="26"/>
      <c r="E478" s="26"/>
      <c r="F478" s="26"/>
      <c r="G478" s="26"/>
      <c r="H478" s="26"/>
      <c r="I478" s="26"/>
      <c r="J478" s="26"/>
      <c r="K478" s="26"/>
      <c r="L478" s="26"/>
      <c r="M478" s="26"/>
      <c r="N478" s="26"/>
      <c r="O478" s="25"/>
      <c r="P478" s="26"/>
      <c r="Q478" s="26"/>
      <c r="R478" s="25"/>
      <c r="S478" s="25"/>
      <c r="T478" s="26"/>
      <c r="U478" s="26"/>
      <c r="V478" s="26"/>
      <c r="W478" s="26"/>
      <c r="X478" s="26"/>
      <c r="Y478" s="25"/>
      <c r="Z478" s="25"/>
      <c r="AA478" s="25"/>
      <c r="AB478" s="25"/>
      <c r="AC478" s="25"/>
      <c r="AD478" s="25"/>
      <c r="AE478" s="25"/>
      <c r="AF478" s="25"/>
      <c r="AG478" s="25"/>
      <c r="AH478" s="25"/>
      <c r="AI478" s="25"/>
      <c r="AJ478" s="25"/>
      <c r="AK478" s="25"/>
      <c r="AL478" s="25"/>
      <c r="AM478" s="25"/>
      <c r="AN478" s="25"/>
      <c r="AO478" s="25"/>
      <c r="AP478" s="25"/>
      <c r="AQ478" s="25"/>
      <c r="AR478" s="25"/>
      <c r="AS478" s="25"/>
      <c r="AT478" s="25"/>
      <c r="AU478" s="25"/>
      <c r="AV478" s="25"/>
      <c r="AW478" s="25"/>
      <c r="AX478" s="25"/>
      <c r="AY478" s="25"/>
      <c r="AZ478" s="25"/>
      <c r="BA478" s="25"/>
      <c r="BB478" s="25"/>
      <c r="BC478" s="25"/>
      <c r="BD478" s="25"/>
      <c r="BE478" s="25"/>
      <c r="BF478" s="25"/>
      <c r="BG478" s="25"/>
      <c r="BH478" s="25"/>
      <c r="BI478" s="25"/>
      <c r="BJ478" s="25"/>
      <c r="BK478" s="25"/>
      <c r="BL478" s="25"/>
      <c r="BM478" s="25"/>
      <c r="BN478" s="25"/>
      <c r="BO478" s="25"/>
      <c r="BP478" s="25"/>
      <c r="BQ478" s="25"/>
    </row>
    <row r="479" spans="1:69" s="110" customFormat="1" x14ac:dyDescent="0.3">
      <c r="A479" s="25"/>
      <c r="B479" s="25"/>
      <c r="C479" s="25"/>
      <c r="D479" s="26"/>
      <c r="E479" s="26"/>
      <c r="F479" s="26"/>
      <c r="G479" s="26"/>
      <c r="H479" s="26"/>
      <c r="I479" s="26"/>
      <c r="J479" s="26"/>
      <c r="K479" s="26"/>
      <c r="L479" s="26"/>
      <c r="M479" s="26"/>
      <c r="N479" s="26"/>
      <c r="O479" s="25"/>
      <c r="P479" s="26"/>
      <c r="Q479" s="26"/>
      <c r="R479" s="25"/>
      <c r="S479" s="25"/>
      <c r="T479" s="26"/>
      <c r="U479" s="26"/>
      <c r="V479" s="26"/>
      <c r="W479" s="26"/>
      <c r="X479" s="26"/>
      <c r="Y479" s="25"/>
      <c r="Z479" s="25"/>
      <c r="AA479" s="25"/>
      <c r="AB479" s="25"/>
      <c r="AC479" s="25"/>
      <c r="AD479" s="25"/>
      <c r="AE479" s="25"/>
      <c r="AF479" s="25"/>
      <c r="AG479" s="25"/>
      <c r="AH479" s="25"/>
      <c r="AI479" s="25"/>
      <c r="AJ479" s="25"/>
      <c r="AK479" s="25"/>
      <c r="AL479" s="25"/>
      <c r="AM479" s="25"/>
      <c r="AN479" s="25"/>
      <c r="AO479" s="25"/>
      <c r="AP479" s="25"/>
      <c r="AQ479" s="25"/>
      <c r="AR479" s="25"/>
      <c r="AS479" s="25"/>
      <c r="AT479" s="25"/>
      <c r="AU479" s="25"/>
      <c r="AV479" s="25"/>
      <c r="AW479" s="25"/>
      <c r="AX479" s="25"/>
      <c r="AY479" s="25"/>
      <c r="AZ479" s="25"/>
      <c r="BA479" s="25"/>
      <c r="BB479" s="25"/>
      <c r="BC479" s="25"/>
      <c r="BD479" s="25"/>
      <c r="BE479" s="25"/>
      <c r="BF479" s="25"/>
      <c r="BG479" s="25"/>
      <c r="BH479" s="25"/>
      <c r="BI479" s="25"/>
      <c r="BJ479" s="25"/>
      <c r="BK479" s="25"/>
      <c r="BL479" s="25"/>
      <c r="BM479" s="25"/>
      <c r="BN479" s="25"/>
      <c r="BO479" s="25"/>
      <c r="BP479" s="25"/>
      <c r="BQ479" s="25"/>
    </row>
    <row r="480" spans="1:69" s="110" customFormat="1" x14ac:dyDescent="0.3">
      <c r="A480" s="25"/>
      <c r="B480" s="25"/>
      <c r="C480" s="25"/>
      <c r="D480" s="26"/>
      <c r="E480" s="26"/>
      <c r="F480" s="26"/>
      <c r="G480" s="26"/>
      <c r="H480" s="26"/>
      <c r="I480" s="26"/>
      <c r="J480" s="26"/>
      <c r="K480" s="26"/>
      <c r="L480" s="26"/>
      <c r="M480" s="26"/>
      <c r="N480" s="26"/>
      <c r="O480" s="25"/>
      <c r="P480" s="26"/>
      <c r="Q480" s="26"/>
      <c r="R480" s="25"/>
      <c r="S480" s="25"/>
      <c r="T480" s="26"/>
      <c r="U480" s="26"/>
      <c r="V480" s="26"/>
      <c r="W480" s="26"/>
      <c r="X480" s="26"/>
      <c r="Y480" s="25"/>
      <c r="Z480" s="25"/>
      <c r="AA480" s="25"/>
      <c r="AB480" s="25"/>
      <c r="AC480" s="25"/>
      <c r="AD480" s="25"/>
      <c r="AE480" s="25"/>
      <c r="AF480" s="25"/>
      <c r="AG480" s="25"/>
      <c r="AH480" s="25"/>
      <c r="AI480" s="25"/>
      <c r="AJ480" s="25"/>
      <c r="AK480" s="25"/>
      <c r="AL480" s="25"/>
      <c r="AM480" s="25"/>
      <c r="AN480" s="25"/>
      <c r="AO480" s="25"/>
      <c r="AP480" s="25"/>
      <c r="AQ480" s="25"/>
      <c r="AR480" s="25"/>
      <c r="AS480" s="25"/>
      <c r="AT480" s="25"/>
      <c r="AU480" s="25"/>
      <c r="AV480" s="25"/>
      <c r="AW480" s="25"/>
      <c r="AX480" s="25"/>
      <c r="AY480" s="25"/>
      <c r="AZ480" s="25"/>
      <c r="BA480" s="25"/>
      <c r="BB480" s="25"/>
      <c r="BC480" s="25"/>
      <c r="BD480" s="25"/>
      <c r="BE480" s="25"/>
      <c r="BF480" s="25"/>
      <c r="BG480" s="25"/>
      <c r="BH480" s="25"/>
      <c r="BI480" s="25"/>
      <c r="BJ480" s="25"/>
      <c r="BK480" s="25"/>
      <c r="BL480" s="25"/>
      <c r="BM480" s="25"/>
      <c r="BN480" s="25"/>
      <c r="BO480" s="25"/>
      <c r="BP480" s="25"/>
      <c r="BQ480" s="25"/>
    </row>
    <row r="481" spans="1:69" s="110" customFormat="1" x14ac:dyDescent="0.3">
      <c r="A481" s="25"/>
      <c r="B481" s="25"/>
      <c r="C481" s="25"/>
      <c r="D481" s="26"/>
      <c r="E481" s="26"/>
      <c r="F481" s="26"/>
      <c r="G481" s="26"/>
      <c r="H481" s="26"/>
      <c r="I481" s="26"/>
      <c r="J481" s="26"/>
      <c r="K481" s="26"/>
      <c r="L481" s="26"/>
      <c r="M481" s="26"/>
      <c r="N481" s="26"/>
      <c r="O481" s="25"/>
      <c r="P481" s="26"/>
      <c r="Q481" s="26"/>
      <c r="R481" s="25"/>
      <c r="S481" s="25"/>
      <c r="T481" s="26"/>
      <c r="U481" s="26"/>
      <c r="V481" s="26"/>
      <c r="W481" s="26"/>
      <c r="X481" s="26"/>
      <c r="Y481" s="25"/>
      <c r="Z481" s="25"/>
      <c r="AA481" s="25"/>
      <c r="AB481" s="25"/>
      <c r="AC481" s="25"/>
      <c r="AD481" s="25"/>
      <c r="AE481" s="25"/>
      <c r="AF481" s="25"/>
      <c r="AG481" s="25"/>
      <c r="AH481" s="25"/>
      <c r="AI481" s="25"/>
      <c r="AJ481" s="25"/>
      <c r="AK481" s="25"/>
      <c r="AL481" s="25"/>
      <c r="AM481" s="25"/>
      <c r="AN481" s="25"/>
      <c r="AO481" s="25"/>
      <c r="AP481" s="25"/>
      <c r="AQ481" s="25"/>
      <c r="AR481" s="25"/>
      <c r="AS481" s="25"/>
      <c r="AT481" s="25"/>
      <c r="AU481" s="25"/>
      <c r="AV481" s="25"/>
      <c r="AW481" s="25"/>
      <c r="AX481" s="25"/>
      <c r="AY481" s="25"/>
      <c r="AZ481" s="25"/>
      <c r="BA481" s="25"/>
      <c r="BB481" s="25"/>
      <c r="BC481" s="25"/>
      <c r="BD481" s="25"/>
      <c r="BE481" s="25"/>
      <c r="BF481" s="25"/>
      <c r="BG481" s="25"/>
      <c r="BH481" s="25"/>
      <c r="BI481" s="25"/>
      <c r="BJ481" s="25"/>
      <c r="BK481" s="25"/>
      <c r="BL481" s="25"/>
      <c r="BM481" s="25"/>
      <c r="BN481" s="25"/>
      <c r="BO481" s="25"/>
      <c r="BP481" s="25"/>
      <c r="BQ481" s="25"/>
    </row>
    <row r="482" spans="1:69" s="110" customFormat="1" x14ac:dyDescent="0.3">
      <c r="A482" s="25"/>
      <c r="B482" s="25"/>
      <c r="C482" s="25"/>
      <c r="D482" s="26"/>
      <c r="E482" s="26"/>
      <c r="F482" s="26"/>
      <c r="G482" s="26"/>
      <c r="H482" s="26"/>
      <c r="I482" s="26"/>
      <c r="J482" s="26"/>
      <c r="K482" s="26"/>
      <c r="L482" s="26"/>
      <c r="M482" s="26"/>
      <c r="N482" s="26"/>
      <c r="O482" s="25"/>
      <c r="P482" s="26"/>
      <c r="Q482" s="26"/>
      <c r="R482" s="25"/>
      <c r="S482" s="25"/>
      <c r="T482" s="26"/>
      <c r="U482" s="26"/>
      <c r="V482" s="26"/>
      <c r="W482" s="26"/>
      <c r="X482" s="26"/>
      <c r="Y482" s="25"/>
      <c r="Z482" s="25"/>
      <c r="AA482" s="25"/>
      <c r="AB482" s="25"/>
      <c r="AC482" s="25"/>
      <c r="AD482" s="25"/>
      <c r="AE482" s="25"/>
      <c r="AF482" s="25"/>
      <c r="AG482" s="25"/>
      <c r="AH482" s="25"/>
      <c r="AI482" s="25"/>
      <c r="AJ482" s="25"/>
      <c r="AK482" s="25"/>
      <c r="AL482" s="25"/>
      <c r="AM482" s="25"/>
      <c r="AN482" s="25"/>
      <c r="AO482" s="25"/>
      <c r="AP482" s="25"/>
      <c r="AQ482" s="25"/>
      <c r="AR482" s="25"/>
      <c r="AS482" s="25"/>
      <c r="AT482" s="25"/>
      <c r="AU482" s="25"/>
      <c r="AV482" s="25"/>
      <c r="AW482" s="25"/>
      <c r="AX482" s="25"/>
      <c r="AY482" s="25"/>
      <c r="AZ482" s="25"/>
      <c r="BA482" s="25"/>
      <c r="BB482" s="25"/>
      <c r="BC482" s="25"/>
      <c r="BD482" s="25"/>
      <c r="BE482" s="25"/>
      <c r="BF482" s="25"/>
      <c r="BG482" s="25"/>
      <c r="BH482" s="25"/>
      <c r="BI482" s="25"/>
      <c r="BJ482" s="25"/>
      <c r="BK482" s="25"/>
      <c r="BL482" s="25"/>
      <c r="BM482" s="25"/>
      <c r="BN482" s="25"/>
      <c r="BO482" s="25"/>
      <c r="BP482" s="25"/>
      <c r="BQ482" s="25"/>
    </row>
    <row r="483" spans="1:69" s="110" customFormat="1" x14ac:dyDescent="0.3">
      <c r="A483" s="25"/>
      <c r="B483" s="25"/>
      <c r="C483" s="25"/>
      <c r="D483" s="26"/>
      <c r="E483" s="26"/>
      <c r="F483" s="26"/>
      <c r="G483" s="26"/>
      <c r="H483" s="26"/>
      <c r="I483" s="26"/>
      <c r="J483" s="26"/>
      <c r="K483" s="26"/>
      <c r="L483" s="26"/>
      <c r="M483" s="26"/>
      <c r="N483" s="26"/>
      <c r="O483" s="25"/>
      <c r="P483" s="26"/>
      <c r="Q483" s="26"/>
      <c r="R483" s="25"/>
      <c r="S483" s="25"/>
      <c r="T483" s="26"/>
      <c r="U483" s="26"/>
      <c r="V483" s="26"/>
      <c r="W483" s="26"/>
      <c r="X483" s="26"/>
      <c r="Y483" s="25"/>
      <c r="Z483" s="25"/>
      <c r="AA483" s="25"/>
      <c r="AB483" s="25"/>
      <c r="AC483" s="25"/>
      <c r="AD483" s="25"/>
      <c r="AE483" s="25"/>
      <c r="AF483" s="25"/>
      <c r="AG483" s="25"/>
      <c r="AH483" s="25"/>
      <c r="AI483" s="25"/>
      <c r="AJ483" s="25"/>
      <c r="AK483" s="25"/>
      <c r="AL483" s="25"/>
      <c r="AM483" s="25"/>
      <c r="AN483" s="25"/>
      <c r="AO483" s="25"/>
      <c r="AP483" s="25"/>
      <c r="AQ483" s="25"/>
      <c r="AR483" s="25"/>
      <c r="AS483" s="25"/>
      <c r="AT483" s="25"/>
      <c r="AU483" s="25"/>
      <c r="AV483" s="25"/>
      <c r="AW483" s="25"/>
      <c r="AX483" s="25"/>
      <c r="AY483" s="25"/>
      <c r="AZ483" s="25"/>
      <c r="BA483" s="25"/>
      <c r="BB483" s="25"/>
      <c r="BC483" s="25"/>
      <c r="BD483" s="25"/>
      <c r="BE483" s="25"/>
      <c r="BF483" s="25"/>
      <c r="BG483" s="25"/>
      <c r="BH483" s="25"/>
      <c r="BI483" s="25"/>
      <c r="BJ483" s="25"/>
      <c r="BK483" s="25"/>
      <c r="BL483" s="25"/>
      <c r="BM483" s="25"/>
      <c r="BN483" s="25"/>
      <c r="BO483" s="25"/>
      <c r="BP483" s="25"/>
      <c r="BQ483" s="25"/>
    </row>
    <row r="484" spans="1:69" s="110" customFormat="1" x14ac:dyDescent="0.3">
      <c r="A484" s="25"/>
      <c r="B484" s="25"/>
      <c r="C484" s="25"/>
      <c r="D484" s="26"/>
      <c r="E484" s="26"/>
      <c r="F484" s="26"/>
      <c r="G484" s="26"/>
      <c r="H484" s="26"/>
      <c r="I484" s="26"/>
      <c r="J484" s="26"/>
      <c r="K484" s="26"/>
      <c r="L484" s="26"/>
      <c r="M484" s="26"/>
      <c r="N484" s="26"/>
      <c r="O484" s="25"/>
      <c r="P484" s="26"/>
      <c r="Q484" s="26"/>
      <c r="R484" s="25"/>
      <c r="S484" s="25"/>
      <c r="T484" s="26"/>
      <c r="U484" s="26"/>
      <c r="V484" s="26"/>
      <c r="W484" s="26"/>
      <c r="X484" s="26"/>
      <c r="Y484" s="25"/>
      <c r="Z484" s="25"/>
      <c r="AA484" s="25"/>
      <c r="AB484" s="25"/>
      <c r="AC484" s="25"/>
      <c r="AD484" s="25"/>
      <c r="AE484" s="25"/>
      <c r="AF484" s="25"/>
      <c r="AG484" s="25"/>
      <c r="AH484" s="25"/>
      <c r="AI484" s="25"/>
      <c r="AJ484" s="25"/>
      <c r="AK484" s="25"/>
      <c r="AL484" s="25"/>
      <c r="AM484" s="25"/>
      <c r="AN484" s="25"/>
      <c r="AO484" s="25"/>
      <c r="AP484" s="25"/>
      <c r="AQ484" s="25"/>
      <c r="AR484" s="25"/>
      <c r="AS484" s="25"/>
      <c r="AT484" s="25"/>
      <c r="AU484" s="25"/>
      <c r="AV484" s="25"/>
      <c r="AW484" s="25"/>
      <c r="AX484" s="25"/>
      <c r="AY484" s="25"/>
      <c r="AZ484" s="25"/>
      <c r="BA484" s="25"/>
      <c r="BB484" s="25"/>
      <c r="BC484" s="25"/>
      <c r="BD484" s="25"/>
      <c r="BE484" s="25"/>
      <c r="BF484" s="25"/>
      <c r="BG484" s="25"/>
      <c r="BH484" s="25"/>
      <c r="BI484" s="25"/>
      <c r="BJ484" s="25"/>
      <c r="BK484" s="25"/>
      <c r="BL484" s="25"/>
      <c r="BM484" s="25"/>
      <c r="BN484" s="25"/>
      <c r="BO484" s="25"/>
      <c r="BP484" s="25"/>
      <c r="BQ484" s="25"/>
    </row>
    <row r="485" spans="1:69" s="110" customFormat="1" x14ac:dyDescent="0.3">
      <c r="A485" s="25"/>
      <c r="B485" s="25"/>
      <c r="C485" s="25"/>
      <c r="D485" s="26"/>
      <c r="E485" s="26"/>
      <c r="F485" s="26"/>
      <c r="G485" s="26"/>
      <c r="H485" s="26"/>
      <c r="I485" s="26"/>
      <c r="J485" s="26"/>
      <c r="K485" s="26"/>
      <c r="L485" s="26"/>
      <c r="M485" s="26"/>
      <c r="N485" s="26"/>
      <c r="O485" s="25"/>
      <c r="P485" s="26"/>
      <c r="Q485" s="26"/>
      <c r="R485" s="25"/>
      <c r="S485" s="25"/>
      <c r="T485" s="26"/>
      <c r="U485" s="26"/>
      <c r="V485" s="26"/>
      <c r="W485" s="26"/>
      <c r="X485" s="26"/>
      <c r="Y485" s="25"/>
      <c r="Z485" s="25"/>
      <c r="AA485" s="25"/>
      <c r="AB485" s="25"/>
      <c r="AC485" s="25"/>
      <c r="AD485" s="25"/>
      <c r="AE485" s="25"/>
      <c r="AF485" s="25"/>
      <c r="AG485" s="25"/>
      <c r="AH485" s="25"/>
      <c r="AI485" s="25"/>
      <c r="AJ485" s="25"/>
      <c r="AK485" s="25"/>
      <c r="AL485" s="25"/>
      <c r="AM485" s="25"/>
      <c r="AN485" s="25"/>
      <c r="AO485" s="25"/>
      <c r="AP485" s="25"/>
      <c r="AQ485" s="25"/>
      <c r="AR485" s="25"/>
      <c r="AS485" s="25"/>
      <c r="AT485" s="25"/>
      <c r="AU485" s="25"/>
      <c r="AV485" s="25"/>
      <c r="AW485" s="25"/>
      <c r="AX485" s="25"/>
      <c r="AY485" s="25"/>
      <c r="AZ485" s="25"/>
      <c r="BA485" s="25"/>
      <c r="BB485" s="25"/>
      <c r="BC485" s="25"/>
      <c r="BD485" s="25"/>
      <c r="BE485" s="25"/>
      <c r="BF485" s="25"/>
      <c r="BG485" s="25"/>
      <c r="BH485" s="25"/>
      <c r="BI485" s="25"/>
      <c r="BJ485" s="25"/>
      <c r="BK485" s="25"/>
      <c r="BL485" s="25"/>
      <c r="BM485" s="25"/>
      <c r="BN485" s="25"/>
      <c r="BO485" s="25"/>
      <c r="BP485" s="25"/>
      <c r="BQ485" s="25"/>
    </row>
    <row r="486" spans="1:69" s="110" customFormat="1" x14ac:dyDescent="0.3">
      <c r="A486" s="25"/>
      <c r="B486" s="25"/>
      <c r="C486" s="25"/>
      <c r="D486" s="26"/>
      <c r="E486" s="26"/>
      <c r="F486" s="26"/>
      <c r="G486" s="26"/>
      <c r="H486" s="26"/>
      <c r="I486" s="26"/>
      <c r="J486" s="26"/>
      <c r="K486" s="26"/>
      <c r="L486" s="26"/>
      <c r="M486" s="26"/>
      <c r="N486" s="26"/>
      <c r="O486" s="25"/>
      <c r="P486" s="26"/>
      <c r="Q486" s="26"/>
      <c r="R486" s="25"/>
      <c r="S486" s="25"/>
      <c r="T486" s="26"/>
      <c r="U486" s="26"/>
      <c r="V486" s="26"/>
      <c r="W486" s="26"/>
      <c r="X486" s="26"/>
      <c r="Y486" s="25"/>
      <c r="Z486" s="25"/>
      <c r="AA486" s="25"/>
      <c r="AB486" s="25"/>
      <c r="AC486" s="25"/>
      <c r="AD486" s="25"/>
      <c r="AE486" s="25"/>
      <c r="AF486" s="25"/>
      <c r="AG486" s="25"/>
      <c r="AH486" s="25"/>
      <c r="AI486" s="25"/>
      <c r="AJ486" s="25"/>
      <c r="AK486" s="25"/>
      <c r="AL486" s="25"/>
      <c r="AM486" s="25"/>
      <c r="AN486" s="25"/>
      <c r="AO486" s="25"/>
      <c r="AP486" s="25"/>
      <c r="AQ486" s="25"/>
      <c r="AR486" s="25"/>
      <c r="AS486" s="25"/>
      <c r="AT486" s="25"/>
      <c r="AU486" s="25"/>
      <c r="AV486" s="25"/>
      <c r="AW486" s="25"/>
      <c r="AX486" s="25"/>
      <c r="AY486" s="25"/>
      <c r="AZ486" s="25"/>
      <c r="BA486" s="25"/>
      <c r="BB486" s="25"/>
      <c r="BC486" s="25"/>
      <c r="BD486" s="25"/>
      <c r="BE486" s="25"/>
      <c r="BF486" s="25"/>
      <c r="BG486" s="25"/>
      <c r="BH486" s="25"/>
      <c r="BI486" s="25"/>
      <c r="BJ486" s="25"/>
      <c r="BK486" s="25"/>
      <c r="BL486" s="25"/>
      <c r="BM486" s="25"/>
      <c r="BN486" s="25"/>
      <c r="BO486" s="25"/>
      <c r="BP486" s="25"/>
      <c r="BQ486" s="25"/>
    </row>
    <row r="487" spans="1:69" s="110" customFormat="1" x14ac:dyDescent="0.3">
      <c r="A487" s="25"/>
      <c r="B487" s="25"/>
      <c r="C487" s="25"/>
      <c r="D487" s="26"/>
      <c r="E487" s="26"/>
      <c r="F487" s="26"/>
      <c r="G487" s="26"/>
      <c r="H487" s="26"/>
      <c r="I487" s="26"/>
      <c r="J487" s="26"/>
      <c r="K487" s="26"/>
      <c r="L487" s="26"/>
      <c r="M487" s="26"/>
      <c r="N487" s="26"/>
      <c r="O487" s="25"/>
      <c r="P487" s="26"/>
      <c r="Q487" s="26"/>
      <c r="R487" s="25"/>
      <c r="S487" s="25"/>
      <c r="T487" s="26"/>
      <c r="U487" s="26"/>
      <c r="V487" s="26"/>
      <c r="W487" s="26"/>
      <c r="X487" s="26"/>
      <c r="Y487" s="25"/>
      <c r="Z487" s="25"/>
      <c r="AA487" s="25"/>
      <c r="AB487" s="25"/>
      <c r="AC487" s="25"/>
      <c r="AD487" s="25"/>
      <c r="AE487" s="25"/>
      <c r="AF487" s="25"/>
      <c r="AG487" s="25"/>
      <c r="AH487" s="25"/>
      <c r="AI487" s="25"/>
      <c r="AJ487" s="25"/>
      <c r="AK487" s="25"/>
      <c r="AL487" s="25"/>
      <c r="AM487" s="25"/>
      <c r="AN487" s="25"/>
      <c r="AO487" s="25"/>
      <c r="AP487" s="25"/>
      <c r="AQ487" s="25"/>
      <c r="AR487" s="25"/>
      <c r="AS487" s="25"/>
      <c r="AT487" s="25"/>
      <c r="AU487" s="25"/>
      <c r="AV487" s="25"/>
      <c r="AW487" s="25"/>
      <c r="AX487" s="25"/>
      <c r="AY487" s="25"/>
      <c r="AZ487" s="25"/>
      <c r="BA487" s="25"/>
      <c r="BB487" s="25"/>
      <c r="BC487" s="25"/>
      <c r="BD487" s="25"/>
      <c r="BE487" s="25"/>
      <c r="BF487" s="25"/>
      <c r="BG487" s="25"/>
      <c r="BH487" s="25"/>
      <c r="BI487" s="25"/>
      <c r="BJ487" s="25"/>
      <c r="BK487" s="25"/>
      <c r="BL487" s="25"/>
      <c r="BM487" s="25"/>
      <c r="BN487" s="25"/>
      <c r="BO487" s="25"/>
      <c r="BP487" s="25"/>
      <c r="BQ487" s="25"/>
    </row>
    <row r="488" spans="1:69" s="110" customFormat="1" x14ac:dyDescent="0.3">
      <c r="A488" s="25"/>
      <c r="B488" s="25"/>
      <c r="C488" s="25"/>
      <c r="D488" s="26"/>
      <c r="E488" s="26"/>
      <c r="F488" s="26"/>
      <c r="G488" s="26"/>
      <c r="H488" s="26"/>
      <c r="I488" s="26"/>
      <c r="J488" s="26"/>
      <c r="K488" s="26"/>
      <c r="L488" s="26"/>
      <c r="M488" s="26"/>
      <c r="N488" s="26"/>
      <c r="O488" s="25"/>
      <c r="P488" s="26"/>
      <c r="Q488" s="26"/>
      <c r="R488" s="25"/>
      <c r="S488" s="25"/>
      <c r="T488" s="26"/>
      <c r="U488" s="26"/>
      <c r="V488" s="26"/>
      <c r="W488" s="26"/>
      <c r="X488" s="26"/>
      <c r="Y488" s="25"/>
      <c r="Z488" s="25"/>
      <c r="AA488" s="25"/>
      <c r="AB488" s="25"/>
      <c r="AC488" s="25"/>
      <c r="AD488" s="25"/>
      <c r="AE488" s="25"/>
      <c r="AF488" s="25"/>
      <c r="AG488" s="25"/>
      <c r="AH488" s="25"/>
      <c r="AI488" s="25"/>
      <c r="AJ488" s="25"/>
      <c r="AK488" s="25"/>
      <c r="AL488" s="25"/>
      <c r="AM488" s="25"/>
      <c r="AN488" s="25"/>
      <c r="AO488" s="25"/>
      <c r="AP488" s="25"/>
      <c r="AQ488" s="25"/>
      <c r="AR488" s="25"/>
      <c r="AS488" s="25"/>
      <c r="AT488" s="25"/>
      <c r="AU488" s="25"/>
      <c r="AV488" s="25"/>
      <c r="AW488" s="25"/>
      <c r="AX488" s="25"/>
      <c r="AY488" s="25"/>
      <c r="AZ488" s="25"/>
      <c r="BA488" s="25"/>
      <c r="BB488" s="25"/>
      <c r="BC488" s="25"/>
      <c r="BD488" s="25"/>
      <c r="BE488" s="25"/>
      <c r="BF488" s="25"/>
      <c r="BG488" s="25"/>
      <c r="BH488" s="25"/>
      <c r="BI488" s="25"/>
      <c r="BJ488" s="25"/>
      <c r="BK488" s="25"/>
      <c r="BL488" s="25"/>
      <c r="BM488" s="25"/>
      <c r="BN488" s="25"/>
      <c r="BO488" s="25"/>
      <c r="BP488" s="25"/>
      <c r="BQ488" s="25"/>
    </row>
    <row r="489" spans="1:69" s="110" customFormat="1" x14ac:dyDescent="0.3">
      <c r="A489" s="25"/>
      <c r="B489" s="25"/>
      <c r="C489" s="25"/>
      <c r="D489" s="26"/>
      <c r="E489" s="26"/>
      <c r="F489" s="26"/>
      <c r="G489" s="26"/>
      <c r="H489" s="26"/>
      <c r="I489" s="26"/>
      <c r="J489" s="26"/>
      <c r="K489" s="26"/>
      <c r="L489" s="26"/>
      <c r="M489" s="26"/>
      <c r="N489" s="26"/>
      <c r="O489" s="25"/>
      <c r="P489" s="26"/>
      <c r="Q489" s="26"/>
      <c r="R489" s="25"/>
      <c r="S489" s="25"/>
      <c r="T489" s="26"/>
      <c r="U489" s="26"/>
      <c r="V489" s="26"/>
      <c r="W489" s="26"/>
      <c r="X489" s="26"/>
      <c r="Y489" s="25"/>
      <c r="Z489" s="25"/>
      <c r="AA489" s="25"/>
      <c r="AB489" s="25"/>
      <c r="AC489" s="25"/>
      <c r="AD489" s="25"/>
      <c r="AE489" s="25"/>
      <c r="AF489" s="25"/>
      <c r="AG489" s="25"/>
      <c r="AH489" s="25"/>
      <c r="AI489" s="25"/>
      <c r="AJ489" s="25"/>
      <c r="AK489" s="25"/>
      <c r="AL489" s="25"/>
      <c r="AM489" s="25"/>
      <c r="AN489" s="25"/>
      <c r="AO489" s="25"/>
      <c r="AP489" s="25"/>
      <c r="AQ489" s="25"/>
      <c r="AR489" s="25"/>
      <c r="AS489" s="25"/>
      <c r="AT489" s="25"/>
      <c r="AU489" s="25"/>
      <c r="AV489" s="25"/>
      <c r="AW489" s="25"/>
      <c r="AX489" s="25"/>
      <c r="AY489" s="25"/>
      <c r="AZ489" s="25"/>
      <c r="BA489" s="25"/>
      <c r="BB489" s="25"/>
      <c r="BC489" s="25"/>
      <c r="BD489" s="25"/>
      <c r="BE489" s="25"/>
      <c r="BF489" s="25"/>
      <c r="BG489" s="25"/>
      <c r="BH489" s="25"/>
      <c r="BI489" s="25"/>
      <c r="BJ489" s="25"/>
      <c r="BK489" s="25"/>
      <c r="BL489" s="25"/>
      <c r="BM489" s="25"/>
      <c r="BN489" s="25"/>
      <c r="BO489" s="25"/>
      <c r="BP489" s="25"/>
      <c r="BQ489" s="25"/>
    </row>
    <row r="490" spans="1:69" s="110" customFormat="1" x14ac:dyDescent="0.3">
      <c r="A490" s="25"/>
      <c r="B490" s="25"/>
      <c r="C490" s="25"/>
      <c r="D490" s="26"/>
      <c r="E490" s="26"/>
      <c r="F490" s="26"/>
      <c r="G490" s="26"/>
      <c r="H490" s="26"/>
      <c r="I490" s="26"/>
      <c r="J490" s="26"/>
      <c r="K490" s="26"/>
      <c r="L490" s="26"/>
      <c r="M490" s="26"/>
      <c r="N490" s="26"/>
      <c r="O490" s="25"/>
      <c r="P490" s="26"/>
      <c r="Q490" s="26"/>
      <c r="R490" s="25"/>
      <c r="S490" s="25"/>
      <c r="T490" s="26"/>
      <c r="U490" s="26"/>
      <c r="V490" s="26"/>
      <c r="W490" s="26"/>
      <c r="X490" s="26"/>
      <c r="Y490" s="25"/>
      <c r="Z490" s="25"/>
      <c r="AA490" s="25"/>
      <c r="AB490" s="25"/>
      <c r="AC490" s="25"/>
      <c r="AD490" s="25"/>
      <c r="AE490" s="25"/>
      <c r="AF490" s="25"/>
      <c r="AG490" s="25"/>
      <c r="AH490" s="25"/>
      <c r="AI490" s="25"/>
      <c r="AJ490" s="25"/>
      <c r="AK490" s="25"/>
      <c r="AL490" s="25"/>
      <c r="AM490" s="25"/>
      <c r="AN490" s="25"/>
      <c r="AO490" s="25"/>
      <c r="AP490" s="25"/>
      <c r="AQ490" s="25"/>
      <c r="AR490" s="25"/>
      <c r="AS490" s="25"/>
      <c r="AT490" s="25"/>
      <c r="AU490" s="25"/>
      <c r="AV490" s="25"/>
      <c r="AW490" s="25"/>
      <c r="AX490" s="25"/>
      <c r="AY490" s="25"/>
      <c r="AZ490" s="25"/>
      <c r="BA490" s="25"/>
      <c r="BB490" s="25"/>
      <c r="BC490" s="25"/>
      <c r="BD490" s="25"/>
      <c r="BE490" s="25"/>
      <c r="BF490" s="25"/>
      <c r="BG490" s="25"/>
      <c r="BH490" s="25"/>
      <c r="BI490" s="25"/>
      <c r="BJ490" s="25"/>
      <c r="BK490" s="25"/>
      <c r="BL490" s="25"/>
      <c r="BM490" s="25"/>
      <c r="BN490" s="25"/>
      <c r="BO490" s="25"/>
      <c r="BP490" s="25"/>
      <c r="BQ490" s="25"/>
    </row>
    <row r="491" spans="1:69" s="110" customFormat="1" x14ac:dyDescent="0.3">
      <c r="A491" s="25"/>
      <c r="B491" s="25"/>
      <c r="C491" s="25"/>
      <c r="D491" s="26"/>
      <c r="E491" s="26"/>
      <c r="F491" s="26"/>
      <c r="G491" s="26"/>
      <c r="H491" s="26"/>
      <c r="I491" s="26"/>
      <c r="J491" s="26"/>
      <c r="K491" s="26"/>
      <c r="L491" s="26"/>
      <c r="M491" s="26"/>
      <c r="N491" s="26"/>
      <c r="O491" s="25"/>
      <c r="P491" s="26"/>
      <c r="Q491" s="26"/>
      <c r="R491" s="25"/>
      <c r="S491" s="25"/>
      <c r="T491" s="26"/>
      <c r="U491" s="26"/>
      <c r="V491" s="26"/>
      <c r="W491" s="26"/>
      <c r="X491" s="26"/>
      <c r="Y491" s="25"/>
      <c r="Z491" s="25"/>
      <c r="AA491" s="25"/>
      <c r="AB491" s="25"/>
      <c r="AC491" s="25"/>
      <c r="AD491" s="25"/>
      <c r="AE491" s="25"/>
      <c r="AF491" s="25"/>
      <c r="AG491" s="25"/>
      <c r="AH491" s="25"/>
      <c r="AI491" s="25"/>
      <c r="AJ491" s="25"/>
      <c r="AK491" s="25"/>
      <c r="AL491" s="25"/>
      <c r="AM491" s="25"/>
      <c r="AN491" s="25"/>
      <c r="AO491" s="25"/>
      <c r="AP491" s="25"/>
      <c r="AQ491" s="25"/>
      <c r="AR491" s="25"/>
      <c r="AS491" s="25"/>
      <c r="AT491" s="25"/>
      <c r="AU491" s="25"/>
      <c r="AV491" s="25"/>
      <c r="AW491" s="25"/>
      <c r="AX491" s="25"/>
      <c r="AY491" s="25"/>
      <c r="AZ491" s="25"/>
      <c r="BA491" s="25"/>
      <c r="BB491" s="25"/>
      <c r="BC491" s="25"/>
      <c r="BD491" s="25"/>
      <c r="BE491" s="25"/>
      <c r="BF491" s="25"/>
      <c r="BG491" s="25"/>
      <c r="BH491" s="25"/>
      <c r="BI491" s="25"/>
      <c r="BJ491" s="25"/>
      <c r="BK491" s="25"/>
      <c r="BL491" s="25"/>
      <c r="BM491" s="25"/>
      <c r="BN491" s="25"/>
      <c r="BO491" s="25"/>
      <c r="BP491" s="25"/>
      <c r="BQ491" s="25"/>
    </row>
    <row r="492" spans="1:69" s="110" customFormat="1" x14ac:dyDescent="0.3">
      <c r="A492" s="25"/>
      <c r="B492" s="25"/>
      <c r="C492" s="25"/>
      <c r="D492" s="26"/>
      <c r="E492" s="26"/>
      <c r="F492" s="26"/>
      <c r="G492" s="26"/>
      <c r="H492" s="26"/>
      <c r="I492" s="26"/>
      <c r="J492" s="26"/>
      <c r="K492" s="26"/>
      <c r="L492" s="26"/>
      <c r="M492" s="26"/>
      <c r="N492" s="26"/>
      <c r="O492" s="25"/>
      <c r="P492" s="26"/>
      <c r="Q492" s="26"/>
      <c r="R492" s="25"/>
      <c r="S492" s="25"/>
      <c r="T492" s="26"/>
      <c r="U492" s="26"/>
      <c r="V492" s="26"/>
      <c r="W492" s="26"/>
      <c r="X492" s="26"/>
      <c r="Y492" s="25"/>
      <c r="Z492" s="25"/>
      <c r="AA492" s="25"/>
      <c r="AB492" s="25"/>
      <c r="AC492" s="25"/>
      <c r="AD492" s="25"/>
      <c r="AE492" s="25"/>
      <c r="AF492" s="25"/>
      <c r="AG492" s="25"/>
      <c r="AH492" s="25"/>
      <c r="AI492" s="25"/>
      <c r="AJ492" s="25"/>
      <c r="AK492" s="25"/>
      <c r="AL492" s="25"/>
      <c r="AM492" s="25"/>
      <c r="AN492" s="25"/>
      <c r="AO492" s="25"/>
      <c r="AP492" s="25"/>
      <c r="AQ492" s="25"/>
      <c r="AR492" s="25"/>
      <c r="AS492" s="25"/>
      <c r="AT492" s="25"/>
      <c r="AU492" s="25"/>
      <c r="AV492" s="25"/>
      <c r="AW492" s="25"/>
      <c r="AX492" s="25"/>
      <c r="AY492" s="25"/>
      <c r="AZ492" s="25"/>
      <c r="BA492" s="25"/>
      <c r="BB492" s="25"/>
      <c r="BC492" s="25"/>
      <c r="BD492" s="25"/>
      <c r="BE492" s="25"/>
      <c r="BF492" s="25"/>
      <c r="BG492" s="25"/>
      <c r="BH492" s="25"/>
      <c r="BI492" s="25"/>
      <c r="BJ492" s="25"/>
      <c r="BK492" s="25"/>
      <c r="BL492" s="25"/>
      <c r="BM492" s="25"/>
      <c r="BN492" s="25"/>
      <c r="BO492" s="25"/>
      <c r="BP492" s="25"/>
      <c r="BQ492" s="25"/>
    </row>
    <row r="493" spans="1:69" s="110" customFormat="1" x14ac:dyDescent="0.3">
      <c r="A493" s="25"/>
      <c r="B493" s="25"/>
      <c r="C493" s="25"/>
      <c r="D493" s="26"/>
      <c r="E493" s="26"/>
      <c r="F493" s="26"/>
      <c r="G493" s="26"/>
      <c r="H493" s="26"/>
      <c r="I493" s="26"/>
      <c r="J493" s="26"/>
      <c r="K493" s="26"/>
      <c r="L493" s="26"/>
      <c r="M493" s="26"/>
      <c r="N493" s="26"/>
      <c r="O493" s="25"/>
      <c r="P493" s="26"/>
      <c r="Q493" s="26"/>
      <c r="R493" s="25"/>
      <c r="S493" s="25"/>
      <c r="T493" s="26"/>
      <c r="U493" s="26"/>
      <c r="V493" s="26"/>
      <c r="W493" s="26"/>
      <c r="X493" s="26"/>
      <c r="Y493" s="25"/>
      <c r="Z493" s="25"/>
      <c r="AA493" s="25"/>
      <c r="AB493" s="25"/>
      <c r="AC493" s="25"/>
      <c r="AD493" s="25"/>
      <c r="AE493" s="25"/>
      <c r="AF493" s="25"/>
      <c r="AG493" s="25"/>
      <c r="AH493" s="25"/>
      <c r="AI493" s="25"/>
      <c r="AJ493" s="25"/>
      <c r="AK493" s="25"/>
      <c r="AL493" s="25"/>
      <c r="AM493" s="25"/>
      <c r="AN493" s="25"/>
      <c r="AO493" s="25"/>
      <c r="AP493" s="25"/>
      <c r="AQ493" s="25"/>
      <c r="AR493" s="25"/>
      <c r="AS493" s="25"/>
      <c r="AT493" s="25"/>
      <c r="AU493" s="25"/>
      <c r="AV493" s="25"/>
      <c r="AW493" s="25"/>
      <c r="AX493" s="25"/>
      <c r="AY493" s="25"/>
      <c r="AZ493" s="25"/>
      <c r="BA493" s="25"/>
      <c r="BB493" s="25"/>
      <c r="BC493" s="25"/>
      <c r="BD493" s="25"/>
      <c r="BE493" s="25"/>
      <c r="BF493" s="25"/>
      <c r="BG493" s="25"/>
      <c r="BH493" s="25"/>
      <c r="BI493" s="25"/>
      <c r="BJ493" s="25"/>
      <c r="BK493" s="25"/>
      <c r="BL493" s="25"/>
      <c r="BM493" s="25"/>
      <c r="BN493" s="25"/>
      <c r="BO493" s="25"/>
      <c r="BP493" s="25"/>
      <c r="BQ493" s="25"/>
    </row>
    <row r="494" spans="1:69" s="110" customFormat="1" x14ac:dyDescent="0.3">
      <c r="A494" s="25"/>
      <c r="B494" s="25"/>
      <c r="C494" s="25"/>
      <c r="D494" s="26"/>
      <c r="E494" s="26"/>
      <c r="F494" s="26"/>
      <c r="G494" s="26"/>
      <c r="H494" s="26"/>
      <c r="I494" s="26"/>
      <c r="J494" s="26"/>
      <c r="K494" s="26"/>
      <c r="L494" s="26"/>
      <c r="M494" s="26"/>
      <c r="N494" s="26"/>
      <c r="O494" s="25"/>
      <c r="P494" s="26"/>
      <c r="Q494" s="26"/>
      <c r="R494" s="25"/>
      <c r="S494" s="25"/>
      <c r="T494" s="26"/>
      <c r="U494" s="26"/>
      <c r="V494" s="26"/>
      <c r="W494" s="26"/>
      <c r="X494" s="26"/>
      <c r="Y494" s="25"/>
      <c r="Z494" s="25"/>
      <c r="AA494" s="25"/>
      <c r="AB494" s="25"/>
      <c r="AC494" s="25"/>
      <c r="AD494" s="25"/>
      <c r="AE494" s="25"/>
      <c r="AF494" s="25"/>
      <c r="AG494" s="25"/>
      <c r="AH494" s="25"/>
      <c r="AI494" s="25"/>
      <c r="AJ494" s="25"/>
      <c r="AK494" s="25"/>
      <c r="AL494" s="25"/>
      <c r="AM494" s="25"/>
      <c r="AN494" s="25"/>
      <c r="AO494" s="25"/>
      <c r="AP494" s="25"/>
      <c r="AQ494" s="25"/>
      <c r="AR494" s="25"/>
      <c r="AS494" s="25"/>
      <c r="AT494" s="25"/>
      <c r="AU494" s="25"/>
      <c r="AV494" s="25"/>
      <c r="AW494" s="25"/>
      <c r="AX494" s="25"/>
      <c r="AY494" s="25"/>
      <c r="AZ494" s="25"/>
      <c r="BA494" s="25"/>
      <c r="BB494" s="25"/>
      <c r="BC494" s="25"/>
      <c r="BD494" s="25"/>
      <c r="BE494" s="25"/>
      <c r="BF494" s="25"/>
      <c r="BG494" s="25"/>
      <c r="BH494" s="25"/>
      <c r="BI494" s="25"/>
      <c r="BJ494" s="25"/>
      <c r="BK494" s="25"/>
      <c r="BL494" s="25"/>
      <c r="BM494" s="25"/>
      <c r="BN494" s="25"/>
      <c r="BO494" s="25"/>
      <c r="BP494" s="25"/>
      <c r="BQ494" s="25"/>
    </row>
    <row r="495" spans="1:69" s="110" customFormat="1" x14ac:dyDescent="0.3">
      <c r="A495" s="25"/>
      <c r="B495" s="25"/>
      <c r="C495" s="25"/>
      <c r="D495" s="26"/>
      <c r="E495" s="26"/>
      <c r="F495" s="26"/>
      <c r="G495" s="26"/>
      <c r="H495" s="26"/>
      <c r="I495" s="26"/>
      <c r="J495" s="26"/>
      <c r="K495" s="26"/>
      <c r="L495" s="26"/>
      <c r="M495" s="26"/>
      <c r="N495" s="26"/>
      <c r="O495" s="25"/>
      <c r="P495" s="26"/>
      <c r="Q495" s="26"/>
      <c r="R495" s="25"/>
      <c r="S495" s="25"/>
      <c r="T495" s="26"/>
      <c r="U495" s="26"/>
      <c r="V495" s="26"/>
      <c r="W495" s="26"/>
      <c r="X495" s="26"/>
      <c r="Y495" s="25"/>
      <c r="Z495" s="25"/>
      <c r="AA495" s="25"/>
      <c r="AB495" s="25"/>
      <c r="AC495" s="25"/>
      <c r="AD495" s="25"/>
      <c r="AE495" s="25"/>
      <c r="AF495" s="25"/>
      <c r="AG495" s="25"/>
      <c r="AH495" s="25"/>
      <c r="AI495" s="25"/>
      <c r="AJ495" s="25"/>
      <c r="AK495" s="25"/>
      <c r="AL495" s="25"/>
      <c r="AM495" s="25"/>
      <c r="AN495" s="25"/>
      <c r="AO495" s="25"/>
      <c r="AP495" s="25"/>
      <c r="AQ495" s="25"/>
      <c r="AR495" s="25"/>
      <c r="AS495" s="25"/>
      <c r="AT495" s="25"/>
      <c r="AU495" s="25"/>
      <c r="AV495" s="25"/>
      <c r="AW495" s="25"/>
      <c r="AX495" s="25"/>
      <c r="AY495" s="25"/>
      <c r="AZ495" s="25"/>
      <c r="BA495" s="25"/>
      <c r="BB495" s="25"/>
      <c r="BC495" s="25"/>
      <c r="BD495" s="25"/>
      <c r="BE495" s="25"/>
      <c r="BF495" s="25"/>
      <c r="BG495" s="25"/>
      <c r="BH495" s="25"/>
      <c r="BI495" s="25"/>
      <c r="BJ495" s="25"/>
      <c r="BK495" s="25"/>
      <c r="BL495" s="25"/>
      <c r="BM495" s="25"/>
      <c r="BN495" s="25"/>
      <c r="BO495" s="25"/>
      <c r="BP495" s="25"/>
      <c r="BQ495" s="25"/>
    </row>
    <row r="496" spans="1:69" s="110" customFormat="1" x14ac:dyDescent="0.3">
      <c r="A496" s="25"/>
      <c r="B496" s="25"/>
      <c r="C496" s="25"/>
      <c r="D496" s="26"/>
      <c r="E496" s="26"/>
      <c r="F496" s="26"/>
      <c r="G496" s="26"/>
      <c r="H496" s="26"/>
      <c r="I496" s="26"/>
      <c r="J496" s="26"/>
      <c r="K496" s="26"/>
      <c r="L496" s="26"/>
      <c r="M496" s="26"/>
      <c r="N496" s="26"/>
      <c r="O496" s="25"/>
      <c r="P496" s="26"/>
      <c r="Q496" s="26"/>
      <c r="R496" s="25"/>
      <c r="S496" s="25"/>
      <c r="T496" s="26"/>
      <c r="U496" s="26"/>
      <c r="V496" s="26"/>
      <c r="W496" s="26"/>
      <c r="X496" s="26"/>
      <c r="Y496" s="25"/>
      <c r="Z496" s="25"/>
      <c r="AA496" s="25"/>
      <c r="AB496" s="25"/>
      <c r="AC496" s="25"/>
      <c r="AD496" s="25"/>
      <c r="AE496" s="25"/>
      <c r="AF496" s="25"/>
      <c r="AG496" s="25"/>
      <c r="AH496" s="25"/>
      <c r="AI496" s="25"/>
      <c r="AJ496" s="25"/>
      <c r="AK496" s="25"/>
      <c r="AL496" s="25"/>
      <c r="AM496" s="25"/>
      <c r="AN496" s="25"/>
      <c r="AO496" s="25"/>
      <c r="AP496" s="25"/>
      <c r="AQ496" s="25"/>
      <c r="AR496" s="25"/>
      <c r="AS496" s="25"/>
      <c r="AT496" s="25"/>
      <c r="AU496" s="25"/>
      <c r="AV496" s="25"/>
      <c r="AW496" s="25"/>
      <c r="AX496" s="25"/>
      <c r="AY496" s="25"/>
      <c r="AZ496" s="25"/>
      <c r="BA496" s="25"/>
      <c r="BB496" s="25"/>
      <c r="BC496" s="25"/>
      <c r="BD496" s="25"/>
      <c r="BE496" s="25"/>
      <c r="BF496" s="25"/>
      <c r="BG496" s="25"/>
      <c r="BH496" s="25"/>
      <c r="BI496" s="25"/>
      <c r="BJ496" s="25"/>
      <c r="BK496" s="25"/>
      <c r="BL496" s="25"/>
      <c r="BM496" s="25"/>
      <c r="BN496" s="25"/>
      <c r="BO496" s="25"/>
      <c r="BP496" s="25"/>
      <c r="BQ496" s="25"/>
    </row>
    <row r="497" spans="1:69" s="110" customFormat="1" x14ac:dyDescent="0.3">
      <c r="A497" s="25"/>
      <c r="B497" s="25"/>
      <c r="C497" s="25"/>
      <c r="D497" s="26"/>
      <c r="E497" s="26"/>
      <c r="F497" s="26"/>
      <c r="G497" s="26"/>
      <c r="H497" s="26"/>
      <c r="I497" s="26"/>
      <c r="J497" s="26"/>
      <c r="K497" s="26"/>
      <c r="L497" s="26"/>
      <c r="M497" s="26"/>
      <c r="N497" s="26"/>
      <c r="O497" s="25"/>
      <c r="P497" s="26"/>
      <c r="Q497" s="26"/>
      <c r="R497" s="25"/>
      <c r="S497" s="25"/>
      <c r="T497" s="26"/>
      <c r="U497" s="26"/>
      <c r="V497" s="26"/>
      <c r="W497" s="26"/>
      <c r="X497" s="26"/>
      <c r="Y497" s="25"/>
      <c r="Z497" s="25"/>
      <c r="AA497" s="25"/>
      <c r="AB497" s="25"/>
      <c r="AC497" s="25"/>
      <c r="AD497" s="25"/>
      <c r="AE497" s="25"/>
      <c r="AF497" s="25"/>
      <c r="AG497" s="25"/>
      <c r="AH497" s="25"/>
      <c r="AI497" s="25"/>
      <c r="AJ497" s="25"/>
      <c r="AK497" s="25"/>
      <c r="AL497" s="25"/>
      <c r="AM497" s="25"/>
      <c r="AN497" s="25"/>
      <c r="AO497" s="25"/>
      <c r="AP497" s="25"/>
      <c r="AQ497" s="25"/>
      <c r="AR497" s="25"/>
      <c r="AS497" s="25"/>
      <c r="AT497" s="25"/>
      <c r="AU497" s="25"/>
      <c r="AV497" s="25"/>
      <c r="AW497" s="25"/>
      <c r="AX497" s="25"/>
      <c r="AY497" s="25"/>
      <c r="AZ497" s="25"/>
      <c r="BA497" s="25"/>
      <c r="BB497" s="25"/>
      <c r="BC497" s="25"/>
      <c r="BD497" s="25"/>
      <c r="BE497" s="25"/>
      <c r="BF497" s="25"/>
      <c r="BG497" s="25"/>
      <c r="BH497" s="25"/>
      <c r="BI497" s="25"/>
      <c r="BJ497" s="25"/>
      <c r="BK497" s="25"/>
      <c r="BL497" s="25"/>
      <c r="BM497" s="25"/>
      <c r="BN497" s="25"/>
      <c r="BO497" s="25"/>
      <c r="BP497" s="25"/>
      <c r="BQ497" s="25"/>
    </row>
    <row r="498" spans="1:69" s="110" customFormat="1" x14ac:dyDescent="0.3">
      <c r="A498" s="25"/>
      <c r="B498" s="25"/>
      <c r="C498" s="25"/>
      <c r="D498" s="26"/>
      <c r="E498" s="26"/>
      <c r="F498" s="26"/>
      <c r="G498" s="26"/>
      <c r="H498" s="26"/>
      <c r="I498" s="26"/>
      <c r="J498" s="26"/>
      <c r="K498" s="26"/>
      <c r="L498" s="26"/>
      <c r="M498" s="26"/>
      <c r="N498" s="26"/>
      <c r="O498" s="25"/>
      <c r="P498" s="26"/>
      <c r="Q498" s="26"/>
      <c r="R498" s="25"/>
      <c r="S498" s="25"/>
      <c r="T498" s="26"/>
      <c r="U498" s="26"/>
      <c r="V498" s="26"/>
      <c r="W498" s="26"/>
      <c r="X498" s="26"/>
      <c r="Y498" s="25"/>
      <c r="Z498" s="25"/>
      <c r="AA498" s="25"/>
      <c r="AB498" s="25"/>
      <c r="AC498" s="25"/>
      <c r="AD498" s="25"/>
      <c r="AE498" s="25"/>
      <c r="AF498" s="25"/>
      <c r="AG498" s="25"/>
      <c r="AH498" s="25"/>
      <c r="AI498" s="25"/>
      <c r="AJ498" s="25"/>
      <c r="AK498" s="25"/>
      <c r="AL498" s="25"/>
      <c r="AM498" s="25"/>
      <c r="AN498" s="25"/>
      <c r="AO498" s="25"/>
      <c r="AP498" s="25"/>
      <c r="AQ498" s="25"/>
      <c r="AR498" s="25"/>
      <c r="AS498" s="25"/>
      <c r="AT498" s="25"/>
      <c r="AU498" s="25"/>
      <c r="AV498" s="25"/>
      <c r="AW498" s="25"/>
      <c r="AX498" s="25"/>
      <c r="AY498" s="25"/>
      <c r="AZ498" s="25"/>
      <c r="BA498" s="25"/>
      <c r="BB498" s="25"/>
      <c r="BC498" s="25"/>
      <c r="BD498" s="25"/>
      <c r="BE498" s="25"/>
      <c r="BF498" s="25"/>
      <c r="BG498" s="25"/>
      <c r="BH498" s="25"/>
      <c r="BI498" s="25"/>
      <c r="BJ498" s="25"/>
      <c r="BK498" s="25"/>
      <c r="BL498" s="25"/>
      <c r="BM498" s="25"/>
      <c r="BN498" s="25"/>
      <c r="BO498" s="25"/>
      <c r="BP498" s="25"/>
      <c r="BQ498" s="25"/>
    </row>
    <row r="499" spans="1:69" s="110" customFormat="1" x14ac:dyDescent="0.3">
      <c r="A499" s="25"/>
      <c r="B499" s="25"/>
      <c r="C499" s="25"/>
      <c r="D499" s="26"/>
      <c r="E499" s="26"/>
      <c r="F499" s="26"/>
      <c r="G499" s="26"/>
      <c r="H499" s="26"/>
      <c r="I499" s="26"/>
      <c r="J499" s="26"/>
      <c r="K499" s="26"/>
      <c r="L499" s="26"/>
      <c r="M499" s="26"/>
      <c r="N499" s="26"/>
      <c r="O499" s="25"/>
      <c r="P499" s="26"/>
      <c r="Q499" s="26"/>
      <c r="R499" s="25"/>
      <c r="S499" s="25"/>
      <c r="T499" s="26"/>
      <c r="U499" s="26"/>
      <c r="V499" s="26"/>
      <c r="W499" s="26"/>
      <c r="X499" s="26"/>
      <c r="Y499" s="25"/>
      <c r="Z499" s="25"/>
      <c r="AA499" s="25"/>
      <c r="AB499" s="25"/>
      <c r="AC499" s="25"/>
      <c r="AD499" s="25"/>
      <c r="AE499" s="25"/>
      <c r="AF499" s="25"/>
      <c r="AG499" s="25"/>
      <c r="AH499" s="25"/>
      <c r="AI499" s="25"/>
      <c r="AJ499" s="25"/>
      <c r="AK499" s="25"/>
      <c r="AL499" s="25"/>
      <c r="AM499" s="25"/>
      <c r="AN499" s="25"/>
      <c r="AO499" s="25"/>
      <c r="AP499" s="25"/>
      <c r="AQ499" s="25"/>
      <c r="AR499" s="25"/>
      <c r="AS499" s="25"/>
      <c r="AT499" s="25"/>
      <c r="AU499" s="25"/>
      <c r="AV499" s="25"/>
      <c r="AW499" s="25"/>
      <c r="AX499" s="25"/>
      <c r="AY499" s="25"/>
      <c r="AZ499" s="25"/>
      <c r="BA499" s="25"/>
      <c r="BB499" s="25"/>
      <c r="BC499" s="25"/>
      <c r="BD499" s="25"/>
      <c r="BE499" s="25"/>
      <c r="BF499" s="25"/>
      <c r="BG499" s="25"/>
      <c r="BH499" s="25"/>
      <c r="BI499" s="25"/>
      <c r="BJ499" s="25"/>
      <c r="BK499" s="25"/>
      <c r="BL499" s="25"/>
      <c r="BM499" s="25"/>
      <c r="BN499" s="25"/>
      <c r="BO499" s="25"/>
      <c r="BP499" s="25"/>
      <c r="BQ499" s="25"/>
    </row>
    <row r="500" spans="1:69" s="110" customFormat="1" x14ac:dyDescent="0.3">
      <c r="A500" s="25"/>
      <c r="B500" s="25"/>
      <c r="C500" s="25"/>
      <c r="D500" s="26"/>
      <c r="E500" s="26"/>
      <c r="F500" s="26"/>
      <c r="G500" s="26"/>
      <c r="H500" s="26"/>
      <c r="I500" s="26"/>
      <c r="J500" s="26"/>
      <c r="K500" s="26"/>
      <c r="L500" s="26"/>
      <c r="M500" s="26"/>
      <c r="N500" s="26"/>
      <c r="O500" s="25"/>
      <c r="P500" s="26"/>
      <c r="Q500" s="26"/>
      <c r="R500" s="25"/>
      <c r="S500" s="25"/>
      <c r="T500" s="26"/>
      <c r="U500" s="26"/>
      <c r="V500" s="26"/>
      <c r="W500" s="26"/>
      <c r="X500" s="26"/>
      <c r="Y500" s="25"/>
      <c r="Z500" s="25"/>
      <c r="AA500" s="25"/>
      <c r="AB500" s="25"/>
      <c r="AC500" s="25"/>
      <c r="AD500" s="25"/>
      <c r="AE500" s="25"/>
      <c r="AF500" s="25"/>
      <c r="AG500" s="25"/>
      <c r="AH500" s="25"/>
      <c r="AI500" s="25"/>
      <c r="AJ500" s="25"/>
      <c r="AK500" s="25"/>
      <c r="AL500" s="25"/>
      <c r="AM500" s="25"/>
      <c r="AN500" s="25"/>
      <c r="AO500" s="25"/>
      <c r="AP500" s="25"/>
      <c r="AQ500" s="25"/>
      <c r="AR500" s="25"/>
      <c r="AS500" s="25"/>
      <c r="AT500" s="25"/>
      <c r="AU500" s="25"/>
      <c r="AV500" s="25"/>
      <c r="AW500" s="25"/>
      <c r="AX500" s="25"/>
      <c r="AY500" s="25"/>
      <c r="AZ500" s="25"/>
      <c r="BA500" s="25"/>
      <c r="BB500" s="25"/>
      <c r="BC500" s="25"/>
      <c r="BD500" s="25"/>
      <c r="BE500" s="25"/>
      <c r="BF500" s="25"/>
      <c r="BG500" s="25"/>
      <c r="BH500" s="25"/>
      <c r="BI500" s="25"/>
      <c r="BJ500" s="25"/>
      <c r="BK500" s="25"/>
      <c r="BL500" s="25"/>
      <c r="BM500" s="25"/>
      <c r="BN500" s="25"/>
      <c r="BO500" s="25"/>
      <c r="BP500" s="25"/>
      <c r="BQ500" s="25"/>
    </row>
    <row r="501" spans="1:69" s="110" customFormat="1" x14ac:dyDescent="0.3">
      <c r="A501" s="25"/>
      <c r="B501" s="25"/>
      <c r="C501" s="25"/>
      <c r="D501" s="26"/>
      <c r="E501" s="26"/>
      <c r="F501" s="26"/>
      <c r="G501" s="26"/>
      <c r="H501" s="26"/>
      <c r="I501" s="26"/>
      <c r="J501" s="26"/>
      <c r="K501" s="26"/>
      <c r="L501" s="26"/>
      <c r="M501" s="26"/>
      <c r="N501" s="26"/>
      <c r="O501" s="25"/>
      <c r="P501" s="26"/>
      <c r="Q501" s="26"/>
      <c r="R501" s="25"/>
      <c r="S501" s="25"/>
      <c r="T501" s="26"/>
      <c r="U501" s="26"/>
      <c r="V501" s="26"/>
      <c r="W501" s="26"/>
      <c r="X501" s="26"/>
      <c r="Y501" s="25"/>
      <c r="Z501" s="25"/>
      <c r="AA501" s="25"/>
      <c r="AB501" s="25"/>
      <c r="AC501" s="25"/>
      <c r="AD501" s="25"/>
      <c r="AE501" s="25"/>
      <c r="AF501" s="25"/>
      <c r="AG501" s="25"/>
      <c r="AH501" s="25"/>
      <c r="AI501" s="25"/>
      <c r="AJ501" s="25"/>
      <c r="AK501" s="25"/>
      <c r="AL501" s="25"/>
      <c r="AM501" s="25"/>
      <c r="AN501" s="25"/>
      <c r="AO501" s="25"/>
      <c r="AP501" s="25"/>
      <c r="AQ501" s="25"/>
      <c r="AR501" s="25"/>
      <c r="AS501" s="25"/>
      <c r="AT501" s="25"/>
      <c r="AU501" s="25"/>
      <c r="AV501" s="25"/>
      <c r="AW501" s="25"/>
      <c r="AX501" s="25"/>
      <c r="AY501" s="25"/>
      <c r="AZ501" s="25"/>
      <c r="BA501" s="25"/>
      <c r="BB501" s="25"/>
      <c r="BC501" s="25"/>
      <c r="BD501" s="25"/>
      <c r="BE501" s="25"/>
      <c r="BF501" s="25"/>
      <c r="BG501" s="25"/>
      <c r="BH501" s="25"/>
      <c r="BI501" s="25"/>
      <c r="BJ501" s="25"/>
      <c r="BK501" s="25"/>
      <c r="BL501" s="25"/>
      <c r="BM501" s="25"/>
      <c r="BN501" s="25"/>
      <c r="BO501" s="25"/>
      <c r="BP501" s="25"/>
      <c r="BQ501" s="25"/>
    </row>
    <row r="502" spans="1:69" s="110" customFormat="1" x14ac:dyDescent="0.3">
      <c r="A502" s="25"/>
      <c r="B502" s="25"/>
      <c r="C502" s="25"/>
      <c r="D502" s="26"/>
      <c r="E502" s="26"/>
      <c r="F502" s="26"/>
      <c r="G502" s="26"/>
      <c r="H502" s="26"/>
      <c r="I502" s="26"/>
      <c r="J502" s="26"/>
      <c r="K502" s="26"/>
      <c r="L502" s="26"/>
      <c r="M502" s="26"/>
      <c r="N502" s="26"/>
      <c r="O502" s="25"/>
      <c r="P502" s="26"/>
      <c r="Q502" s="26"/>
      <c r="R502" s="25"/>
      <c r="S502" s="25"/>
      <c r="T502" s="26"/>
      <c r="U502" s="26"/>
      <c r="V502" s="26"/>
      <c r="W502" s="26"/>
      <c r="X502" s="26"/>
      <c r="Y502" s="25"/>
      <c r="Z502" s="25"/>
      <c r="AA502" s="25"/>
      <c r="AB502" s="25"/>
      <c r="AC502" s="25"/>
      <c r="AD502" s="25"/>
      <c r="AE502" s="25"/>
      <c r="AF502" s="25"/>
      <c r="AG502" s="25"/>
      <c r="AH502" s="25"/>
      <c r="AI502" s="25"/>
      <c r="AJ502" s="25"/>
      <c r="AK502" s="25"/>
      <c r="AL502" s="25"/>
      <c r="AM502" s="25"/>
      <c r="AN502" s="25"/>
      <c r="AO502" s="25"/>
      <c r="AP502" s="25"/>
      <c r="AQ502" s="25"/>
      <c r="AR502" s="25"/>
      <c r="AS502" s="25"/>
      <c r="AT502" s="25"/>
      <c r="AU502" s="25"/>
      <c r="AV502" s="25"/>
      <c r="AW502" s="25"/>
      <c r="AX502" s="25"/>
      <c r="AY502" s="25"/>
      <c r="AZ502" s="25"/>
      <c r="BA502" s="25"/>
      <c r="BB502" s="25"/>
      <c r="BC502" s="25"/>
      <c r="BD502" s="25"/>
      <c r="BE502" s="25"/>
      <c r="BF502" s="25"/>
      <c r="BG502" s="25"/>
      <c r="BH502" s="25"/>
      <c r="BI502" s="25"/>
      <c r="BJ502" s="25"/>
      <c r="BK502" s="25"/>
      <c r="BL502" s="25"/>
      <c r="BM502" s="25"/>
      <c r="BN502" s="25"/>
      <c r="BO502" s="25"/>
      <c r="BP502" s="25"/>
      <c r="BQ502" s="25"/>
    </row>
    <row r="503" spans="1:69" s="110" customFormat="1" x14ac:dyDescent="0.3">
      <c r="A503" s="25"/>
      <c r="B503" s="25"/>
      <c r="C503" s="25"/>
      <c r="D503" s="26"/>
      <c r="E503" s="26"/>
      <c r="F503" s="26"/>
      <c r="G503" s="26"/>
      <c r="H503" s="26"/>
      <c r="I503" s="26"/>
      <c r="J503" s="26"/>
      <c r="K503" s="26"/>
      <c r="L503" s="26"/>
      <c r="M503" s="26"/>
      <c r="N503" s="26"/>
      <c r="O503" s="25"/>
      <c r="P503" s="26"/>
      <c r="Q503" s="26"/>
      <c r="R503" s="25"/>
      <c r="S503" s="25"/>
      <c r="T503" s="26"/>
      <c r="U503" s="26"/>
      <c r="V503" s="26"/>
      <c r="W503" s="26"/>
      <c r="X503" s="26"/>
      <c r="Y503" s="25"/>
      <c r="Z503" s="25"/>
      <c r="AA503" s="25"/>
      <c r="AB503" s="25"/>
      <c r="AC503" s="25"/>
      <c r="AD503" s="25"/>
      <c r="AE503" s="25"/>
      <c r="AF503" s="25"/>
      <c r="AG503" s="25"/>
      <c r="AH503" s="25"/>
      <c r="AI503" s="25"/>
      <c r="AJ503" s="25"/>
      <c r="AK503" s="25"/>
      <c r="AL503" s="25"/>
      <c r="AM503" s="25"/>
      <c r="AN503" s="25"/>
      <c r="AO503" s="25"/>
      <c r="AP503" s="25"/>
      <c r="AQ503" s="25"/>
      <c r="AR503" s="25"/>
      <c r="AS503" s="25"/>
      <c r="AT503" s="25"/>
      <c r="AU503" s="25"/>
      <c r="AV503" s="25"/>
      <c r="AW503" s="25"/>
      <c r="AX503" s="25"/>
      <c r="AY503" s="25"/>
      <c r="AZ503" s="25"/>
      <c r="BA503" s="25"/>
      <c r="BB503" s="25"/>
      <c r="BC503" s="25"/>
      <c r="BD503" s="25"/>
      <c r="BE503" s="25"/>
      <c r="BF503" s="25"/>
      <c r="BG503" s="25"/>
      <c r="BH503" s="25"/>
      <c r="BI503" s="25"/>
      <c r="BJ503" s="25"/>
      <c r="BK503" s="25"/>
      <c r="BL503" s="25"/>
      <c r="BM503" s="25"/>
      <c r="BN503" s="25"/>
      <c r="BO503" s="25"/>
      <c r="BP503" s="25"/>
      <c r="BQ503" s="25"/>
    </row>
    <row r="504" spans="1:69" s="110" customFormat="1" x14ac:dyDescent="0.3">
      <c r="A504" s="25"/>
      <c r="B504" s="25"/>
      <c r="C504" s="25"/>
      <c r="D504" s="26"/>
      <c r="E504" s="26"/>
      <c r="F504" s="26"/>
      <c r="G504" s="26"/>
      <c r="H504" s="26"/>
      <c r="I504" s="26"/>
      <c r="J504" s="26"/>
      <c r="K504" s="26"/>
      <c r="L504" s="26"/>
      <c r="M504" s="26"/>
      <c r="N504" s="26"/>
      <c r="O504" s="25"/>
      <c r="P504" s="26"/>
      <c r="Q504" s="26"/>
      <c r="R504" s="25"/>
      <c r="S504" s="25"/>
      <c r="T504" s="26"/>
      <c r="U504" s="26"/>
      <c r="V504" s="26"/>
      <c r="W504" s="26"/>
      <c r="X504" s="26"/>
      <c r="Y504" s="25"/>
      <c r="Z504" s="25"/>
      <c r="AA504" s="25"/>
      <c r="AB504" s="25"/>
      <c r="AC504" s="25"/>
      <c r="AD504" s="25"/>
      <c r="AE504" s="25"/>
      <c r="AF504" s="25"/>
      <c r="AG504" s="25"/>
      <c r="AH504" s="25"/>
      <c r="AI504" s="25"/>
      <c r="AJ504" s="25"/>
      <c r="AK504" s="25"/>
      <c r="AL504" s="25"/>
      <c r="AM504" s="25"/>
      <c r="AN504" s="25"/>
      <c r="AO504" s="25"/>
      <c r="AP504" s="25"/>
      <c r="AQ504" s="25"/>
      <c r="AR504" s="25"/>
      <c r="AS504" s="25"/>
      <c r="AT504" s="25"/>
      <c r="AU504" s="25"/>
      <c r="AV504" s="25"/>
      <c r="AW504" s="25"/>
      <c r="AX504" s="25"/>
      <c r="AY504" s="25"/>
      <c r="AZ504" s="25"/>
      <c r="BA504" s="25"/>
      <c r="BB504" s="25"/>
      <c r="BC504" s="25"/>
      <c r="BD504" s="25"/>
      <c r="BE504" s="25"/>
      <c r="BF504" s="25"/>
      <c r="BG504" s="25"/>
      <c r="BH504" s="25"/>
      <c r="BI504" s="25"/>
      <c r="BJ504" s="25"/>
      <c r="BK504" s="25"/>
      <c r="BL504" s="25"/>
      <c r="BM504" s="25"/>
      <c r="BN504" s="25"/>
      <c r="BO504" s="25"/>
      <c r="BP504" s="25"/>
      <c r="BQ504" s="25"/>
    </row>
    <row r="505" spans="1:69" s="110" customFormat="1" x14ac:dyDescent="0.3">
      <c r="A505" s="25"/>
      <c r="B505" s="25"/>
      <c r="C505" s="25"/>
      <c r="D505" s="26"/>
      <c r="E505" s="26"/>
      <c r="F505" s="26"/>
      <c r="G505" s="26"/>
      <c r="H505" s="26"/>
      <c r="I505" s="26"/>
      <c r="J505" s="26"/>
      <c r="K505" s="26"/>
      <c r="L505" s="26"/>
      <c r="M505" s="26"/>
      <c r="N505" s="26"/>
      <c r="O505" s="25"/>
      <c r="P505" s="26"/>
      <c r="Q505" s="26"/>
      <c r="R505" s="25"/>
      <c r="S505" s="25"/>
      <c r="T505" s="26"/>
      <c r="U505" s="26"/>
      <c r="V505" s="26"/>
      <c r="W505" s="26"/>
      <c r="X505" s="26"/>
      <c r="Y505" s="25"/>
      <c r="Z505" s="25"/>
      <c r="AA505" s="25"/>
      <c r="AB505" s="25"/>
      <c r="AC505" s="25"/>
      <c r="AD505" s="25"/>
      <c r="AE505" s="25"/>
      <c r="AF505" s="25"/>
      <c r="AG505" s="25"/>
      <c r="AH505" s="25"/>
      <c r="AI505" s="25"/>
      <c r="AJ505" s="25"/>
      <c r="AK505" s="25"/>
      <c r="AL505" s="25"/>
      <c r="AM505" s="25"/>
      <c r="AN505" s="25"/>
      <c r="AO505" s="25"/>
      <c r="AP505" s="25"/>
      <c r="AQ505" s="25"/>
      <c r="AR505" s="25"/>
      <c r="AS505" s="25"/>
      <c r="AT505" s="25"/>
      <c r="AU505" s="25"/>
      <c r="AV505" s="25"/>
      <c r="AW505" s="25"/>
      <c r="AX505" s="25"/>
      <c r="AY505" s="25"/>
      <c r="AZ505" s="25"/>
      <c r="BA505" s="25"/>
      <c r="BB505" s="25"/>
      <c r="BC505" s="25"/>
      <c r="BD505" s="25"/>
      <c r="BE505" s="25"/>
      <c r="BF505" s="25"/>
      <c r="BG505" s="25"/>
      <c r="BH505" s="25"/>
      <c r="BI505" s="25"/>
      <c r="BJ505" s="25"/>
      <c r="BK505" s="25"/>
      <c r="BL505" s="25"/>
      <c r="BM505" s="25"/>
      <c r="BN505" s="25"/>
      <c r="BO505" s="25"/>
      <c r="BP505" s="25"/>
      <c r="BQ505" s="25"/>
    </row>
    <row r="506" spans="1:69" s="110" customFormat="1" x14ac:dyDescent="0.3">
      <c r="A506" s="25"/>
      <c r="B506" s="25"/>
      <c r="C506" s="25"/>
      <c r="D506" s="26"/>
      <c r="E506" s="26"/>
      <c r="F506" s="26"/>
      <c r="G506" s="26"/>
      <c r="H506" s="26"/>
      <c r="I506" s="26"/>
      <c r="J506" s="26"/>
      <c r="K506" s="26"/>
      <c r="L506" s="26"/>
      <c r="M506" s="26"/>
      <c r="N506" s="26"/>
      <c r="O506" s="25"/>
      <c r="P506" s="26"/>
      <c r="Q506" s="26"/>
      <c r="R506" s="25"/>
      <c r="S506" s="25"/>
      <c r="T506" s="26"/>
      <c r="U506" s="26"/>
      <c r="V506" s="26"/>
      <c r="W506" s="26"/>
      <c r="X506" s="26"/>
      <c r="Y506" s="25"/>
      <c r="Z506" s="25"/>
      <c r="AA506" s="25"/>
      <c r="AB506" s="25"/>
      <c r="AC506" s="25"/>
      <c r="AD506" s="25"/>
      <c r="AE506" s="25"/>
      <c r="AF506" s="25"/>
      <c r="AG506" s="25"/>
      <c r="AH506" s="25"/>
      <c r="AI506" s="25"/>
      <c r="AJ506" s="25"/>
      <c r="AK506" s="25"/>
      <c r="AL506" s="25"/>
      <c r="AM506" s="25"/>
      <c r="AN506" s="25"/>
      <c r="AO506" s="25"/>
      <c r="AP506" s="25"/>
      <c r="AQ506" s="25"/>
      <c r="AR506" s="25"/>
      <c r="AS506" s="25"/>
      <c r="AT506" s="25"/>
      <c r="AU506" s="25"/>
      <c r="AV506" s="25"/>
      <c r="AW506" s="25"/>
      <c r="AX506" s="25"/>
      <c r="AY506" s="25"/>
      <c r="AZ506" s="25"/>
      <c r="BA506" s="25"/>
      <c r="BB506" s="25"/>
      <c r="BC506" s="25"/>
      <c r="BD506" s="25"/>
      <c r="BE506" s="25"/>
      <c r="BF506" s="25"/>
      <c r="BG506" s="25"/>
      <c r="BH506" s="25"/>
      <c r="BI506" s="25"/>
      <c r="BJ506" s="25"/>
      <c r="BK506" s="25"/>
      <c r="BL506" s="25"/>
      <c r="BM506" s="25"/>
      <c r="BN506" s="25"/>
      <c r="BO506" s="25"/>
      <c r="BP506" s="25"/>
      <c r="BQ506" s="25"/>
    </row>
    <row r="507" spans="1:69" s="110" customFormat="1" x14ac:dyDescent="0.3">
      <c r="A507" s="25"/>
      <c r="B507" s="25"/>
      <c r="C507" s="25"/>
      <c r="D507" s="26"/>
      <c r="E507" s="26"/>
      <c r="F507" s="26"/>
      <c r="G507" s="26"/>
      <c r="H507" s="26"/>
      <c r="I507" s="26"/>
      <c r="J507" s="26"/>
      <c r="K507" s="26"/>
      <c r="L507" s="26"/>
      <c r="M507" s="26"/>
      <c r="N507" s="26"/>
      <c r="O507" s="25"/>
      <c r="P507" s="26"/>
      <c r="Q507" s="26"/>
      <c r="R507" s="25"/>
      <c r="S507" s="25"/>
      <c r="T507" s="26"/>
      <c r="U507" s="26"/>
      <c r="V507" s="26"/>
      <c r="W507" s="26"/>
      <c r="X507" s="26"/>
      <c r="Y507" s="25"/>
      <c r="Z507" s="25"/>
      <c r="AA507" s="25"/>
      <c r="AB507" s="25"/>
      <c r="AC507" s="25"/>
      <c r="AD507" s="25"/>
      <c r="AE507" s="25"/>
      <c r="AF507" s="25"/>
      <c r="AG507" s="25"/>
      <c r="AH507" s="25"/>
      <c r="AI507" s="25"/>
      <c r="AJ507" s="25"/>
      <c r="AK507" s="25"/>
      <c r="AL507" s="25"/>
      <c r="AM507" s="25"/>
      <c r="AN507" s="25"/>
      <c r="AO507" s="25"/>
      <c r="AP507" s="25"/>
      <c r="AQ507" s="25"/>
      <c r="AR507" s="25"/>
      <c r="AS507" s="25"/>
      <c r="AT507" s="25"/>
      <c r="AU507" s="25"/>
      <c r="AV507" s="25"/>
      <c r="AW507" s="25"/>
      <c r="AX507" s="25"/>
      <c r="AY507" s="25"/>
      <c r="AZ507" s="25"/>
      <c r="BA507" s="25"/>
      <c r="BB507" s="25"/>
      <c r="BC507" s="25"/>
      <c r="BD507" s="25"/>
      <c r="BE507" s="25"/>
      <c r="BF507" s="25"/>
      <c r="BG507" s="25"/>
      <c r="BH507" s="25"/>
      <c r="BI507" s="25"/>
      <c r="BJ507" s="25"/>
      <c r="BK507" s="25"/>
      <c r="BL507" s="25"/>
      <c r="BM507" s="25"/>
      <c r="BN507" s="25"/>
      <c r="BO507" s="25"/>
      <c r="BP507" s="25"/>
      <c r="BQ507" s="25"/>
    </row>
    <row r="508" spans="1:69" s="110" customFormat="1" x14ac:dyDescent="0.3">
      <c r="A508" s="25"/>
      <c r="B508" s="25"/>
      <c r="C508" s="25"/>
      <c r="D508" s="26"/>
      <c r="E508" s="26"/>
      <c r="F508" s="26"/>
      <c r="G508" s="26"/>
      <c r="H508" s="26"/>
      <c r="I508" s="26"/>
      <c r="J508" s="26"/>
      <c r="K508" s="26"/>
      <c r="L508" s="26"/>
      <c r="M508" s="26"/>
      <c r="N508" s="26"/>
      <c r="O508" s="25"/>
      <c r="P508" s="26"/>
      <c r="Q508" s="26"/>
      <c r="R508" s="25"/>
      <c r="S508" s="25"/>
      <c r="T508" s="26"/>
      <c r="U508" s="26"/>
      <c r="V508" s="26"/>
      <c r="W508" s="26"/>
      <c r="X508" s="26"/>
      <c r="Y508" s="25"/>
      <c r="Z508" s="25"/>
      <c r="AA508" s="25"/>
      <c r="AB508" s="25"/>
      <c r="AC508" s="25"/>
      <c r="AD508" s="25"/>
      <c r="AE508" s="25"/>
      <c r="AF508" s="25"/>
      <c r="AG508" s="25"/>
      <c r="AH508" s="25"/>
      <c r="AI508" s="25"/>
      <c r="AJ508" s="25"/>
      <c r="AK508" s="25"/>
      <c r="AL508" s="25"/>
      <c r="AM508" s="25"/>
      <c r="AN508" s="25"/>
      <c r="AO508" s="25"/>
      <c r="AP508" s="25"/>
      <c r="AQ508" s="25"/>
      <c r="AR508" s="25"/>
      <c r="AS508" s="25"/>
      <c r="AT508" s="25"/>
      <c r="AU508" s="25"/>
      <c r="AV508" s="25"/>
      <c r="AW508" s="25"/>
      <c r="AX508" s="25"/>
      <c r="AY508" s="25"/>
      <c r="AZ508" s="25"/>
      <c r="BA508" s="25"/>
      <c r="BB508" s="25"/>
      <c r="BC508" s="25"/>
      <c r="BD508" s="25"/>
      <c r="BE508" s="25"/>
      <c r="BF508" s="25"/>
      <c r="BG508" s="25"/>
      <c r="BH508" s="25"/>
      <c r="BI508" s="25"/>
      <c r="BJ508" s="25"/>
      <c r="BK508" s="25"/>
      <c r="BL508" s="25"/>
      <c r="BM508" s="25"/>
      <c r="BN508" s="25"/>
      <c r="BO508" s="25"/>
      <c r="BP508" s="25"/>
      <c r="BQ508" s="25"/>
    </row>
    <row r="509" spans="1:69" s="110" customFormat="1" x14ac:dyDescent="0.3">
      <c r="A509" s="25"/>
      <c r="B509" s="25"/>
      <c r="C509" s="25"/>
      <c r="D509" s="26"/>
      <c r="E509" s="26"/>
      <c r="F509" s="26"/>
      <c r="G509" s="26"/>
      <c r="H509" s="26"/>
      <c r="I509" s="26"/>
      <c r="J509" s="26"/>
      <c r="K509" s="26"/>
      <c r="L509" s="26"/>
      <c r="M509" s="26"/>
      <c r="N509" s="26"/>
      <c r="O509" s="25"/>
      <c r="P509" s="26"/>
      <c r="Q509" s="26"/>
      <c r="R509" s="25"/>
      <c r="S509" s="25"/>
      <c r="T509" s="26"/>
      <c r="U509" s="26"/>
      <c r="V509" s="26"/>
      <c r="W509" s="26"/>
      <c r="X509" s="26"/>
      <c r="Y509" s="25"/>
      <c r="Z509" s="25"/>
      <c r="AA509" s="25"/>
      <c r="AB509" s="25"/>
      <c r="AC509" s="25"/>
      <c r="AD509" s="25"/>
      <c r="AE509" s="25"/>
      <c r="AF509" s="25"/>
      <c r="AG509" s="25"/>
      <c r="AH509" s="25"/>
      <c r="AI509" s="25"/>
      <c r="AJ509" s="25"/>
      <c r="AK509" s="25"/>
      <c r="AL509" s="25"/>
      <c r="AM509" s="25"/>
      <c r="AN509" s="25"/>
      <c r="AO509" s="25"/>
      <c r="AP509" s="25"/>
      <c r="AQ509" s="25"/>
      <c r="AR509" s="25"/>
      <c r="AS509" s="25"/>
      <c r="AT509" s="25"/>
      <c r="AU509" s="25"/>
      <c r="AV509" s="25"/>
      <c r="AW509" s="25"/>
      <c r="AX509" s="25"/>
      <c r="AY509" s="25"/>
      <c r="AZ509" s="25"/>
      <c r="BA509" s="25"/>
      <c r="BB509" s="25"/>
      <c r="BC509" s="25"/>
      <c r="BD509" s="25"/>
      <c r="BE509" s="25"/>
      <c r="BF509" s="25"/>
      <c r="BG509" s="25"/>
      <c r="BH509" s="25"/>
      <c r="BI509" s="25"/>
      <c r="BJ509" s="25"/>
      <c r="BK509" s="25"/>
      <c r="BL509" s="25"/>
      <c r="BM509" s="25"/>
      <c r="BN509" s="25"/>
      <c r="BO509" s="25"/>
      <c r="BP509" s="25"/>
      <c r="BQ509" s="25"/>
    </row>
    <row r="510" spans="1:69" s="110" customFormat="1" x14ac:dyDescent="0.3">
      <c r="A510" s="25"/>
      <c r="B510" s="25"/>
      <c r="C510" s="25"/>
      <c r="D510" s="26"/>
      <c r="E510" s="26"/>
      <c r="F510" s="26"/>
      <c r="G510" s="26"/>
      <c r="H510" s="26"/>
      <c r="I510" s="26"/>
      <c r="J510" s="26"/>
      <c r="K510" s="26"/>
      <c r="L510" s="26"/>
      <c r="M510" s="26"/>
      <c r="N510" s="26"/>
      <c r="O510" s="25"/>
      <c r="P510" s="26"/>
      <c r="Q510" s="26"/>
      <c r="R510" s="25"/>
      <c r="S510" s="25"/>
      <c r="T510" s="26"/>
      <c r="U510" s="26"/>
      <c r="V510" s="26"/>
      <c r="W510" s="26"/>
      <c r="X510" s="26"/>
      <c r="Y510" s="25"/>
      <c r="Z510" s="25"/>
      <c r="AA510" s="25"/>
      <c r="AB510" s="25"/>
      <c r="AC510" s="25"/>
      <c r="AD510" s="25"/>
      <c r="AE510" s="25"/>
      <c r="AF510" s="25"/>
      <c r="AG510" s="25"/>
      <c r="AH510" s="25"/>
      <c r="AI510" s="25"/>
      <c r="AJ510" s="25"/>
      <c r="AK510" s="25"/>
      <c r="AL510" s="25"/>
      <c r="AM510" s="25"/>
      <c r="AN510" s="25"/>
      <c r="AO510" s="25"/>
      <c r="AP510" s="25"/>
      <c r="AQ510" s="25"/>
      <c r="AR510" s="25"/>
      <c r="AS510" s="25"/>
      <c r="AT510" s="25"/>
      <c r="AU510" s="25"/>
      <c r="AV510" s="25"/>
      <c r="AW510" s="25"/>
      <c r="AX510" s="25"/>
      <c r="AY510" s="25"/>
      <c r="AZ510" s="25"/>
      <c r="BA510" s="25"/>
      <c r="BB510" s="25"/>
      <c r="BC510" s="25"/>
      <c r="BD510" s="25"/>
      <c r="BE510" s="25"/>
      <c r="BF510" s="25"/>
      <c r="BG510" s="25"/>
      <c r="BH510" s="25"/>
      <c r="BI510" s="25"/>
      <c r="BJ510" s="25"/>
      <c r="BK510" s="25"/>
      <c r="BL510" s="25"/>
      <c r="BM510" s="25"/>
      <c r="BN510" s="25"/>
      <c r="BO510" s="25"/>
      <c r="BP510" s="25"/>
      <c r="BQ510" s="25"/>
    </row>
    <row r="511" spans="1:69" s="110" customFormat="1" x14ac:dyDescent="0.3">
      <c r="A511" s="25"/>
      <c r="B511" s="25"/>
      <c r="C511" s="25"/>
      <c r="D511" s="26"/>
      <c r="E511" s="26"/>
      <c r="F511" s="26"/>
      <c r="G511" s="26"/>
      <c r="H511" s="26"/>
      <c r="I511" s="26"/>
      <c r="J511" s="26"/>
      <c r="K511" s="26"/>
      <c r="L511" s="26"/>
      <c r="M511" s="26"/>
      <c r="N511" s="26"/>
      <c r="O511" s="25"/>
      <c r="P511" s="26"/>
      <c r="Q511" s="26"/>
      <c r="R511" s="25"/>
      <c r="S511" s="25"/>
      <c r="T511" s="26"/>
      <c r="U511" s="26"/>
      <c r="V511" s="26"/>
      <c r="W511" s="26"/>
      <c r="X511" s="26"/>
      <c r="Y511" s="25"/>
      <c r="Z511" s="25"/>
      <c r="AA511" s="25"/>
      <c r="AB511" s="25"/>
      <c r="AC511" s="25"/>
      <c r="AD511" s="25"/>
      <c r="AE511" s="25"/>
      <c r="AF511" s="25"/>
      <c r="AG511" s="25"/>
      <c r="AH511" s="25"/>
      <c r="AI511" s="25"/>
      <c r="AJ511" s="25"/>
      <c r="AK511" s="25"/>
      <c r="AL511" s="25"/>
      <c r="AM511" s="25"/>
      <c r="AN511" s="25"/>
      <c r="AO511" s="25"/>
      <c r="AP511" s="25"/>
      <c r="AQ511" s="25"/>
      <c r="AR511" s="25"/>
      <c r="AS511" s="25"/>
      <c r="AT511" s="25"/>
      <c r="AU511" s="25"/>
      <c r="AV511" s="25"/>
      <c r="AW511" s="25"/>
      <c r="AX511" s="25"/>
      <c r="AY511" s="25"/>
      <c r="AZ511" s="25"/>
      <c r="BA511" s="25"/>
      <c r="BB511" s="25"/>
      <c r="BC511" s="25"/>
      <c r="BD511" s="25"/>
      <c r="BE511" s="25"/>
      <c r="BF511" s="25"/>
      <c r="BG511" s="25"/>
      <c r="BH511" s="25"/>
      <c r="BI511" s="25"/>
      <c r="BJ511" s="25"/>
      <c r="BK511" s="25"/>
      <c r="BL511" s="25"/>
      <c r="BM511" s="25"/>
      <c r="BN511" s="25"/>
      <c r="BO511" s="25"/>
      <c r="BP511" s="25"/>
      <c r="BQ511" s="25"/>
    </row>
    <row r="512" spans="1:69" s="110" customFormat="1" x14ac:dyDescent="0.3">
      <c r="A512" s="25"/>
      <c r="B512" s="25"/>
      <c r="C512" s="25"/>
      <c r="D512" s="26"/>
      <c r="E512" s="26"/>
      <c r="F512" s="26"/>
      <c r="G512" s="26"/>
      <c r="H512" s="26"/>
      <c r="I512" s="26"/>
      <c r="J512" s="26"/>
      <c r="K512" s="26"/>
      <c r="L512" s="26"/>
      <c r="M512" s="26"/>
      <c r="N512" s="26"/>
      <c r="O512" s="25"/>
      <c r="P512" s="26"/>
      <c r="Q512" s="26"/>
      <c r="R512" s="25"/>
      <c r="S512" s="25"/>
      <c r="T512" s="26"/>
      <c r="U512" s="26"/>
      <c r="V512" s="26"/>
      <c r="W512" s="26"/>
      <c r="X512" s="26"/>
      <c r="Y512" s="25"/>
      <c r="Z512" s="25"/>
      <c r="AA512" s="25"/>
      <c r="AB512" s="25"/>
      <c r="AC512" s="25"/>
      <c r="AD512" s="25"/>
      <c r="AE512" s="25"/>
      <c r="AF512" s="25"/>
      <c r="AG512" s="25"/>
      <c r="AH512" s="25"/>
      <c r="AI512" s="25"/>
      <c r="AJ512" s="25"/>
      <c r="AK512" s="25"/>
      <c r="AL512" s="25"/>
      <c r="AM512" s="25"/>
      <c r="AN512" s="25"/>
      <c r="AO512" s="25"/>
      <c r="AP512" s="25"/>
      <c r="AQ512" s="25"/>
      <c r="AR512" s="25"/>
      <c r="AS512" s="25"/>
      <c r="AT512" s="25"/>
      <c r="AU512" s="25"/>
      <c r="AV512" s="25"/>
      <c r="AW512" s="25"/>
      <c r="AX512" s="25"/>
      <c r="AY512" s="25"/>
      <c r="AZ512" s="25"/>
      <c r="BA512" s="25"/>
      <c r="BB512" s="25"/>
      <c r="BC512" s="25"/>
      <c r="BD512" s="25"/>
      <c r="BE512" s="25"/>
      <c r="BF512" s="25"/>
      <c r="BG512" s="25"/>
      <c r="BH512" s="25"/>
      <c r="BI512" s="25"/>
      <c r="BJ512" s="25"/>
      <c r="BK512" s="25"/>
      <c r="BL512" s="25"/>
      <c r="BM512" s="25"/>
      <c r="BN512" s="25"/>
      <c r="BO512" s="25"/>
      <c r="BP512" s="25"/>
      <c r="BQ512" s="25"/>
    </row>
    <row r="513" spans="1:69" s="110" customFormat="1" x14ac:dyDescent="0.3">
      <c r="A513" s="25"/>
      <c r="B513" s="25"/>
      <c r="C513" s="25"/>
      <c r="D513" s="26"/>
      <c r="E513" s="26"/>
      <c r="F513" s="26"/>
      <c r="G513" s="26"/>
      <c r="H513" s="26"/>
      <c r="I513" s="26"/>
      <c r="J513" s="26"/>
      <c r="K513" s="26"/>
      <c r="L513" s="26"/>
      <c r="M513" s="26"/>
      <c r="N513" s="26"/>
      <c r="O513" s="25"/>
      <c r="P513" s="26"/>
      <c r="Q513" s="26"/>
      <c r="R513" s="25"/>
      <c r="S513" s="25"/>
      <c r="T513" s="26"/>
      <c r="U513" s="26"/>
      <c r="V513" s="26"/>
      <c r="W513" s="26"/>
      <c r="X513" s="26"/>
      <c r="Y513" s="25"/>
      <c r="Z513" s="25"/>
      <c r="AA513" s="25"/>
      <c r="AB513" s="25"/>
      <c r="AC513" s="25"/>
      <c r="AD513" s="25"/>
      <c r="AE513" s="25"/>
      <c r="AF513" s="25"/>
      <c r="AG513" s="25"/>
      <c r="AH513" s="25"/>
      <c r="AI513" s="25"/>
      <c r="AJ513" s="25"/>
      <c r="AK513" s="25"/>
      <c r="AL513" s="25"/>
      <c r="AM513" s="25"/>
      <c r="AN513" s="25"/>
      <c r="AO513" s="25"/>
      <c r="AP513" s="25"/>
      <c r="AQ513" s="25"/>
      <c r="AR513" s="25"/>
      <c r="AS513" s="25"/>
      <c r="AT513" s="25"/>
      <c r="AU513" s="25"/>
      <c r="AV513" s="25"/>
      <c r="AW513" s="25"/>
      <c r="AX513" s="25"/>
      <c r="AY513" s="25"/>
      <c r="AZ513" s="25"/>
      <c r="BA513" s="25"/>
      <c r="BB513" s="25"/>
      <c r="BC513" s="25"/>
      <c r="BD513" s="25"/>
      <c r="BE513" s="25"/>
      <c r="BF513" s="25"/>
      <c r="BG513" s="25"/>
      <c r="BH513" s="25"/>
      <c r="BI513" s="25"/>
      <c r="BJ513" s="25"/>
      <c r="BK513" s="25"/>
      <c r="BL513" s="25"/>
      <c r="BM513" s="25"/>
      <c r="BN513" s="25"/>
      <c r="BO513" s="25"/>
      <c r="BP513" s="25"/>
      <c r="BQ513" s="25"/>
    </row>
    <row r="514" spans="1:69" s="110" customFormat="1" x14ac:dyDescent="0.3">
      <c r="A514" s="25"/>
      <c r="B514" s="25"/>
      <c r="C514" s="25"/>
      <c r="D514" s="26"/>
      <c r="E514" s="26"/>
      <c r="F514" s="26"/>
      <c r="G514" s="26"/>
      <c r="H514" s="26"/>
      <c r="I514" s="26"/>
      <c r="J514" s="26"/>
      <c r="K514" s="26"/>
      <c r="L514" s="26"/>
      <c r="M514" s="26"/>
      <c r="N514" s="26"/>
      <c r="O514" s="25"/>
      <c r="P514" s="26"/>
      <c r="Q514" s="26"/>
      <c r="R514" s="25"/>
      <c r="S514" s="25"/>
      <c r="T514" s="26"/>
      <c r="U514" s="26"/>
      <c r="V514" s="26"/>
      <c r="W514" s="26"/>
      <c r="X514" s="26"/>
      <c r="Y514" s="25"/>
      <c r="Z514" s="25"/>
      <c r="AA514" s="25"/>
      <c r="AB514" s="25"/>
      <c r="AC514" s="25"/>
      <c r="AD514" s="25"/>
      <c r="AE514" s="25"/>
      <c r="AF514" s="25"/>
      <c r="AG514" s="25"/>
      <c r="AH514" s="25"/>
      <c r="AI514" s="25"/>
      <c r="AJ514" s="25"/>
      <c r="AK514" s="25"/>
      <c r="AL514" s="25"/>
      <c r="AM514" s="25"/>
      <c r="AN514" s="25"/>
      <c r="AO514" s="25"/>
      <c r="AP514" s="25"/>
      <c r="AQ514" s="25"/>
      <c r="AR514" s="25"/>
      <c r="AS514" s="25"/>
      <c r="AT514" s="25"/>
      <c r="AU514" s="25"/>
      <c r="AV514" s="25"/>
      <c r="AW514" s="25"/>
      <c r="AX514" s="25"/>
      <c r="AY514" s="25"/>
      <c r="AZ514" s="25"/>
      <c r="BA514" s="25"/>
      <c r="BB514" s="25"/>
      <c r="BC514" s="25"/>
      <c r="BD514" s="25"/>
      <c r="BE514" s="25"/>
      <c r="BF514" s="25"/>
      <c r="BG514" s="25"/>
      <c r="BH514" s="25"/>
      <c r="BI514" s="25"/>
      <c r="BJ514" s="25"/>
      <c r="BK514" s="25"/>
      <c r="BL514" s="25"/>
      <c r="BM514" s="25"/>
      <c r="BN514" s="25"/>
      <c r="BO514" s="25"/>
      <c r="BP514" s="25"/>
      <c r="BQ514" s="25"/>
    </row>
    <row r="515" spans="1:69" s="110" customFormat="1" x14ac:dyDescent="0.3">
      <c r="A515" s="25"/>
      <c r="B515" s="25"/>
      <c r="C515" s="25"/>
      <c r="D515" s="26"/>
      <c r="E515" s="26"/>
      <c r="F515" s="26"/>
      <c r="G515" s="26"/>
      <c r="H515" s="26"/>
      <c r="I515" s="26"/>
      <c r="J515" s="26"/>
      <c r="K515" s="26"/>
      <c r="L515" s="26"/>
      <c r="M515" s="26"/>
      <c r="N515" s="26"/>
      <c r="O515" s="25"/>
      <c r="P515" s="26"/>
      <c r="Q515" s="26"/>
      <c r="R515" s="25"/>
      <c r="S515" s="25"/>
      <c r="T515" s="26"/>
      <c r="U515" s="26"/>
      <c r="V515" s="26"/>
      <c r="W515" s="26"/>
      <c r="X515" s="26"/>
      <c r="Y515" s="25"/>
      <c r="Z515" s="25"/>
      <c r="AA515" s="25"/>
      <c r="AB515" s="25"/>
      <c r="AC515" s="25"/>
      <c r="AD515" s="25"/>
      <c r="AE515" s="25"/>
      <c r="AF515" s="25"/>
      <c r="AG515" s="25"/>
      <c r="AH515" s="25"/>
      <c r="AI515" s="25"/>
      <c r="AJ515" s="25"/>
      <c r="AK515" s="25"/>
      <c r="AL515" s="25"/>
      <c r="AM515" s="25"/>
      <c r="AN515" s="25"/>
      <c r="AO515" s="25"/>
      <c r="AP515" s="25"/>
      <c r="AQ515" s="25"/>
      <c r="AR515" s="25"/>
      <c r="AS515" s="25"/>
      <c r="AT515" s="25"/>
      <c r="AU515" s="25"/>
      <c r="AV515" s="25"/>
      <c r="AW515" s="25"/>
      <c r="AX515" s="25"/>
      <c r="AY515" s="25"/>
      <c r="AZ515" s="25"/>
      <c r="BA515" s="25"/>
      <c r="BB515" s="25"/>
      <c r="BC515" s="25"/>
      <c r="BD515" s="25"/>
      <c r="BE515" s="25"/>
      <c r="BF515" s="25"/>
      <c r="BG515" s="25"/>
      <c r="BH515" s="25"/>
      <c r="BI515" s="25"/>
      <c r="BJ515" s="25"/>
      <c r="BK515" s="25"/>
      <c r="BL515" s="25"/>
      <c r="BM515" s="25"/>
      <c r="BN515" s="25"/>
      <c r="BO515" s="25"/>
      <c r="BP515" s="25"/>
      <c r="BQ515" s="25"/>
    </row>
    <row r="516" spans="1:69" s="110" customFormat="1" x14ac:dyDescent="0.3">
      <c r="A516" s="25"/>
      <c r="B516" s="25"/>
      <c r="C516" s="25"/>
      <c r="D516" s="26"/>
      <c r="E516" s="26"/>
      <c r="F516" s="26"/>
      <c r="G516" s="26"/>
      <c r="H516" s="26"/>
      <c r="I516" s="26"/>
      <c r="J516" s="26"/>
      <c r="K516" s="26"/>
      <c r="L516" s="26"/>
      <c r="M516" s="26"/>
      <c r="N516" s="26"/>
      <c r="O516" s="25"/>
      <c r="P516" s="26"/>
      <c r="Q516" s="26"/>
      <c r="R516" s="25"/>
      <c r="S516" s="25"/>
      <c r="T516" s="26"/>
      <c r="U516" s="26"/>
      <c r="V516" s="26"/>
      <c r="W516" s="26"/>
      <c r="X516" s="26"/>
      <c r="Y516" s="25"/>
      <c r="Z516" s="25"/>
      <c r="AA516" s="25"/>
      <c r="AB516" s="25"/>
      <c r="AC516" s="25"/>
      <c r="AD516" s="25"/>
      <c r="AE516" s="25"/>
      <c r="AF516" s="25"/>
      <c r="AG516" s="25"/>
      <c r="AH516" s="25"/>
      <c r="AI516" s="25"/>
      <c r="AJ516" s="25"/>
      <c r="AK516" s="25"/>
      <c r="AL516" s="25"/>
      <c r="AM516" s="25"/>
      <c r="AN516" s="25"/>
      <c r="AO516" s="25"/>
      <c r="AP516" s="25"/>
      <c r="AQ516" s="25"/>
      <c r="AR516" s="25"/>
      <c r="AS516" s="25"/>
      <c r="AT516" s="25"/>
      <c r="AU516" s="25"/>
      <c r="AV516" s="25"/>
      <c r="AW516" s="25"/>
      <c r="AX516" s="25"/>
      <c r="AY516" s="25"/>
      <c r="AZ516" s="25"/>
      <c r="BA516" s="25"/>
      <c r="BB516" s="25"/>
      <c r="BC516" s="25"/>
      <c r="BD516" s="25"/>
      <c r="BE516" s="25"/>
      <c r="BF516" s="25"/>
      <c r="BG516" s="25"/>
      <c r="BH516" s="25"/>
      <c r="BI516" s="25"/>
      <c r="BJ516" s="25"/>
      <c r="BK516" s="25"/>
      <c r="BL516" s="25"/>
      <c r="BM516" s="25"/>
      <c r="BN516" s="25"/>
      <c r="BO516" s="25"/>
      <c r="BP516" s="25"/>
      <c r="BQ516" s="25"/>
    </row>
    <row r="517" spans="1:69" s="110" customFormat="1" x14ac:dyDescent="0.3">
      <c r="A517" s="25"/>
      <c r="B517" s="25"/>
      <c r="C517" s="25"/>
      <c r="D517" s="26"/>
      <c r="E517" s="26"/>
      <c r="F517" s="26"/>
      <c r="G517" s="26"/>
      <c r="H517" s="26"/>
      <c r="I517" s="26"/>
      <c r="J517" s="26"/>
      <c r="K517" s="26"/>
      <c r="L517" s="26"/>
      <c r="M517" s="26"/>
      <c r="N517" s="26"/>
      <c r="O517" s="25"/>
      <c r="P517" s="26"/>
      <c r="Q517" s="26"/>
      <c r="R517" s="25"/>
      <c r="S517" s="25"/>
      <c r="T517" s="26"/>
      <c r="U517" s="26"/>
      <c r="V517" s="26"/>
      <c r="W517" s="26"/>
      <c r="X517" s="26"/>
      <c r="Y517" s="25"/>
      <c r="Z517" s="25"/>
      <c r="AA517" s="25"/>
      <c r="AB517" s="25"/>
      <c r="AC517" s="25"/>
      <c r="AD517" s="25"/>
      <c r="AE517" s="25"/>
      <c r="AF517" s="25"/>
      <c r="AG517" s="25"/>
      <c r="AH517" s="25"/>
      <c r="AI517" s="25"/>
      <c r="AJ517" s="25"/>
      <c r="AK517" s="25"/>
      <c r="AL517" s="25"/>
      <c r="AM517" s="25"/>
      <c r="AN517" s="25"/>
      <c r="AO517" s="25"/>
      <c r="AP517" s="25"/>
      <c r="AQ517" s="25"/>
      <c r="AR517" s="25"/>
      <c r="AS517" s="25"/>
      <c r="AT517" s="25"/>
      <c r="AU517" s="25"/>
      <c r="AV517" s="25"/>
      <c r="AW517" s="25"/>
      <c r="AX517" s="25"/>
      <c r="AY517" s="25"/>
      <c r="AZ517" s="25"/>
      <c r="BA517" s="25"/>
      <c r="BB517" s="25"/>
      <c r="BC517" s="25"/>
      <c r="BD517" s="25"/>
      <c r="BE517" s="25"/>
      <c r="BF517" s="25"/>
      <c r="BG517" s="25"/>
      <c r="BH517" s="25"/>
      <c r="BI517" s="25"/>
      <c r="BJ517" s="25"/>
      <c r="BK517" s="25"/>
      <c r="BL517" s="25"/>
      <c r="BM517" s="25"/>
      <c r="BN517" s="25"/>
      <c r="BO517" s="25"/>
      <c r="BP517" s="25"/>
      <c r="BQ517" s="25"/>
    </row>
    <row r="518" spans="1:69" s="110" customFormat="1" x14ac:dyDescent="0.3">
      <c r="A518" s="25"/>
      <c r="B518" s="25"/>
      <c r="C518" s="25"/>
      <c r="D518" s="26"/>
      <c r="E518" s="26"/>
      <c r="F518" s="26"/>
      <c r="G518" s="26"/>
      <c r="H518" s="26"/>
      <c r="I518" s="26"/>
      <c r="J518" s="26"/>
      <c r="K518" s="26"/>
      <c r="L518" s="26"/>
      <c r="M518" s="26"/>
      <c r="N518" s="26"/>
      <c r="O518" s="25"/>
      <c r="P518" s="26"/>
      <c r="Q518" s="26"/>
      <c r="R518" s="25"/>
      <c r="S518" s="25"/>
      <c r="T518" s="26"/>
      <c r="U518" s="26"/>
      <c r="V518" s="26"/>
      <c r="W518" s="26"/>
      <c r="X518" s="26"/>
      <c r="Y518" s="25"/>
      <c r="Z518" s="25"/>
      <c r="AA518" s="25"/>
      <c r="AB518" s="25"/>
      <c r="AC518" s="25"/>
      <c r="AD518" s="25"/>
      <c r="AE518" s="25"/>
      <c r="AF518" s="25"/>
      <c r="AG518" s="25"/>
      <c r="AH518" s="25"/>
      <c r="AI518" s="25"/>
      <c r="AJ518" s="25"/>
      <c r="AK518" s="25"/>
      <c r="AL518" s="25"/>
      <c r="AM518" s="25"/>
      <c r="AN518" s="25"/>
      <c r="AO518" s="25"/>
      <c r="AP518" s="25"/>
      <c r="AQ518" s="25"/>
      <c r="AR518" s="25"/>
      <c r="AS518" s="25"/>
      <c r="AT518" s="25"/>
      <c r="AU518" s="25"/>
      <c r="AV518" s="25"/>
      <c r="AW518" s="25"/>
      <c r="AX518" s="25"/>
      <c r="AY518" s="25"/>
      <c r="AZ518" s="25"/>
      <c r="BA518" s="25"/>
      <c r="BB518" s="25"/>
      <c r="BC518" s="25"/>
      <c r="BD518" s="25"/>
      <c r="BE518" s="25"/>
      <c r="BF518" s="25"/>
      <c r="BG518" s="25"/>
      <c r="BH518" s="25"/>
      <c r="BI518" s="25"/>
      <c r="BJ518" s="25"/>
      <c r="BK518" s="25"/>
      <c r="BL518" s="25"/>
      <c r="BM518" s="25"/>
      <c r="BN518" s="25"/>
      <c r="BO518" s="25"/>
      <c r="BP518" s="25"/>
      <c r="BQ518" s="25"/>
    </row>
    <row r="519" spans="1:69" s="110" customFormat="1" x14ac:dyDescent="0.3">
      <c r="A519" s="25"/>
      <c r="B519" s="25"/>
      <c r="C519" s="25"/>
      <c r="D519" s="26"/>
      <c r="E519" s="26"/>
      <c r="F519" s="26"/>
      <c r="G519" s="26"/>
      <c r="H519" s="26"/>
      <c r="I519" s="26"/>
      <c r="J519" s="26"/>
      <c r="K519" s="26"/>
      <c r="L519" s="26"/>
      <c r="M519" s="26"/>
      <c r="N519" s="26"/>
      <c r="O519" s="25"/>
      <c r="P519" s="26"/>
      <c r="Q519" s="26"/>
      <c r="R519" s="25"/>
      <c r="S519" s="25"/>
      <c r="T519" s="26"/>
      <c r="U519" s="26"/>
      <c r="V519" s="26"/>
      <c r="W519" s="26"/>
      <c r="X519" s="26"/>
      <c r="Y519" s="25"/>
      <c r="Z519" s="25"/>
      <c r="AA519" s="25"/>
      <c r="AB519" s="25"/>
      <c r="AC519" s="25"/>
      <c r="AD519" s="25"/>
      <c r="AE519" s="25"/>
      <c r="AF519" s="25"/>
      <c r="AG519" s="25"/>
      <c r="AH519" s="25"/>
      <c r="AI519" s="25"/>
      <c r="AJ519" s="25"/>
      <c r="AK519" s="25"/>
      <c r="AL519" s="25"/>
      <c r="AM519" s="25"/>
      <c r="AN519" s="25"/>
      <c r="AO519" s="25"/>
      <c r="AP519" s="25"/>
      <c r="AQ519" s="25"/>
      <c r="AR519" s="25"/>
      <c r="AS519" s="25"/>
      <c r="AT519" s="25"/>
      <c r="AU519" s="25"/>
      <c r="AV519" s="25"/>
      <c r="AW519" s="25"/>
      <c r="AX519" s="25"/>
      <c r="AY519" s="25"/>
      <c r="AZ519" s="25"/>
      <c r="BA519" s="25"/>
      <c r="BB519" s="25"/>
      <c r="BC519" s="25"/>
      <c r="BD519" s="25"/>
      <c r="BE519" s="25"/>
      <c r="BF519" s="25"/>
      <c r="BG519" s="25"/>
      <c r="BH519" s="25"/>
      <c r="BI519" s="25"/>
      <c r="BJ519" s="25"/>
      <c r="BK519" s="25"/>
      <c r="BL519" s="25"/>
      <c r="BM519" s="25"/>
      <c r="BN519" s="25"/>
      <c r="BO519" s="25"/>
      <c r="BP519" s="25"/>
      <c r="BQ519" s="25"/>
    </row>
    <row r="520" spans="1:69" s="110" customFormat="1" x14ac:dyDescent="0.3">
      <c r="A520" s="25"/>
      <c r="B520" s="25"/>
      <c r="C520" s="25"/>
      <c r="D520" s="26"/>
      <c r="E520" s="26"/>
      <c r="F520" s="26"/>
      <c r="G520" s="26"/>
      <c r="H520" s="26"/>
      <c r="I520" s="26"/>
      <c r="J520" s="26"/>
      <c r="K520" s="26"/>
      <c r="L520" s="26"/>
      <c r="M520" s="26"/>
      <c r="N520" s="26"/>
      <c r="O520" s="25"/>
      <c r="P520" s="26"/>
      <c r="Q520" s="26"/>
      <c r="R520" s="25"/>
      <c r="S520" s="25"/>
      <c r="T520" s="26"/>
      <c r="U520" s="26"/>
      <c r="V520" s="26"/>
      <c r="W520" s="26"/>
      <c r="X520" s="26"/>
      <c r="Y520" s="25"/>
      <c r="Z520" s="25"/>
      <c r="AA520" s="25"/>
      <c r="AB520" s="25"/>
      <c r="AC520" s="25"/>
      <c r="AD520" s="25"/>
      <c r="AE520" s="25"/>
      <c r="AF520" s="25"/>
      <c r="AG520" s="25"/>
      <c r="AH520" s="25"/>
      <c r="AI520" s="25"/>
      <c r="AJ520" s="25"/>
      <c r="AK520" s="25"/>
      <c r="AL520" s="25"/>
      <c r="AM520" s="25"/>
      <c r="AN520" s="25"/>
      <c r="AO520" s="25"/>
      <c r="AP520" s="25"/>
      <c r="AQ520" s="25"/>
      <c r="AR520" s="25"/>
      <c r="AS520" s="25"/>
      <c r="AT520" s="25"/>
      <c r="AU520" s="25"/>
      <c r="AV520" s="25"/>
      <c r="AW520" s="25"/>
      <c r="AX520" s="25"/>
      <c r="AY520" s="25"/>
      <c r="AZ520" s="25"/>
      <c r="BA520" s="25"/>
      <c r="BB520" s="25"/>
      <c r="BC520" s="25"/>
      <c r="BD520" s="25"/>
      <c r="BE520" s="25"/>
      <c r="BF520" s="25"/>
      <c r="BG520" s="25"/>
      <c r="BH520" s="25"/>
      <c r="BI520" s="25"/>
      <c r="BJ520" s="25"/>
      <c r="BK520" s="25"/>
      <c r="BL520" s="25"/>
      <c r="BM520" s="25"/>
      <c r="BN520" s="25"/>
      <c r="BO520" s="25"/>
      <c r="BP520" s="25"/>
      <c r="BQ520" s="25"/>
    </row>
    <row r="521" spans="1:69" s="110" customFormat="1" x14ac:dyDescent="0.3">
      <c r="A521" s="25"/>
      <c r="B521" s="25"/>
      <c r="C521" s="25"/>
      <c r="D521" s="26"/>
      <c r="E521" s="26"/>
      <c r="F521" s="26"/>
      <c r="G521" s="26"/>
      <c r="H521" s="26"/>
      <c r="I521" s="26"/>
      <c r="J521" s="26"/>
      <c r="K521" s="26"/>
      <c r="L521" s="26"/>
      <c r="M521" s="26"/>
      <c r="N521" s="26"/>
      <c r="O521" s="25"/>
      <c r="P521" s="26"/>
      <c r="Q521" s="26"/>
      <c r="R521" s="25"/>
      <c r="S521" s="25"/>
      <c r="T521" s="26"/>
      <c r="U521" s="26"/>
      <c r="V521" s="26"/>
      <c r="W521" s="26"/>
      <c r="X521" s="26"/>
      <c r="Y521" s="25"/>
      <c r="Z521" s="25"/>
      <c r="AA521" s="25"/>
      <c r="AB521" s="25"/>
      <c r="AC521" s="25"/>
      <c r="AD521" s="25"/>
      <c r="AE521" s="25"/>
      <c r="AF521" s="25"/>
      <c r="AG521" s="25"/>
      <c r="AH521" s="25"/>
      <c r="AI521" s="25"/>
      <c r="AJ521" s="25"/>
      <c r="AK521" s="25"/>
      <c r="AL521" s="25"/>
      <c r="AM521" s="25"/>
      <c r="AN521" s="25"/>
      <c r="AO521" s="25"/>
      <c r="AP521" s="25"/>
      <c r="AQ521" s="25"/>
      <c r="AR521" s="25"/>
      <c r="AS521" s="25"/>
      <c r="AT521" s="25"/>
      <c r="AU521" s="25"/>
      <c r="AV521" s="25"/>
      <c r="AW521" s="25"/>
      <c r="AX521" s="25"/>
      <c r="AY521" s="25"/>
      <c r="AZ521" s="25"/>
      <c r="BA521" s="25"/>
      <c r="BB521" s="25"/>
      <c r="BC521" s="25"/>
      <c r="BD521" s="25"/>
      <c r="BE521" s="25"/>
      <c r="BF521" s="25"/>
      <c r="BG521" s="25"/>
      <c r="BH521" s="25"/>
      <c r="BI521" s="25"/>
      <c r="BJ521" s="25"/>
      <c r="BK521" s="25"/>
      <c r="BL521" s="25"/>
      <c r="BM521" s="25"/>
      <c r="BN521" s="25"/>
      <c r="BO521" s="25"/>
      <c r="BP521" s="25"/>
      <c r="BQ521" s="25"/>
    </row>
    <row r="522" spans="1:69" s="110" customFormat="1" x14ac:dyDescent="0.3">
      <c r="A522" s="25"/>
      <c r="B522" s="25"/>
      <c r="C522" s="25"/>
      <c r="D522" s="26"/>
      <c r="E522" s="26"/>
      <c r="F522" s="26"/>
      <c r="G522" s="26"/>
      <c r="H522" s="26"/>
      <c r="I522" s="26"/>
      <c r="J522" s="26"/>
      <c r="K522" s="26"/>
      <c r="L522" s="26"/>
      <c r="M522" s="26"/>
      <c r="N522" s="26"/>
      <c r="O522" s="25"/>
      <c r="P522" s="26"/>
      <c r="Q522" s="26"/>
      <c r="R522" s="25"/>
      <c r="S522" s="25"/>
      <c r="T522" s="26"/>
      <c r="U522" s="26"/>
      <c r="V522" s="26"/>
      <c r="W522" s="26"/>
      <c r="X522" s="26"/>
      <c r="Y522" s="25"/>
      <c r="Z522" s="25"/>
      <c r="AA522" s="25"/>
      <c r="AB522" s="25"/>
      <c r="AC522" s="25"/>
      <c r="AD522" s="25"/>
      <c r="AE522" s="25"/>
      <c r="AF522" s="25"/>
      <c r="AG522" s="25"/>
      <c r="AH522" s="25"/>
      <c r="AI522" s="25"/>
      <c r="AJ522" s="25"/>
      <c r="AK522" s="25"/>
      <c r="AL522" s="25"/>
      <c r="AM522" s="25"/>
      <c r="AN522" s="25"/>
      <c r="AO522" s="25"/>
      <c r="AP522" s="25"/>
      <c r="AQ522" s="25"/>
      <c r="AR522" s="25"/>
      <c r="AS522" s="25"/>
      <c r="AT522" s="25"/>
      <c r="AU522" s="25"/>
      <c r="AV522" s="25"/>
      <c r="AW522" s="25"/>
      <c r="AX522" s="25"/>
      <c r="AY522" s="25"/>
      <c r="AZ522" s="25"/>
      <c r="BA522" s="25"/>
      <c r="BB522" s="25"/>
      <c r="BC522" s="25"/>
      <c r="BD522" s="25"/>
      <c r="BE522" s="25"/>
      <c r="BF522" s="25"/>
      <c r="BG522" s="25"/>
      <c r="BH522" s="25"/>
      <c r="BI522" s="25"/>
      <c r="BJ522" s="25"/>
      <c r="BK522" s="25"/>
      <c r="BL522" s="25"/>
      <c r="BM522" s="25"/>
      <c r="BN522" s="25"/>
      <c r="BO522" s="25"/>
      <c r="BP522" s="25"/>
      <c r="BQ522" s="25"/>
    </row>
    <row r="523" spans="1:69" s="110" customFormat="1" x14ac:dyDescent="0.3">
      <c r="A523" s="25"/>
      <c r="B523" s="25"/>
      <c r="C523" s="25"/>
      <c r="D523" s="26"/>
      <c r="E523" s="26"/>
      <c r="F523" s="26"/>
      <c r="G523" s="26"/>
      <c r="H523" s="26"/>
      <c r="I523" s="26"/>
      <c r="J523" s="26"/>
      <c r="K523" s="26"/>
      <c r="L523" s="26"/>
      <c r="M523" s="26"/>
      <c r="N523" s="26"/>
      <c r="O523" s="25"/>
      <c r="P523" s="26"/>
      <c r="Q523" s="26"/>
      <c r="R523" s="25"/>
      <c r="S523" s="25"/>
      <c r="T523" s="26"/>
      <c r="U523" s="26"/>
      <c r="V523" s="26"/>
      <c r="W523" s="26"/>
      <c r="X523" s="26"/>
      <c r="Y523" s="25"/>
      <c r="Z523" s="25"/>
      <c r="AA523" s="25"/>
      <c r="AB523" s="25"/>
      <c r="AC523" s="25"/>
      <c r="AD523" s="25"/>
      <c r="AE523" s="25"/>
      <c r="AF523" s="25"/>
      <c r="AG523" s="25"/>
      <c r="AH523" s="25"/>
      <c r="AI523" s="25"/>
      <c r="AJ523" s="25"/>
      <c r="AK523" s="25"/>
      <c r="AL523" s="25"/>
      <c r="AM523" s="25"/>
      <c r="AN523" s="25"/>
      <c r="AO523" s="25"/>
      <c r="AP523" s="25"/>
      <c r="AQ523" s="25"/>
      <c r="AR523" s="25"/>
      <c r="AS523" s="25"/>
      <c r="AT523" s="25"/>
      <c r="AU523" s="25"/>
      <c r="AV523" s="25"/>
      <c r="AW523" s="25"/>
      <c r="AX523" s="25"/>
      <c r="AY523" s="25"/>
      <c r="AZ523" s="25"/>
      <c r="BA523" s="25"/>
      <c r="BB523" s="25"/>
      <c r="BC523" s="25"/>
      <c r="BD523" s="25"/>
      <c r="BE523" s="25"/>
      <c r="BF523" s="25"/>
      <c r="BG523" s="25"/>
      <c r="BH523" s="25"/>
      <c r="BI523" s="25"/>
      <c r="BJ523" s="25"/>
      <c r="BK523" s="25"/>
      <c r="BL523" s="25"/>
      <c r="BM523" s="25"/>
      <c r="BN523" s="25"/>
      <c r="BO523" s="25"/>
      <c r="BP523" s="25"/>
      <c r="BQ523" s="25"/>
    </row>
    <row r="524" spans="1:69" s="110" customFormat="1" x14ac:dyDescent="0.3">
      <c r="A524" s="25"/>
      <c r="B524" s="25"/>
      <c r="C524" s="25"/>
      <c r="D524" s="26"/>
      <c r="E524" s="26"/>
      <c r="F524" s="26"/>
      <c r="G524" s="26"/>
      <c r="H524" s="26"/>
      <c r="I524" s="26"/>
      <c r="J524" s="26"/>
      <c r="K524" s="26"/>
      <c r="L524" s="26"/>
      <c r="M524" s="26"/>
      <c r="N524" s="26"/>
      <c r="O524" s="25"/>
      <c r="P524" s="26"/>
      <c r="Q524" s="26"/>
      <c r="R524" s="25"/>
      <c r="S524" s="25"/>
      <c r="T524" s="26"/>
      <c r="U524" s="26"/>
      <c r="V524" s="26"/>
      <c r="W524" s="26"/>
      <c r="X524" s="26"/>
      <c r="Y524" s="25"/>
      <c r="Z524" s="25"/>
      <c r="AA524" s="25"/>
      <c r="AB524" s="25"/>
      <c r="AC524" s="25"/>
      <c r="AD524" s="25"/>
      <c r="AE524" s="25"/>
      <c r="AF524" s="25"/>
      <c r="AG524" s="25"/>
      <c r="AH524" s="25"/>
      <c r="AI524" s="25"/>
      <c r="AJ524" s="25"/>
      <c r="AK524" s="25"/>
      <c r="AL524" s="25"/>
      <c r="AM524" s="25"/>
      <c r="AN524" s="25"/>
      <c r="AO524" s="25"/>
      <c r="AP524" s="25"/>
      <c r="AQ524" s="25"/>
      <c r="AR524" s="25"/>
      <c r="AS524" s="25"/>
      <c r="AT524" s="25"/>
      <c r="AU524" s="25"/>
      <c r="AV524" s="25"/>
      <c r="AW524" s="25"/>
      <c r="AX524" s="25"/>
      <c r="AY524" s="25"/>
      <c r="AZ524" s="25"/>
      <c r="BA524" s="25"/>
      <c r="BB524" s="25"/>
      <c r="BC524" s="25"/>
      <c r="BD524" s="25"/>
      <c r="BE524" s="25"/>
      <c r="BF524" s="25"/>
      <c r="BG524" s="25"/>
      <c r="BH524" s="25"/>
      <c r="BI524" s="25"/>
      <c r="BJ524" s="25"/>
      <c r="BK524" s="25"/>
      <c r="BL524" s="25"/>
      <c r="BM524" s="25"/>
      <c r="BN524" s="25"/>
      <c r="BO524" s="25"/>
      <c r="BP524" s="25"/>
      <c r="BQ524" s="25"/>
    </row>
    <row r="525" spans="1:69" s="110" customFormat="1" x14ac:dyDescent="0.3">
      <c r="A525" s="25"/>
      <c r="B525" s="25"/>
      <c r="C525" s="25"/>
      <c r="D525" s="26"/>
      <c r="E525" s="26"/>
      <c r="F525" s="26"/>
      <c r="G525" s="26"/>
      <c r="H525" s="26"/>
      <c r="I525" s="26"/>
      <c r="J525" s="26"/>
      <c r="K525" s="26"/>
      <c r="L525" s="26"/>
      <c r="M525" s="26"/>
      <c r="N525" s="26"/>
      <c r="O525" s="25"/>
      <c r="P525" s="26"/>
      <c r="Q525" s="26"/>
      <c r="R525" s="25"/>
      <c r="S525" s="25"/>
      <c r="T525" s="26"/>
      <c r="U525" s="26"/>
      <c r="V525" s="26"/>
      <c r="W525" s="26"/>
      <c r="X525" s="26"/>
      <c r="Y525" s="25"/>
      <c r="Z525" s="25"/>
      <c r="AA525" s="25"/>
      <c r="AB525" s="25"/>
      <c r="AC525" s="25"/>
      <c r="AD525" s="25"/>
      <c r="AE525" s="25"/>
      <c r="AF525" s="25"/>
      <c r="AG525" s="25"/>
      <c r="AH525" s="25"/>
      <c r="AI525" s="25"/>
      <c r="AJ525" s="25"/>
      <c r="AK525" s="25"/>
      <c r="AL525" s="25"/>
      <c r="AM525" s="25"/>
      <c r="AN525" s="25"/>
      <c r="AO525" s="25"/>
      <c r="AP525" s="25"/>
      <c r="AQ525" s="25"/>
      <c r="AR525" s="25"/>
      <c r="AS525" s="25"/>
      <c r="AT525" s="25"/>
      <c r="AU525" s="25"/>
      <c r="AV525" s="25"/>
      <c r="AW525" s="25"/>
      <c r="AX525" s="25"/>
      <c r="AY525" s="25"/>
      <c r="AZ525" s="25"/>
      <c r="BA525" s="25"/>
      <c r="BB525" s="25"/>
      <c r="BC525" s="25"/>
      <c r="BD525" s="25"/>
      <c r="BE525" s="25"/>
      <c r="BF525" s="25"/>
      <c r="BG525" s="25"/>
      <c r="BH525" s="25"/>
      <c r="BI525" s="25"/>
      <c r="BJ525" s="25"/>
      <c r="BK525" s="25"/>
      <c r="BL525" s="25"/>
      <c r="BM525" s="25"/>
      <c r="BN525" s="25"/>
      <c r="BO525" s="25"/>
      <c r="BP525" s="25"/>
      <c r="BQ525" s="25"/>
    </row>
    <row r="526" spans="1:69" s="110" customFormat="1" x14ac:dyDescent="0.3">
      <c r="A526" s="25"/>
      <c r="B526" s="25"/>
      <c r="C526" s="25"/>
      <c r="D526" s="26"/>
      <c r="E526" s="26"/>
      <c r="F526" s="26"/>
      <c r="G526" s="26"/>
      <c r="H526" s="26"/>
      <c r="I526" s="26"/>
      <c r="J526" s="26"/>
      <c r="K526" s="26"/>
      <c r="L526" s="26"/>
      <c r="M526" s="26"/>
      <c r="N526" s="26"/>
      <c r="O526" s="25"/>
      <c r="P526" s="26"/>
      <c r="Q526" s="26"/>
      <c r="R526" s="25"/>
      <c r="S526" s="25"/>
      <c r="T526" s="26"/>
      <c r="U526" s="26"/>
      <c r="V526" s="26"/>
      <c r="W526" s="26"/>
      <c r="X526" s="26"/>
      <c r="Y526" s="25"/>
      <c r="Z526" s="25"/>
      <c r="AA526" s="25"/>
      <c r="AB526" s="25"/>
      <c r="AC526" s="25"/>
      <c r="AD526" s="25"/>
      <c r="AE526" s="25"/>
      <c r="AF526" s="25"/>
      <c r="AG526" s="25"/>
      <c r="AH526" s="25"/>
      <c r="AI526" s="25"/>
      <c r="AJ526" s="25"/>
      <c r="AK526" s="25"/>
      <c r="AL526" s="25"/>
      <c r="AM526" s="25"/>
      <c r="AN526" s="25"/>
      <c r="AO526" s="25"/>
      <c r="AP526" s="25"/>
      <c r="AQ526" s="25"/>
      <c r="AR526" s="25"/>
      <c r="AS526" s="25"/>
      <c r="AT526" s="25"/>
      <c r="AU526" s="25"/>
      <c r="AV526" s="25"/>
      <c r="AW526" s="25"/>
      <c r="AX526" s="25"/>
      <c r="AY526" s="25"/>
      <c r="AZ526" s="25"/>
      <c r="BA526" s="25"/>
      <c r="BB526" s="25"/>
      <c r="BC526" s="25"/>
      <c r="BD526" s="25"/>
      <c r="BE526" s="25"/>
      <c r="BF526" s="25"/>
      <c r="BG526" s="25"/>
      <c r="BH526" s="25"/>
      <c r="BI526" s="25"/>
      <c r="BJ526" s="25"/>
      <c r="BK526" s="25"/>
      <c r="BL526" s="25"/>
      <c r="BM526" s="25"/>
      <c r="BN526" s="25"/>
      <c r="BO526" s="25"/>
      <c r="BP526" s="25"/>
      <c r="BQ526" s="25"/>
    </row>
    <row r="527" spans="1:69" s="110" customFormat="1" x14ac:dyDescent="0.3">
      <c r="A527" s="25"/>
      <c r="B527" s="25"/>
      <c r="C527" s="25"/>
      <c r="D527" s="26"/>
      <c r="E527" s="26"/>
      <c r="F527" s="26"/>
      <c r="G527" s="26"/>
      <c r="H527" s="26"/>
      <c r="I527" s="26"/>
      <c r="J527" s="26"/>
      <c r="K527" s="26"/>
      <c r="L527" s="26"/>
      <c r="M527" s="26"/>
      <c r="N527" s="26"/>
      <c r="O527" s="25"/>
      <c r="P527" s="26"/>
      <c r="Q527" s="26"/>
      <c r="R527" s="25"/>
      <c r="S527" s="25"/>
      <c r="T527" s="26"/>
      <c r="U527" s="26"/>
      <c r="V527" s="26"/>
      <c r="W527" s="26"/>
      <c r="X527" s="26"/>
      <c r="Y527" s="25"/>
      <c r="Z527" s="25"/>
      <c r="AA527" s="25"/>
      <c r="AB527" s="25"/>
      <c r="AC527" s="25"/>
      <c r="AD527" s="25"/>
      <c r="AE527" s="25"/>
      <c r="AF527" s="25"/>
      <c r="AG527" s="25"/>
      <c r="AH527" s="25"/>
      <c r="AI527" s="25"/>
      <c r="AJ527" s="25"/>
      <c r="AK527" s="25"/>
      <c r="AL527" s="25"/>
      <c r="AM527" s="25"/>
      <c r="AN527" s="25"/>
      <c r="AO527" s="25"/>
      <c r="AP527" s="25"/>
      <c r="AQ527" s="25"/>
      <c r="AR527" s="25"/>
      <c r="AS527" s="25"/>
      <c r="AT527" s="25"/>
      <c r="AU527" s="25"/>
      <c r="AV527" s="25"/>
      <c r="AW527" s="25"/>
      <c r="AX527" s="25"/>
      <c r="AY527" s="25"/>
      <c r="AZ527" s="25"/>
      <c r="BA527" s="25"/>
      <c r="BB527" s="25"/>
      <c r="BC527" s="25"/>
      <c r="BD527" s="25"/>
      <c r="BE527" s="25"/>
      <c r="BF527" s="25"/>
      <c r="BG527" s="25"/>
      <c r="BH527" s="25"/>
      <c r="BI527" s="25"/>
      <c r="BJ527" s="25"/>
      <c r="BK527" s="25"/>
      <c r="BL527" s="25"/>
      <c r="BM527" s="25"/>
      <c r="BN527" s="25"/>
      <c r="BO527" s="25"/>
      <c r="BP527" s="25"/>
      <c r="BQ527" s="25"/>
    </row>
    <row r="528" spans="1:69" s="110" customFormat="1" x14ac:dyDescent="0.3">
      <c r="A528" s="25"/>
      <c r="B528" s="25"/>
      <c r="C528" s="25"/>
      <c r="D528" s="26"/>
      <c r="E528" s="26"/>
      <c r="F528" s="26"/>
      <c r="G528" s="26"/>
      <c r="H528" s="26"/>
      <c r="I528" s="26"/>
      <c r="J528" s="26"/>
      <c r="K528" s="26"/>
      <c r="L528" s="26"/>
      <c r="M528" s="26"/>
      <c r="N528" s="26"/>
      <c r="O528" s="25"/>
      <c r="P528" s="26"/>
      <c r="Q528" s="26"/>
      <c r="R528" s="25"/>
      <c r="S528" s="25"/>
      <c r="T528" s="26"/>
      <c r="U528" s="26"/>
      <c r="V528" s="26"/>
      <c r="W528" s="26"/>
      <c r="X528" s="26"/>
      <c r="Y528" s="25"/>
      <c r="Z528" s="25"/>
      <c r="AA528" s="25"/>
      <c r="AB528" s="25"/>
      <c r="AC528" s="25"/>
      <c r="AD528" s="25"/>
      <c r="AE528" s="25"/>
      <c r="AF528" s="25"/>
      <c r="AG528" s="25"/>
      <c r="AH528" s="25"/>
      <c r="AI528" s="25"/>
      <c r="AJ528" s="25"/>
      <c r="AK528" s="25"/>
      <c r="AL528" s="25"/>
      <c r="AM528" s="25"/>
      <c r="AN528" s="25"/>
      <c r="AO528" s="25"/>
      <c r="AP528" s="25"/>
      <c r="AQ528" s="25"/>
      <c r="AR528" s="25"/>
      <c r="AS528" s="25"/>
      <c r="AT528" s="25"/>
      <c r="AU528" s="25"/>
      <c r="AV528" s="25"/>
      <c r="AW528" s="25"/>
      <c r="AX528" s="25"/>
      <c r="AY528" s="25"/>
      <c r="AZ528" s="25"/>
      <c r="BA528" s="25"/>
      <c r="BB528" s="25"/>
      <c r="BC528" s="25"/>
      <c r="BD528" s="25"/>
      <c r="BE528" s="25"/>
      <c r="BF528" s="25"/>
      <c r="BG528" s="25"/>
      <c r="BH528" s="25"/>
      <c r="BI528" s="25"/>
      <c r="BJ528" s="25"/>
      <c r="BK528" s="25"/>
      <c r="BL528" s="25"/>
      <c r="BM528" s="25"/>
      <c r="BN528" s="25"/>
      <c r="BO528" s="25"/>
      <c r="BP528" s="25"/>
      <c r="BQ528" s="25"/>
    </row>
    <row r="529" spans="1:69" s="110" customFormat="1" x14ac:dyDescent="0.3">
      <c r="A529" s="25"/>
      <c r="B529" s="25"/>
      <c r="C529" s="25"/>
      <c r="D529" s="26"/>
      <c r="E529" s="26"/>
      <c r="F529" s="26"/>
      <c r="G529" s="26"/>
      <c r="H529" s="26"/>
      <c r="I529" s="26"/>
      <c r="J529" s="26"/>
      <c r="K529" s="26"/>
      <c r="L529" s="26"/>
      <c r="M529" s="26"/>
      <c r="N529" s="26"/>
      <c r="O529" s="25"/>
      <c r="P529" s="26"/>
      <c r="Q529" s="26"/>
      <c r="R529" s="25"/>
      <c r="S529" s="25"/>
      <c r="T529" s="26"/>
      <c r="U529" s="26"/>
      <c r="V529" s="26"/>
      <c r="W529" s="26"/>
      <c r="X529" s="26"/>
      <c r="Y529" s="25"/>
      <c r="Z529" s="25"/>
      <c r="AA529" s="25"/>
      <c r="AB529" s="25"/>
      <c r="AC529" s="25"/>
      <c r="AD529" s="25"/>
      <c r="AE529" s="25"/>
      <c r="AF529" s="25"/>
      <c r="AG529" s="25"/>
      <c r="AH529" s="25"/>
      <c r="AI529" s="25"/>
      <c r="AJ529" s="25"/>
      <c r="AK529" s="25"/>
      <c r="AL529" s="25"/>
      <c r="AM529" s="25"/>
      <c r="AN529" s="25"/>
      <c r="AO529" s="25"/>
      <c r="AP529" s="25"/>
      <c r="AQ529" s="25"/>
      <c r="AR529" s="25"/>
      <c r="AS529" s="25"/>
      <c r="AT529" s="25"/>
      <c r="AU529" s="25"/>
      <c r="AV529" s="25"/>
      <c r="AW529" s="25"/>
      <c r="AX529" s="25"/>
      <c r="AY529" s="25"/>
      <c r="AZ529" s="25"/>
      <c r="BA529" s="25"/>
      <c r="BB529" s="25"/>
      <c r="BC529" s="25"/>
      <c r="BD529" s="25"/>
      <c r="BE529" s="25"/>
      <c r="BF529" s="25"/>
      <c r="BG529" s="25"/>
      <c r="BH529" s="25"/>
      <c r="BI529" s="25"/>
      <c r="BJ529" s="25"/>
      <c r="BK529" s="25"/>
      <c r="BL529" s="25"/>
      <c r="BM529" s="25"/>
      <c r="BN529" s="25"/>
      <c r="BO529" s="25"/>
      <c r="BP529" s="25"/>
      <c r="BQ529" s="25"/>
    </row>
    <row r="530" spans="1:69" s="110" customFormat="1" x14ac:dyDescent="0.3">
      <c r="A530" s="25"/>
      <c r="B530" s="25"/>
      <c r="C530" s="25"/>
      <c r="D530" s="26"/>
      <c r="E530" s="26"/>
      <c r="F530" s="26"/>
      <c r="G530" s="26"/>
      <c r="H530" s="26"/>
      <c r="I530" s="26"/>
      <c r="J530" s="26"/>
      <c r="K530" s="26"/>
      <c r="L530" s="26"/>
      <c r="M530" s="26"/>
      <c r="N530" s="26"/>
      <c r="O530" s="25"/>
      <c r="P530" s="26"/>
      <c r="Q530" s="26"/>
      <c r="R530" s="25"/>
      <c r="S530" s="25"/>
      <c r="T530" s="26"/>
      <c r="U530" s="26"/>
      <c r="V530" s="26"/>
      <c r="W530" s="26"/>
      <c r="X530" s="26"/>
      <c r="Y530" s="25"/>
      <c r="Z530" s="25"/>
      <c r="AA530" s="25"/>
      <c r="AB530" s="25"/>
      <c r="AC530" s="25"/>
      <c r="AD530" s="25"/>
      <c r="AE530" s="25"/>
      <c r="AF530" s="25"/>
      <c r="AG530" s="25"/>
      <c r="AH530" s="25"/>
      <c r="AI530" s="25"/>
      <c r="AJ530" s="25"/>
      <c r="AK530" s="25"/>
      <c r="AL530" s="25"/>
      <c r="AM530" s="25"/>
      <c r="AN530" s="25"/>
      <c r="AO530" s="25"/>
      <c r="AP530" s="25"/>
      <c r="AQ530" s="25"/>
      <c r="AR530" s="25"/>
      <c r="AS530" s="25"/>
      <c r="AT530" s="25"/>
      <c r="AU530" s="25"/>
      <c r="AV530" s="25"/>
      <c r="AW530" s="25"/>
      <c r="AX530" s="25"/>
      <c r="AY530" s="25"/>
      <c r="AZ530" s="25"/>
      <c r="BA530" s="25"/>
      <c r="BB530" s="25"/>
      <c r="BC530" s="25"/>
      <c r="BD530" s="25"/>
      <c r="BE530" s="25"/>
      <c r="BF530" s="25"/>
      <c r="BG530" s="25"/>
      <c r="BH530" s="25"/>
      <c r="BI530" s="25"/>
      <c r="BJ530" s="25"/>
      <c r="BK530" s="25"/>
      <c r="BL530" s="25"/>
      <c r="BM530" s="25"/>
      <c r="BN530" s="25"/>
      <c r="BO530" s="25"/>
      <c r="BP530" s="25"/>
      <c r="BQ530" s="25"/>
    </row>
    <row r="531" spans="1:69" s="110" customFormat="1" x14ac:dyDescent="0.3">
      <c r="A531" s="25"/>
      <c r="B531" s="25"/>
      <c r="C531" s="25"/>
      <c r="D531" s="26"/>
      <c r="E531" s="26"/>
      <c r="F531" s="26"/>
      <c r="G531" s="26"/>
      <c r="H531" s="26"/>
      <c r="I531" s="26"/>
      <c r="J531" s="26"/>
      <c r="K531" s="26"/>
      <c r="L531" s="26"/>
      <c r="M531" s="26"/>
      <c r="N531" s="26"/>
      <c r="O531" s="25"/>
      <c r="P531" s="26"/>
      <c r="Q531" s="26"/>
      <c r="R531" s="25"/>
      <c r="S531" s="25"/>
      <c r="T531" s="26"/>
      <c r="U531" s="26"/>
      <c r="V531" s="26"/>
      <c r="W531" s="26"/>
      <c r="X531" s="26"/>
      <c r="Y531" s="25"/>
      <c r="Z531" s="25"/>
      <c r="AA531" s="25"/>
      <c r="AB531" s="25"/>
      <c r="AC531" s="25"/>
      <c r="AD531" s="25"/>
      <c r="AE531" s="25"/>
      <c r="AF531" s="25"/>
      <c r="AG531" s="25"/>
      <c r="AH531" s="25"/>
      <c r="AI531" s="25"/>
      <c r="AJ531" s="25"/>
      <c r="AK531" s="25"/>
      <c r="AL531" s="25"/>
      <c r="AM531" s="25"/>
      <c r="AN531" s="25"/>
      <c r="AO531" s="25"/>
      <c r="AP531" s="25"/>
      <c r="AQ531" s="25"/>
      <c r="AR531" s="25"/>
      <c r="AS531" s="25"/>
      <c r="AT531" s="25"/>
      <c r="AU531" s="25"/>
      <c r="AV531" s="25"/>
      <c r="AW531" s="25"/>
      <c r="AX531" s="25"/>
      <c r="AY531" s="25"/>
      <c r="AZ531" s="25"/>
      <c r="BA531" s="25"/>
      <c r="BB531" s="25"/>
      <c r="BC531" s="25"/>
      <c r="BD531" s="25"/>
      <c r="BE531" s="25"/>
      <c r="BF531" s="25"/>
      <c r="BG531" s="25"/>
      <c r="BH531" s="25"/>
      <c r="BI531" s="25"/>
      <c r="BJ531" s="25"/>
      <c r="BK531" s="25"/>
      <c r="BL531" s="25"/>
      <c r="BM531" s="25"/>
      <c r="BN531" s="25"/>
      <c r="BO531" s="25"/>
      <c r="BP531" s="25"/>
      <c r="BQ531" s="25"/>
    </row>
    <row r="532" spans="1:69" s="110" customFormat="1" x14ac:dyDescent="0.3">
      <c r="A532" s="25"/>
      <c r="B532" s="25"/>
      <c r="C532" s="25"/>
      <c r="D532" s="26"/>
      <c r="E532" s="26"/>
      <c r="F532" s="26"/>
      <c r="G532" s="26"/>
      <c r="H532" s="26"/>
      <c r="I532" s="26"/>
      <c r="J532" s="26"/>
      <c r="K532" s="26"/>
      <c r="L532" s="26"/>
      <c r="M532" s="26"/>
      <c r="N532" s="26"/>
      <c r="O532" s="25"/>
      <c r="P532" s="26"/>
      <c r="Q532" s="26"/>
      <c r="R532" s="25"/>
      <c r="S532" s="25"/>
      <c r="T532" s="26"/>
      <c r="U532" s="26"/>
      <c r="V532" s="26"/>
      <c r="W532" s="26"/>
      <c r="X532" s="26"/>
      <c r="Y532" s="25"/>
      <c r="Z532" s="25"/>
      <c r="AA532" s="25"/>
      <c r="AB532" s="25"/>
      <c r="AC532" s="25"/>
      <c r="AD532" s="25"/>
      <c r="AE532" s="25"/>
      <c r="AF532" s="25"/>
      <c r="AG532" s="25"/>
      <c r="AH532" s="25"/>
      <c r="AI532" s="25"/>
      <c r="AJ532" s="25"/>
      <c r="AK532" s="25"/>
      <c r="AL532" s="25"/>
      <c r="AM532" s="25"/>
      <c r="AN532" s="25"/>
      <c r="AO532" s="25"/>
      <c r="AP532" s="25"/>
      <c r="AQ532" s="25"/>
      <c r="AR532" s="25"/>
      <c r="AS532" s="25"/>
      <c r="AT532" s="25"/>
      <c r="AU532" s="25"/>
      <c r="AV532" s="25"/>
      <c r="AW532" s="25"/>
      <c r="AX532" s="25"/>
      <c r="AY532" s="25"/>
      <c r="AZ532" s="25"/>
      <c r="BA532" s="25"/>
      <c r="BB532" s="25"/>
      <c r="BC532" s="25"/>
      <c r="BD532" s="25"/>
      <c r="BE532" s="25"/>
      <c r="BF532" s="25"/>
      <c r="BG532" s="25"/>
      <c r="BH532" s="25"/>
      <c r="BI532" s="25"/>
      <c r="BJ532" s="25"/>
      <c r="BK532" s="25"/>
      <c r="BL532" s="25"/>
      <c r="BM532" s="25"/>
      <c r="BN532" s="25"/>
      <c r="BO532" s="25"/>
      <c r="BP532" s="25"/>
      <c r="BQ532" s="25"/>
    </row>
    <row r="533" spans="1:69" s="110" customFormat="1" x14ac:dyDescent="0.3">
      <c r="A533" s="25"/>
      <c r="B533" s="25"/>
      <c r="C533" s="25"/>
      <c r="D533" s="26"/>
      <c r="E533" s="26"/>
      <c r="F533" s="26"/>
      <c r="G533" s="26"/>
      <c r="H533" s="26"/>
      <c r="I533" s="26"/>
      <c r="J533" s="26"/>
      <c r="K533" s="26"/>
      <c r="L533" s="26"/>
      <c r="M533" s="26"/>
      <c r="N533" s="26"/>
      <c r="O533" s="25"/>
      <c r="P533" s="26"/>
      <c r="Q533" s="26"/>
      <c r="R533" s="25"/>
      <c r="S533" s="25"/>
      <c r="T533" s="26"/>
      <c r="U533" s="26"/>
      <c r="V533" s="26"/>
      <c r="W533" s="26"/>
      <c r="X533" s="26"/>
      <c r="Y533" s="25"/>
      <c r="Z533" s="25"/>
      <c r="AA533" s="25"/>
      <c r="AB533" s="25"/>
      <c r="AC533" s="25"/>
      <c r="AD533" s="25"/>
      <c r="AE533" s="25"/>
      <c r="AF533" s="25"/>
      <c r="AG533" s="25"/>
      <c r="AH533" s="25"/>
      <c r="AI533" s="25"/>
      <c r="AJ533" s="25"/>
      <c r="AK533" s="25"/>
      <c r="AL533" s="25"/>
      <c r="AM533" s="25"/>
      <c r="AN533" s="25"/>
      <c r="AO533" s="25"/>
      <c r="AP533" s="25"/>
      <c r="AQ533" s="25"/>
      <c r="AR533" s="25"/>
      <c r="AS533" s="25"/>
      <c r="AT533" s="25"/>
      <c r="AU533" s="25"/>
      <c r="AV533" s="25"/>
      <c r="AW533" s="25"/>
      <c r="AX533" s="25"/>
      <c r="AY533" s="25"/>
      <c r="AZ533" s="25"/>
      <c r="BA533" s="25"/>
      <c r="BB533" s="25"/>
      <c r="BC533" s="25"/>
      <c r="BD533" s="25"/>
      <c r="BE533" s="25"/>
      <c r="BF533" s="25"/>
      <c r="BG533" s="25"/>
      <c r="BH533" s="25"/>
      <c r="BI533" s="25"/>
      <c r="BJ533" s="25"/>
      <c r="BK533" s="25"/>
      <c r="BL533" s="25"/>
      <c r="BM533" s="25"/>
      <c r="BN533" s="25"/>
      <c r="BO533" s="25"/>
      <c r="BP533" s="25"/>
      <c r="BQ533" s="25"/>
    </row>
    <row r="534" spans="1:69" s="110" customFormat="1" x14ac:dyDescent="0.3">
      <c r="A534" s="25"/>
      <c r="B534" s="25"/>
      <c r="C534" s="25"/>
      <c r="D534" s="26"/>
      <c r="E534" s="26"/>
      <c r="F534" s="26"/>
      <c r="G534" s="26"/>
      <c r="H534" s="26"/>
      <c r="I534" s="26"/>
      <c r="J534" s="26"/>
      <c r="K534" s="26"/>
      <c r="L534" s="26"/>
      <c r="M534" s="26"/>
      <c r="N534" s="26"/>
      <c r="O534" s="25"/>
      <c r="P534" s="26"/>
      <c r="Q534" s="26"/>
      <c r="R534" s="25"/>
      <c r="S534" s="25"/>
      <c r="T534" s="26"/>
      <c r="U534" s="26"/>
      <c r="V534" s="26"/>
      <c r="W534" s="26"/>
      <c r="X534" s="26"/>
      <c r="Y534" s="25"/>
      <c r="Z534" s="25"/>
      <c r="AA534" s="25"/>
      <c r="AB534" s="25"/>
      <c r="AC534" s="25"/>
      <c r="AD534" s="25"/>
      <c r="AE534" s="25"/>
      <c r="AF534" s="25"/>
      <c r="AG534" s="25"/>
      <c r="AH534" s="25"/>
      <c r="AI534" s="25"/>
      <c r="AJ534" s="25"/>
      <c r="AK534" s="25"/>
      <c r="AL534" s="25"/>
      <c r="AM534" s="25"/>
      <c r="AN534" s="25"/>
      <c r="AO534" s="25"/>
      <c r="AP534" s="25"/>
      <c r="AQ534" s="25"/>
      <c r="AR534" s="25"/>
      <c r="AS534" s="25"/>
      <c r="AT534" s="25"/>
      <c r="AU534" s="25"/>
      <c r="AV534" s="25"/>
      <c r="AW534" s="25"/>
      <c r="AX534" s="25"/>
      <c r="AY534" s="25"/>
      <c r="AZ534" s="25"/>
      <c r="BA534" s="25"/>
      <c r="BB534" s="25"/>
      <c r="BC534" s="25"/>
      <c r="BD534" s="25"/>
      <c r="BE534" s="25"/>
      <c r="BF534" s="25"/>
      <c r="BG534" s="25"/>
      <c r="BH534" s="25"/>
      <c r="BI534" s="25"/>
      <c r="BJ534" s="25"/>
      <c r="BK534" s="25"/>
      <c r="BL534" s="25"/>
      <c r="BM534" s="25"/>
      <c r="BN534" s="25"/>
      <c r="BO534" s="25"/>
      <c r="BP534" s="25"/>
      <c r="BQ534" s="25"/>
    </row>
    <row r="535" spans="1:69" s="110" customFormat="1" x14ac:dyDescent="0.3">
      <c r="A535" s="25"/>
      <c r="B535" s="25"/>
      <c r="C535" s="25"/>
      <c r="D535" s="26"/>
      <c r="E535" s="26"/>
      <c r="F535" s="26"/>
      <c r="G535" s="26"/>
      <c r="H535" s="26"/>
      <c r="I535" s="26"/>
      <c r="J535" s="26"/>
      <c r="K535" s="26"/>
      <c r="L535" s="26"/>
      <c r="M535" s="26"/>
      <c r="N535" s="26"/>
      <c r="O535" s="25"/>
      <c r="P535" s="26"/>
      <c r="Q535" s="26"/>
      <c r="R535" s="25"/>
      <c r="S535" s="25"/>
      <c r="T535" s="26"/>
      <c r="U535" s="26"/>
      <c r="V535" s="26"/>
      <c r="W535" s="26"/>
      <c r="X535" s="26"/>
      <c r="Y535" s="25"/>
      <c r="Z535" s="25"/>
      <c r="AA535" s="25"/>
      <c r="AB535" s="25"/>
      <c r="AC535" s="25"/>
      <c r="AD535" s="25"/>
      <c r="AE535" s="25"/>
      <c r="AF535" s="25"/>
      <c r="AG535" s="25"/>
      <c r="AH535" s="25"/>
      <c r="AI535" s="25"/>
      <c r="AJ535" s="25"/>
      <c r="AK535" s="25"/>
      <c r="AL535" s="25"/>
      <c r="AM535" s="25"/>
      <c r="AN535" s="25"/>
      <c r="AO535" s="25"/>
      <c r="AP535" s="25"/>
      <c r="AQ535" s="25"/>
      <c r="AR535" s="25"/>
      <c r="AS535" s="25"/>
      <c r="AT535" s="25"/>
      <c r="AU535" s="25"/>
      <c r="AV535" s="25"/>
      <c r="AW535" s="25"/>
      <c r="AX535" s="25"/>
      <c r="AY535" s="25"/>
      <c r="AZ535" s="25"/>
      <c r="BA535" s="25"/>
      <c r="BB535" s="25"/>
      <c r="BC535" s="25"/>
      <c r="BD535" s="25"/>
      <c r="BE535" s="25"/>
      <c r="BF535" s="25"/>
      <c r="BG535" s="25"/>
      <c r="BH535" s="25"/>
      <c r="BI535" s="25"/>
      <c r="BJ535" s="25"/>
      <c r="BK535" s="25"/>
      <c r="BL535" s="25"/>
      <c r="BM535" s="25"/>
      <c r="BN535" s="25"/>
      <c r="BO535" s="25"/>
      <c r="BP535" s="25"/>
      <c r="BQ535" s="25"/>
    </row>
    <row r="536" spans="1:69" s="110" customFormat="1" x14ac:dyDescent="0.3">
      <c r="A536" s="25"/>
      <c r="B536" s="25"/>
      <c r="C536" s="25"/>
      <c r="D536" s="26"/>
      <c r="E536" s="26"/>
      <c r="F536" s="26"/>
      <c r="G536" s="26"/>
      <c r="H536" s="26"/>
      <c r="I536" s="26"/>
      <c r="J536" s="26"/>
      <c r="K536" s="26"/>
      <c r="L536" s="26"/>
      <c r="M536" s="26"/>
      <c r="N536" s="26"/>
      <c r="O536" s="25"/>
      <c r="P536" s="26"/>
      <c r="Q536" s="26"/>
      <c r="R536" s="25"/>
      <c r="S536" s="25"/>
      <c r="T536" s="26"/>
      <c r="U536" s="26"/>
      <c r="V536" s="26"/>
      <c r="W536" s="26"/>
      <c r="X536" s="26"/>
      <c r="Y536" s="25"/>
      <c r="Z536" s="25"/>
      <c r="AA536" s="25"/>
      <c r="AB536" s="25"/>
      <c r="AC536" s="25"/>
      <c r="AD536" s="25"/>
      <c r="AE536" s="25"/>
      <c r="AF536" s="25"/>
      <c r="AG536" s="25"/>
      <c r="AH536" s="25"/>
      <c r="AI536" s="25"/>
      <c r="AJ536" s="25"/>
      <c r="AK536" s="25"/>
      <c r="AL536" s="25"/>
      <c r="AM536" s="25"/>
      <c r="AN536" s="25"/>
      <c r="AO536" s="25"/>
      <c r="AP536" s="25"/>
      <c r="AQ536" s="25"/>
      <c r="AR536" s="25"/>
      <c r="AS536" s="25"/>
      <c r="AT536" s="25"/>
      <c r="AU536" s="25"/>
      <c r="AV536" s="25"/>
      <c r="AW536" s="25"/>
      <c r="AX536" s="25"/>
      <c r="AY536" s="25"/>
      <c r="AZ536" s="25"/>
      <c r="BA536" s="25"/>
      <c r="BB536" s="25"/>
      <c r="BC536" s="25"/>
      <c r="BD536" s="25"/>
      <c r="BE536" s="25"/>
      <c r="BF536" s="25"/>
      <c r="BG536" s="25"/>
      <c r="BH536" s="25"/>
      <c r="BI536" s="25"/>
      <c r="BJ536" s="25"/>
      <c r="BK536" s="25"/>
      <c r="BL536" s="25"/>
      <c r="BM536" s="25"/>
      <c r="BN536" s="25"/>
      <c r="BO536" s="25"/>
      <c r="BP536" s="25"/>
      <c r="BQ536" s="25"/>
    </row>
    <row r="537" spans="1:69" s="110" customFormat="1" x14ac:dyDescent="0.3">
      <c r="A537" s="25"/>
      <c r="B537" s="25"/>
      <c r="C537" s="25"/>
      <c r="D537" s="26"/>
      <c r="E537" s="26"/>
      <c r="F537" s="26"/>
      <c r="G537" s="26"/>
      <c r="H537" s="26"/>
      <c r="I537" s="26"/>
      <c r="J537" s="26"/>
      <c r="K537" s="26"/>
      <c r="L537" s="26"/>
      <c r="M537" s="26"/>
      <c r="N537" s="26"/>
      <c r="O537" s="25"/>
      <c r="P537" s="26"/>
      <c r="Q537" s="26"/>
      <c r="R537" s="25"/>
      <c r="S537" s="25"/>
      <c r="T537" s="26"/>
      <c r="U537" s="26"/>
      <c r="V537" s="26"/>
      <c r="W537" s="26"/>
      <c r="X537" s="26"/>
      <c r="Y537" s="25"/>
      <c r="Z537" s="25"/>
      <c r="AA537" s="25"/>
      <c r="AB537" s="25"/>
      <c r="AC537" s="25"/>
      <c r="AD537" s="25"/>
      <c r="AE537" s="25"/>
      <c r="AF537" s="25"/>
      <c r="AG537" s="25"/>
      <c r="AH537" s="25"/>
      <c r="AI537" s="25"/>
      <c r="AJ537" s="25"/>
      <c r="AK537" s="25"/>
      <c r="AL537" s="25"/>
      <c r="AM537" s="25"/>
      <c r="AN537" s="25"/>
      <c r="AO537" s="25"/>
      <c r="AP537" s="25"/>
      <c r="AQ537" s="25"/>
      <c r="AR537" s="25"/>
      <c r="AS537" s="25"/>
      <c r="AT537" s="25"/>
      <c r="AU537" s="25"/>
      <c r="AV537" s="25"/>
      <c r="AW537" s="25"/>
      <c r="AX537" s="25"/>
      <c r="AY537" s="25"/>
      <c r="AZ537" s="25"/>
      <c r="BA537" s="25"/>
      <c r="BB537" s="25"/>
      <c r="BC537" s="25"/>
      <c r="BD537" s="25"/>
      <c r="BE537" s="25"/>
      <c r="BF537" s="25"/>
      <c r="BG537" s="25"/>
      <c r="BH537" s="25"/>
      <c r="BI537" s="25"/>
      <c r="BJ537" s="25"/>
      <c r="BK537" s="25"/>
      <c r="BL537" s="25"/>
      <c r="BM537" s="25"/>
      <c r="BN537" s="25"/>
      <c r="BO537" s="25"/>
      <c r="BP537" s="25"/>
      <c r="BQ537" s="25"/>
    </row>
    <row r="538" spans="1:69" s="110" customFormat="1" x14ac:dyDescent="0.3">
      <c r="A538" s="25"/>
      <c r="B538" s="25"/>
      <c r="C538" s="25"/>
      <c r="D538" s="26"/>
      <c r="E538" s="26"/>
      <c r="F538" s="26"/>
      <c r="G538" s="26"/>
      <c r="H538" s="26"/>
      <c r="I538" s="26"/>
      <c r="J538" s="26"/>
      <c r="K538" s="26"/>
      <c r="L538" s="26"/>
      <c r="M538" s="26"/>
      <c r="N538" s="26"/>
      <c r="O538" s="25"/>
      <c r="P538" s="26"/>
      <c r="Q538" s="26"/>
      <c r="R538" s="25"/>
      <c r="S538" s="25"/>
      <c r="T538" s="26"/>
      <c r="U538" s="26"/>
      <c r="V538" s="26"/>
      <c r="W538" s="26"/>
      <c r="X538" s="26"/>
      <c r="Y538" s="25"/>
      <c r="Z538" s="25"/>
      <c r="AA538" s="25"/>
      <c r="AB538" s="25"/>
      <c r="AC538" s="25"/>
      <c r="AD538" s="25"/>
      <c r="AE538" s="25"/>
      <c r="AF538" s="25"/>
      <c r="AG538" s="25"/>
      <c r="AH538" s="25"/>
      <c r="AI538" s="25"/>
      <c r="AJ538" s="25"/>
      <c r="AK538" s="25"/>
      <c r="AL538" s="25"/>
      <c r="AM538" s="25"/>
      <c r="AN538" s="25"/>
      <c r="AO538" s="25"/>
      <c r="AP538" s="25"/>
      <c r="AQ538" s="25"/>
      <c r="AR538" s="25"/>
      <c r="AS538" s="25"/>
      <c r="AT538" s="25"/>
      <c r="AU538" s="25"/>
      <c r="AV538" s="25"/>
      <c r="AW538" s="25"/>
      <c r="AX538" s="25"/>
      <c r="AY538" s="25"/>
      <c r="AZ538" s="25"/>
      <c r="BA538" s="25"/>
      <c r="BB538" s="25"/>
      <c r="BC538" s="25"/>
      <c r="BD538" s="25"/>
      <c r="BE538" s="25"/>
      <c r="BF538" s="25"/>
      <c r="BG538" s="25"/>
      <c r="BH538" s="25"/>
      <c r="BI538" s="25"/>
      <c r="BJ538" s="25"/>
      <c r="BK538" s="25"/>
      <c r="BL538" s="25"/>
      <c r="BM538" s="25"/>
      <c r="BN538" s="25"/>
      <c r="BO538" s="25"/>
      <c r="BP538" s="25"/>
      <c r="BQ538" s="25"/>
    </row>
    <row r="539" spans="1:69" s="110" customFormat="1" x14ac:dyDescent="0.3">
      <c r="A539" s="25"/>
      <c r="B539" s="25"/>
      <c r="C539" s="25"/>
      <c r="D539" s="26"/>
      <c r="E539" s="26"/>
      <c r="F539" s="26"/>
      <c r="G539" s="26"/>
      <c r="H539" s="26"/>
      <c r="I539" s="26"/>
      <c r="J539" s="26"/>
      <c r="K539" s="26"/>
      <c r="L539" s="26"/>
      <c r="M539" s="26"/>
      <c r="N539" s="26"/>
      <c r="O539" s="25"/>
      <c r="P539" s="26"/>
      <c r="Q539" s="26"/>
      <c r="R539" s="25"/>
      <c r="S539" s="25"/>
      <c r="T539" s="26"/>
      <c r="U539" s="26"/>
      <c r="V539" s="26"/>
      <c r="W539" s="26"/>
      <c r="X539" s="26"/>
      <c r="Y539" s="25"/>
      <c r="Z539" s="25"/>
      <c r="AA539" s="25"/>
      <c r="AB539" s="25"/>
      <c r="AC539" s="25"/>
      <c r="AD539" s="25"/>
      <c r="AE539" s="25"/>
      <c r="AF539" s="25"/>
      <c r="AG539" s="25"/>
      <c r="AH539" s="25"/>
      <c r="AI539" s="25"/>
      <c r="AJ539" s="25"/>
      <c r="AK539" s="25"/>
      <c r="AL539" s="25"/>
      <c r="AM539" s="25"/>
      <c r="AN539" s="25"/>
      <c r="AO539" s="25"/>
      <c r="AP539" s="25"/>
      <c r="AQ539" s="25"/>
      <c r="AR539" s="25"/>
      <c r="AS539" s="25"/>
      <c r="AT539" s="25"/>
      <c r="AU539" s="25"/>
      <c r="AV539" s="25"/>
      <c r="AW539" s="25"/>
      <c r="AX539" s="25"/>
      <c r="AY539" s="25"/>
      <c r="AZ539" s="25"/>
      <c r="BA539" s="25"/>
      <c r="BB539" s="25"/>
      <c r="BC539" s="25"/>
      <c r="BD539" s="25"/>
      <c r="BE539" s="25"/>
      <c r="BF539" s="25"/>
      <c r="BG539" s="25"/>
      <c r="BH539" s="25"/>
      <c r="BI539" s="25"/>
      <c r="BJ539" s="25"/>
      <c r="BK539" s="25"/>
      <c r="BL539" s="25"/>
      <c r="BM539" s="25"/>
      <c r="BN539" s="25"/>
      <c r="BO539" s="25"/>
      <c r="BP539" s="25"/>
      <c r="BQ539" s="25"/>
    </row>
    <row r="540" spans="1:69" s="110" customFormat="1" x14ac:dyDescent="0.3">
      <c r="A540" s="25"/>
      <c r="B540" s="25"/>
      <c r="C540" s="25"/>
      <c r="D540" s="26"/>
      <c r="E540" s="26"/>
      <c r="F540" s="26"/>
      <c r="G540" s="26"/>
      <c r="H540" s="26"/>
      <c r="I540" s="26"/>
      <c r="J540" s="26"/>
      <c r="K540" s="26"/>
      <c r="L540" s="26"/>
      <c r="M540" s="26"/>
      <c r="N540" s="26"/>
      <c r="O540" s="25"/>
      <c r="P540" s="26"/>
      <c r="Q540" s="26"/>
      <c r="R540" s="25"/>
      <c r="S540" s="25"/>
      <c r="T540" s="26"/>
      <c r="U540" s="26"/>
      <c r="V540" s="26"/>
      <c r="W540" s="26"/>
      <c r="X540" s="26"/>
      <c r="Y540" s="25"/>
      <c r="Z540" s="25"/>
      <c r="AA540" s="25"/>
      <c r="AB540" s="25"/>
      <c r="AC540" s="25"/>
      <c r="AD540" s="25"/>
      <c r="AE540" s="25"/>
      <c r="AF540" s="25"/>
      <c r="AG540" s="25"/>
      <c r="AH540" s="25"/>
      <c r="AI540" s="25"/>
      <c r="AJ540" s="25"/>
      <c r="AK540" s="25"/>
      <c r="AL540" s="25"/>
      <c r="AM540" s="25"/>
      <c r="AN540" s="25"/>
      <c r="AO540" s="25"/>
      <c r="AP540" s="25"/>
      <c r="AQ540" s="25"/>
      <c r="AR540" s="25"/>
      <c r="AS540" s="25"/>
      <c r="AT540" s="25"/>
      <c r="AU540" s="25"/>
      <c r="AV540" s="25"/>
      <c r="AW540" s="25"/>
      <c r="AX540" s="25"/>
      <c r="AY540" s="25"/>
      <c r="AZ540" s="25"/>
      <c r="BA540" s="25"/>
      <c r="BB540" s="25"/>
      <c r="BC540" s="25"/>
      <c r="BD540" s="25"/>
      <c r="BE540" s="25"/>
      <c r="BF540" s="25"/>
      <c r="BG540" s="25"/>
      <c r="BH540" s="25"/>
      <c r="BI540" s="25"/>
      <c r="BJ540" s="25"/>
      <c r="BK540" s="25"/>
      <c r="BL540" s="25"/>
      <c r="BM540" s="25"/>
      <c r="BN540" s="25"/>
      <c r="BO540" s="25"/>
      <c r="BP540" s="25"/>
      <c r="BQ540" s="25"/>
    </row>
    <row r="541" spans="1:69" s="110" customFormat="1" x14ac:dyDescent="0.3">
      <c r="A541" s="25"/>
      <c r="B541" s="25"/>
      <c r="C541" s="25"/>
      <c r="D541" s="26"/>
      <c r="E541" s="26"/>
      <c r="F541" s="26"/>
      <c r="G541" s="26"/>
      <c r="H541" s="26"/>
      <c r="I541" s="26"/>
      <c r="J541" s="26"/>
      <c r="K541" s="26"/>
      <c r="L541" s="26"/>
      <c r="M541" s="26"/>
      <c r="N541" s="26"/>
      <c r="O541" s="25"/>
      <c r="P541" s="26"/>
      <c r="Q541" s="26"/>
      <c r="R541" s="25"/>
      <c r="S541" s="25"/>
      <c r="T541" s="26"/>
      <c r="U541" s="26"/>
      <c r="V541" s="26"/>
      <c r="W541" s="26"/>
      <c r="X541" s="26"/>
      <c r="Y541" s="25"/>
      <c r="Z541" s="25"/>
      <c r="AA541" s="25"/>
      <c r="AB541" s="25"/>
      <c r="AC541" s="25"/>
      <c r="AD541" s="25"/>
      <c r="AE541" s="25"/>
      <c r="AF541" s="25"/>
      <c r="AG541" s="25"/>
      <c r="AH541" s="25"/>
      <c r="AI541" s="25"/>
      <c r="AJ541" s="25"/>
      <c r="AK541" s="25"/>
      <c r="AL541" s="25"/>
      <c r="AM541" s="25"/>
      <c r="AN541" s="25"/>
      <c r="AO541" s="25"/>
      <c r="AP541" s="25"/>
      <c r="AQ541" s="25"/>
      <c r="AR541" s="25"/>
      <c r="AS541" s="25"/>
      <c r="AT541" s="25"/>
      <c r="AU541" s="25"/>
      <c r="AV541" s="25"/>
      <c r="AW541" s="25"/>
      <c r="AX541" s="25"/>
      <c r="AY541" s="25"/>
      <c r="AZ541" s="25"/>
      <c r="BA541" s="25"/>
      <c r="BB541" s="25"/>
      <c r="BC541" s="25"/>
      <c r="BD541" s="25"/>
      <c r="BE541" s="25"/>
      <c r="BF541" s="25"/>
      <c r="BG541" s="25"/>
      <c r="BH541" s="25"/>
      <c r="BI541" s="25"/>
      <c r="BJ541" s="25"/>
      <c r="BK541" s="25"/>
      <c r="BL541" s="25"/>
      <c r="BM541" s="25"/>
      <c r="BN541" s="25"/>
      <c r="BO541" s="25"/>
      <c r="BP541" s="25"/>
      <c r="BQ541" s="25"/>
    </row>
    <row r="542" spans="1:69" s="110" customFormat="1" x14ac:dyDescent="0.3">
      <c r="A542" s="25"/>
      <c r="B542" s="25"/>
      <c r="C542" s="25"/>
      <c r="D542" s="26"/>
      <c r="E542" s="26"/>
      <c r="F542" s="26"/>
      <c r="G542" s="26"/>
      <c r="H542" s="26"/>
      <c r="I542" s="26"/>
      <c r="J542" s="26"/>
      <c r="K542" s="26"/>
      <c r="L542" s="26"/>
      <c r="M542" s="26"/>
      <c r="N542" s="26"/>
      <c r="O542" s="25"/>
      <c r="P542" s="26"/>
      <c r="Q542" s="26"/>
      <c r="R542" s="25"/>
      <c r="S542" s="25"/>
      <c r="T542" s="26"/>
      <c r="U542" s="26"/>
      <c r="V542" s="26"/>
      <c r="W542" s="26"/>
      <c r="X542" s="26"/>
      <c r="Y542" s="25"/>
      <c r="Z542" s="25"/>
      <c r="AA542" s="25"/>
      <c r="AB542" s="25"/>
      <c r="AC542" s="25"/>
      <c r="AD542" s="25"/>
      <c r="AE542" s="25"/>
      <c r="AF542" s="25"/>
      <c r="AG542" s="25"/>
      <c r="AH542" s="25"/>
      <c r="AI542" s="25"/>
      <c r="AJ542" s="25"/>
      <c r="AK542" s="25"/>
      <c r="AL542" s="25"/>
      <c r="AM542" s="25"/>
      <c r="AN542" s="25"/>
      <c r="AO542" s="25"/>
      <c r="AP542" s="25"/>
      <c r="AQ542" s="25"/>
      <c r="AR542" s="25"/>
      <c r="AS542" s="25"/>
      <c r="AT542" s="25"/>
      <c r="AU542" s="25"/>
      <c r="AV542" s="25"/>
      <c r="AW542" s="25"/>
      <c r="AX542" s="25"/>
      <c r="AY542" s="25"/>
      <c r="AZ542" s="25"/>
      <c r="BA542" s="25"/>
      <c r="BB542" s="25"/>
      <c r="BC542" s="25"/>
      <c r="BD542" s="25"/>
      <c r="BE542" s="25"/>
      <c r="BF542" s="25"/>
      <c r="BG542" s="25"/>
      <c r="BH542" s="25"/>
      <c r="BI542" s="25"/>
      <c r="BJ542" s="25"/>
      <c r="BK542" s="25"/>
      <c r="BL542" s="25"/>
      <c r="BM542" s="25"/>
      <c r="BN542" s="25"/>
      <c r="BO542" s="25"/>
      <c r="BP542" s="25"/>
      <c r="BQ542" s="25"/>
    </row>
    <row r="543" spans="1:69" s="110" customFormat="1" x14ac:dyDescent="0.3">
      <c r="A543" s="25"/>
      <c r="B543" s="25"/>
      <c r="C543" s="25"/>
      <c r="D543" s="26"/>
      <c r="E543" s="26"/>
      <c r="F543" s="26"/>
      <c r="G543" s="26"/>
      <c r="H543" s="26"/>
      <c r="I543" s="26"/>
      <c r="J543" s="26"/>
      <c r="K543" s="26"/>
      <c r="L543" s="26"/>
      <c r="M543" s="26"/>
      <c r="N543" s="26"/>
      <c r="O543" s="25"/>
      <c r="P543" s="26"/>
      <c r="Q543" s="26"/>
      <c r="R543" s="25"/>
      <c r="S543" s="25"/>
      <c r="T543" s="26"/>
      <c r="U543" s="26"/>
      <c r="V543" s="26"/>
      <c r="W543" s="26"/>
      <c r="X543" s="26"/>
      <c r="Y543" s="25"/>
      <c r="Z543" s="25"/>
      <c r="AA543" s="25"/>
      <c r="AB543" s="25"/>
      <c r="AC543" s="25"/>
      <c r="AD543" s="25"/>
      <c r="AE543" s="25"/>
      <c r="AF543" s="25"/>
      <c r="AG543" s="25"/>
      <c r="AH543" s="25"/>
      <c r="AI543" s="25"/>
      <c r="AJ543" s="25"/>
      <c r="AK543" s="25"/>
      <c r="AL543" s="25"/>
      <c r="AM543" s="25"/>
      <c r="AN543" s="25"/>
      <c r="AO543" s="25"/>
      <c r="AP543" s="25"/>
      <c r="AQ543" s="25"/>
      <c r="AR543" s="25"/>
      <c r="AS543" s="25"/>
      <c r="AT543" s="25"/>
      <c r="AU543" s="25"/>
      <c r="AV543" s="25"/>
      <c r="AW543" s="25"/>
      <c r="AX543" s="25"/>
      <c r="AY543" s="25"/>
      <c r="AZ543" s="25"/>
      <c r="BA543" s="25"/>
      <c r="BB543" s="25"/>
      <c r="BC543" s="25"/>
      <c r="BD543" s="25"/>
      <c r="BE543" s="25"/>
      <c r="BF543" s="25"/>
      <c r="BG543" s="25"/>
      <c r="BH543" s="25"/>
      <c r="BI543" s="25"/>
      <c r="BJ543" s="25"/>
      <c r="BK543" s="25"/>
      <c r="BL543" s="25"/>
      <c r="BM543" s="25"/>
      <c r="BN543" s="25"/>
      <c r="BO543" s="25"/>
      <c r="BP543" s="25"/>
      <c r="BQ543" s="25"/>
    </row>
    <row r="544" spans="1:69" s="110" customFormat="1" x14ac:dyDescent="0.3">
      <c r="A544" s="25"/>
      <c r="B544" s="25"/>
      <c r="C544" s="25"/>
      <c r="D544" s="26"/>
      <c r="E544" s="26"/>
      <c r="F544" s="26"/>
      <c r="G544" s="26"/>
      <c r="H544" s="26"/>
      <c r="I544" s="26"/>
      <c r="J544" s="26"/>
      <c r="K544" s="26"/>
      <c r="L544" s="26"/>
      <c r="M544" s="26"/>
      <c r="N544" s="26"/>
      <c r="O544" s="25"/>
      <c r="P544" s="26"/>
      <c r="Q544" s="26"/>
      <c r="R544" s="25"/>
      <c r="S544" s="25"/>
      <c r="T544" s="26"/>
      <c r="U544" s="26"/>
      <c r="V544" s="26"/>
      <c r="W544" s="26"/>
      <c r="X544" s="26"/>
      <c r="Y544" s="25"/>
      <c r="Z544" s="25"/>
      <c r="AA544" s="25"/>
      <c r="AB544" s="25"/>
      <c r="AC544" s="25"/>
      <c r="AD544" s="25"/>
      <c r="AE544" s="25"/>
      <c r="AF544" s="25"/>
      <c r="AG544" s="25"/>
      <c r="AH544" s="25"/>
      <c r="AI544" s="25"/>
      <c r="AJ544" s="25"/>
      <c r="AK544" s="25"/>
      <c r="AL544" s="25"/>
      <c r="AM544" s="25"/>
      <c r="AN544" s="25"/>
      <c r="AO544" s="25"/>
      <c r="AP544" s="25"/>
      <c r="AQ544" s="25"/>
      <c r="AR544" s="25"/>
      <c r="AS544" s="25"/>
      <c r="AT544" s="25"/>
      <c r="AU544" s="25"/>
      <c r="AV544" s="25"/>
      <c r="AW544" s="25"/>
      <c r="AX544" s="25"/>
      <c r="AY544" s="25"/>
      <c r="AZ544" s="25"/>
      <c r="BA544" s="25"/>
      <c r="BB544" s="25"/>
      <c r="BC544" s="25"/>
      <c r="BD544" s="25"/>
      <c r="BE544" s="25"/>
      <c r="BF544" s="25"/>
      <c r="BG544" s="25"/>
      <c r="BH544" s="25"/>
      <c r="BI544" s="25"/>
      <c r="BJ544" s="25"/>
      <c r="BK544" s="25"/>
      <c r="BL544" s="25"/>
      <c r="BM544" s="25"/>
      <c r="BN544" s="25"/>
      <c r="BO544" s="25"/>
      <c r="BP544" s="25"/>
      <c r="BQ544" s="25"/>
    </row>
    <row r="545" spans="1:69" s="110" customFormat="1" x14ac:dyDescent="0.3">
      <c r="A545" s="25"/>
      <c r="B545" s="25"/>
      <c r="C545" s="25"/>
      <c r="D545" s="26"/>
      <c r="E545" s="26"/>
      <c r="F545" s="26"/>
      <c r="G545" s="26"/>
      <c r="H545" s="26"/>
      <c r="I545" s="26"/>
      <c r="J545" s="26"/>
      <c r="K545" s="26"/>
      <c r="L545" s="26"/>
      <c r="M545" s="26"/>
      <c r="N545" s="26"/>
      <c r="O545" s="25"/>
      <c r="P545" s="26"/>
      <c r="Q545" s="26"/>
      <c r="R545" s="25"/>
      <c r="S545" s="25"/>
      <c r="T545" s="26"/>
      <c r="U545" s="26"/>
      <c r="V545" s="26"/>
      <c r="W545" s="26"/>
      <c r="X545" s="26"/>
      <c r="Y545" s="25"/>
      <c r="Z545" s="25"/>
      <c r="AA545" s="25"/>
      <c r="AB545" s="25"/>
      <c r="AC545" s="25"/>
      <c r="AD545" s="25"/>
      <c r="AE545" s="25"/>
      <c r="AF545" s="25"/>
      <c r="AG545" s="25"/>
      <c r="AH545" s="25"/>
      <c r="AI545" s="25"/>
      <c r="AJ545" s="25"/>
      <c r="AK545" s="25"/>
      <c r="AL545" s="25"/>
      <c r="AM545" s="25"/>
      <c r="AN545" s="25"/>
      <c r="AO545" s="25"/>
      <c r="AP545" s="25"/>
      <c r="AQ545" s="25"/>
      <c r="AR545" s="25"/>
      <c r="AS545" s="25"/>
      <c r="AT545" s="25"/>
      <c r="AU545" s="25"/>
      <c r="AV545" s="25"/>
      <c r="AW545" s="25"/>
      <c r="AX545" s="25"/>
      <c r="AY545" s="25"/>
      <c r="AZ545" s="25"/>
      <c r="BA545" s="25"/>
      <c r="BB545" s="25"/>
      <c r="BC545" s="25"/>
      <c r="BD545" s="25"/>
      <c r="BE545" s="25"/>
      <c r="BF545" s="25"/>
      <c r="BG545" s="25"/>
      <c r="BH545" s="25"/>
      <c r="BI545" s="25"/>
      <c r="BJ545" s="25"/>
      <c r="BK545" s="25"/>
      <c r="BL545" s="25"/>
      <c r="BM545" s="25"/>
      <c r="BN545" s="25"/>
      <c r="BO545" s="25"/>
      <c r="BP545" s="25"/>
      <c r="BQ545" s="25"/>
    </row>
    <row r="546" spans="1:69" s="110" customFormat="1" x14ac:dyDescent="0.3">
      <c r="A546" s="25"/>
      <c r="B546" s="25"/>
      <c r="C546" s="25"/>
      <c r="D546" s="26"/>
      <c r="E546" s="26"/>
      <c r="F546" s="26"/>
      <c r="G546" s="26"/>
      <c r="H546" s="26"/>
      <c r="I546" s="26"/>
      <c r="J546" s="26"/>
      <c r="K546" s="26"/>
      <c r="L546" s="26"/>
      <c r="M546" s="26"/>
      <c r="N546" s="26"/>
      <c r="O546" s="25"/>
      <c r="P546" s="26"/>
      <c r="Q546" s="26"/>
      <c r="R546" s="25"/>
      <c r="S546" s="25"/>
      <c r="T546" s="26"/>
      <c r="U546" s="26"/>
      <c r="V546" s="26"/>
      <c r="W546" s="26"/>
      <c r="X546" s="26"/>
      <c r="Y546" s="25"/>
      <c r="Z546" s="25"/>
      <c r="AA546" s="25"/>
      <c r="AB546" s="25"/>
      <c r="AC546" s="25"/>
      <c r="AD546" s="25"/>
      <c r="AE546" s="25"/>
      <c r="AF546" s="25"/>
      <c r="AG546" s="25"/>
      <c r="AH546" s="25"/>
      <c r="AI546" s="25"/>
      <c r="AJ546" s="25"/>
      <c r="AK546" s="25"/>
      <c r="AL546" s="25"/>
      <c r="AM546" s="25"/>
      <c r="AN546" s="25"/>
      <c r="AO546" s="25"/>
      <c r="AP546" s="25"/>
      <c r="AQ546" s="25"/>
      <c r="AR546" s="25"/>
      <c r="AS546" s="25"/>
      <c r="AT546" s="25"/>
      <c r="AU546" s="25"/>
      <c r="AV546" s="25"/>
      <c r="AW546" s="25"/>
      <c r="AX546" s="25"/>
      <c r="AY546" s="25"/>
      <c r="AZ546" s="25"/>
      <c r="BA546" s="25"/>
      <c r="BB546" s="25"/>
      <c r="BC546" s="25"/>
      <c r="BD546" s="25"/>
      <c r="BE546" s="25"/>
      <c r="BF546" s="25"/>
      <c r="BG546" s="25"/>
      <c r="BH546" s="25"/>
      <c r="BI546" s="25"/>
      <c r="BJ546" s="25"/>
      <c r="BK546" s="25"/>
      <c r="BL546" s="25"/>
      <c r="BM546" s="25"/>
      <c r="BN546" s="25"/>
      <c r="BO546" s="25"/>
      <c r="BP546" s="25"/>
      <c r="BQ546" s="25"/>
    </row>
    <row r="547" spans="1:69" s="110" customFormat="1" x14ac:dyDescent="0.3">
      <c r="A547" s="25"/>
      <c r="B547" s="25"/>
      <c r="C547" s="25"/>
      <c r="D547" s="26"/>
      <c r="E547" s="26"/>
      <c r="F547" s="26"/>
      <c r="G547" s="26"/>
      <c r="H547" s="26"/>
      <c r="I547" s="26"/>
      <c r="J547" s="26"/>
      <c r="K547" s="26"/>
      <c r="L547" s="26"/>
      <c r="M547" s="26"/>
      <c r="N547" s="26"/>
      <c r="O547" s="25"/>
      <c r="P547" s="26"/>
      <c r="Q547" s="26"/>
      <c r="R547" s="25"/>
      <c r="S547" s="25"/>
      <c r="T547" s="26"/>
      <c r="U547" s="26"/>
      <c r="V547" s="26"/>
      <c r="W547" s="26"/>
      <c r="X547" s="26"/>
      <c r="Y547" s="25"/>
      <c r="Z547" s="25"/>
      <c r="AA547" s="25"/>
      <c r="AB547" s="25"/>
      <c r="AC547" s="25"/>
      <c r="AD547" s="25"/>
      <c r="AE547" s="25"/>
      <c r="AF547" s="25"/>
      <c r="AG547" s="25"/>
      <c r="AH547" s="25"/>
      <c r="AI547" s="25"/>
      <c r="AJ547" s="25"/>
      <c r="AK547" s="25"/>
      <c r="AL547" s="25"/>
      <c r="AM547" s="25"/>
      <c r="AN547" s="25"/>
      <c r="AO547" s="25"/>
      <c r="AP547" s="25"/>
      <c r="AQ547" s="25"/>
      <c r="AR547" s="25"/>
      <c r="AS547" s="25"/>
      <c r="AT547" s="25"/>
      <c r="AU547" s="25"/>
      <c r="AV547" s="25"/>
      <c r="AW547" s="25"/>
      <c r="AX547" s="25"/>
      <c r="AY547" s="25"/>
      <c r="AZ547" s="25"/>
      <c r="BA547" s="25"/>
      <c r="BB547" s="25"/>
      <c r="BC547" s="25"/>
      <c r="BD547" s="25"/>
      <c r="BE547" s="25"/>
      <c r="BF547" s="25"/>
      <c r="BG547" s="25"/>
      <c r="BH547" s="25"/>
      <c r="BI547" s="25"/>
      <c r="BJ547" s="25"/>
      <c r="BK547" s="25"/>
      <c r="BL547" s="25"/>
      <c r="BM547" s="25"/>
      <c r="BN547" s="25"/>
      <c r="BO547" s="25"/>
      <c r="BP547" s="25"/>
      <c r="BQ547" s="25"/>
    </row>
    <row r="548" spans="1:69" s="110" customFormat="1" x14ac:dyDescent="0.3">
      <c r="A548" s="25"/>
      <c r="B548" s="25"/>
      <c r="C548" s="25"/>
      <c r="D548" s="26"/>
      <c r="E548" s="26"/>
      <c r="F548" s="26"/>
      <c r="G548" s="26"/>
      <c r="H548" s="26"/>
      <c r="I548" s="26"/>
      <c r="J548" s="26"/>
      <c r="K548" s="26"/>
      <c r="L548" s="26"/>
      <c r="M548" s="26"/>
      <c r="N548" s="26"/>
      <c r="O548" s="25"/>
      <c r="P548" s="26"/>
      <c r="Q548" s="26"/>
      <c r="R548" s="25"/>
      <c r="S548" s="25"/>
      <c r="T548" s="26"/>
      <c r="U548" s="26"/>
      <c r="V548" s="26"/>
      <c r="W548" s="26"/>
      <c r="X548" s="26"/>
      <c r="Y548" s="25"/>
      <c r="Z548" s="25"/>
      <c r="AA548" s="25"/>
      <c r="AB548" s="25"/>
      <c r="AC548" s="25"/>
      <c r="AD548" s="25"/>
      <c r="AE548" s="25"/>
      <c r="AF548" s="25"/>
      <c r="AG548" s="25"/>
      <c r="AH548" s="25"/>
      <c r="AI548" s="25"/>
      <c r="AJ548" s="25"/>
      <c r="AK548" s="25"/>
      <c r="AL548" s="25"/>
      <c r="AM548" s="25"/>
      <c r="AN548" s="25"/>
      <c r="AO548" s="25"/>
      <c r="AP548" s="25"/>
      <c r="AQ548" s="25"/>
      <c r="AR548" s="25"/>
      <c r="AS548" s="25"/>
      <c r="AT548" s="25"/>
      <c r="AU548" s="25"/>
      <c r="AV548" s="25"/>
      <c r="AW548" s="25"/>
      <c r="AX548" s="25"/>
      <c r="AY548" s="25"/>
      <c r="AZ548" s="25"/>
      <c r="BA548" s="25"/>
      <c r="BB548" s="25"/>
      <c r="BC548" s="25"/>
      <c r="BD548" s="25"/>
      <c r="BE548" s="25"/>
      <c r="BF548" s="25"/>
      <c r="BG548" s="25"/>
      <c r="BH548" s="25"/>
      <c r="BI548" s="25"/>
      <c r="BJ548" s="25"/>
      <c r="BK548" s="25"/>
      <c r="BL548" s="25"/>
      <c r="BM548" s="25"/>
      <c r="BN548" s="25"/>
      <c r="BO548" s="25"/>
      <c r="BP548" s="25"/>
      <c r="BQ548" s="25"/>
    </row>
    <row r="549" spans="1:69" s="110" customFormat="1" x14ac:dyDescent="0.3">
      <c r="A549" s="25"/>
      <c r="B549" s="25"/>
      <c r="C549" s="25"/>
      <c r="D549" s="26"/>
      <c r="E549" s="26"/>
      <c r="F549" s="26"/>
      <c r="G549" s="26"/>
      <c r="H549" s="26"/>
      <c r="I549" s="26"/>
      <c r="J549" s="26"/>
      <c r="K549" s="26"/>
      <c r="L549" s="26"/>
      <c r="M549" s="26"/>
      <c r="N549" s="26"/>
      <c r="O549" s="25"/>
      <c r="P549" s="26"/>
      <c r="Q549" s="26"/>
      <c r="R549" s="25"/>
      <c r="S549" s="25"/>
      <c r="T549" s="26"/>
      <c r="U549" s="26"/>
      <c r="V549" s="26"/>
      <c r="W549" s="26"/>
      <c r="X549" s="26"/>
      <c r="Y549" s="25"/>
      <c r="Z549" s="25"/>
      <c r="AA549" s="25"/>
      <c r="AB549" s="25"/>
      <c r="AC549" s="25"/>
      <c r="AD549" s="25"/>
      <c r="AE549" s="25"/>
      <c r="AF549" s="25"/>
      <c r="AG549" s="25"/>
      <c r="AH549" s="25"/>
      <c r="AI549" s="25"/>
      <c r="AJ549" s="25"/>
      <c r="AK549" s="25"/>
      <c r="AL549" s="25"/>
      <c r="AM549" s="25"/>
      <c r="AN549" s="25"/>
      <c r="AO549" s="25"/>
      <c r="AP549" s="25"/>
      <c r="AQ549" s="25"/>
      <c r="AR549" s="25"/>
      <c r="AS549" s="25"/>
      <c r="AT549" s="25"/>
      <c r="AU549" s="25"/>
      <c r="AV549" s="25"/>
      <c r="AW549" s="25"/>
      <c r="AX549" s="25"/>
      <c r="AY549" s="25"/>
      <c r="AZ549" s="25"/>
      <c r="BA549" s="25"/>
      <c r="BB549" s="25"/>
      <c r="BC549" s="25"/>
      <c r="BD549" s="25"/>
      <c r="BE549" s="25"/>
      <c r="BF549" s="25"/>
      <c r="BG549" s="25"/>
      <c r="BH549" s="25"/>
      <c r="BI549" s="25"/>
      <c r="BJ549" s="25"/>
      <c r="BK549" s="25"/>
      <c r="BL549" s="25"/>
      <c r="BM549" s="25"/>
      <c r="BN549" s="25"/>
      <c r="BO549" s="25"/>
      <c r="BP549" s="25"/>
      <c r="BQ549" s="25"/>
    </row>
    <row r="550" spans="1:69" s="110" customFormat="1" x14ac:dyDescent="0.3">
      <c r="A550" s="25"/>
      <c r="B550" s="25"/>
      <c r="C550" s="25"/>
      <c r="D550" s="26"/>
      <c r="E550" s="26"/>
      <c r="F550" s="26"/>
      <c r="G550" s="26"/>
      <c r="H550" s="26"/>
      <c r="I550" s="26"/>
      <c r="J550" s="26"/>
      <c r="K550" s="26"/>
      <c r="L550" s="26"/>
      <c r="M550" s="26"/>
      <c r="N550" s="26"/>
      <c r="O550" s="25"/>
      <c r="P550" s="26"/>
      <c r="Q550" s="26"/>
      <c r="R550" s="25"/>
      <c r="S550" s="25"/>
      <c r="T550" s="26"/>
      <c r="U550" s="26"/>
      <c r="V550" s="26"/>
      <c r="W550" s="26"/>
      <c r="X550" s="26"/>
      <c r="Y550" s="25"/>
      <c r="Z550" s="25"/>
      <c r="AA550" s="25"/>
      <c r="AB550" s="25"/>
      <c r="AC550" s="25"/>
      <c r="AD550" s="25"/>
      <c r="AE550" s="25"/>
      <c r="AF550" s="25"/>
      <c r="AG550" s="25"/>
      <c r="AH550" s="25"/>
      <c r="AI550" s="25"/>
      <c r="AJ550" s="25"/>
      <c r="AK550" s="25"/>
      <c r="AL550" s="25"/>
      <c r="AM550" s="25"/>
      <c r="AN550" s="25"/>
      <c r="AO550" s="25"/>
      <c r="AP550" s="25"/>
      <c r="AQ550" s="25"/>
      <c r="AR550" s="25"/>
      <c r="AS550" s="25"/>
      <c r="AT550" s="25"/>
      <c r="AU550" s="25"/>
      <c r="AV550" s="25"/>
      <c r="AW550" s="25"/>
      <c r="AX550" s="25"/>
      <c r="AY550" s="25"/>
      <c r="AZ550" s="25"/>
      <c r="BA550" s="25"/>
      <c r="BB550" s="25"/>
      <c r="BC550" s="25"/>
      <c r="BD550" s="25"/>
      <c r="BE550" s="25"/>
      <c r="BF550" s="25"/>
      <c r="BG550" s="25"/>
      <c r="BH550" s="25"/>
      <c r="BI550" s="25"/>
      <c r="BJ550" s="25"/>
      <c r="BK550" s="25"/>
      <c r="BL550" s="25"/>
      <c r="BM550" s="25"/>
      <c r="BN550" s="25"/>
      <c r="BO550" s="25"/>
      <c r="BP550" s="25"/>
      <c r="BQ550" s="25"/>
    </row>
    <row r="551" spans="1:69" s="110" customFormat="1" x14ac:dyDescent="0.3">
      <c r="A551" s="25"/>
      <c r="B551" s="25"/>
      <c r="C551" s="25"/>
      <c r="D551" s="26"/>
      <c r="E551" s="26"/>
      <c r="F551" s="26"/>
      <c r="G551" s="26"/>
      <c r="H551" s="26"/>
      <c r="I551" s="26"/>
      <c r="J551" s="26"/>
      <c r="K551" s="26"/>
      <c r="L551" s="26"/>
      <c r="M551" s="26"/>
      <c r="N551" s="26"/>
      <c r="O551" s="25"/>
      <c r="P551" s="26"/>
      <c r="Q551" s="26"/>
      <c r="R551" s="25"/>
      <c r="S551" s="25"/>
      <c r="T551" s="26"/>
      <c r="U551" s="26"/>
      <c r="V551" s="26"/>
      <c r="W551" s="26"/>
      <c r="X551" s="26"/>
      <c r="Y551" s="25"/>
      <c r="Z551" s="25"/>
      <c r="AA551" s="25"/>
      <c r="AB551" s="25"/>
      <c r="AC551" s="25"/>
      <c r="AD551" s="25"/>
      <c r="AE551" s="25"/>
      <c r="AF551" s="25"/>
      <c r="AG551" s="25"/>
      <c r="AH551" s="25"/>
      <c r="AI551" s="25"/>
      <c r="AJ551" s="25"/>
      <c r="AK551" s="25"/>
      <c r="AL551" s="25"/>
      <c r="AM551" s="25"/>
      <c r="AN551" s="25"/>
      <c r="AO551" s="25"/>
      <c r="AP551" s="25"/>
      <c r="AQ551" s="25"/>
      <c r="AR551" s="25"/>
      <c r="AS551" s="25"/>
      <c r="AT551" s="25"/>
      <c r="AU551" s="25"/>
      <c r="AV551" s="25"/>
      <c r="AW551" s="25"/>
      <c r="AX551" s="25"/>
      <c r="AY551" s="25"/>
      <c r="AZ551" s="25"/>
      <c r="BA551" s="25"/>
      <c r="BB551" s="25"/>
      <c r="BC551" s="25"/>
      <c r="BD551" s="25"/>
      <c r="BE551" s="25"/>
      <c r="BF551" s="25"/>
      <c r="BG551" s="25"/>
      <c r="BH551" s="25"/>
      <c r="BI551" s="25"/>
      <c r="BJ551" s="25"/>
      <c r="BK551" s="25"/>
      <c r="BL551" s="25"/>
      <c r="BM551" s="25"/>
      <c r="BN551" s="25"/>
      <c r="BO551" s="25"/>
      <c r="BP551" s="25"/>
      <c r="BQ551" s="25"/>
    </row>
    <row r="552" spans="1:69" s="110" customFormat="1" x14ac:dyDescent="0.3">
      <c r="A552" s="25"/>
      <c r="B552" s="25"/>
      <c r="C552" s="25"/>
      <c r="D552" s="26"/>
      <c r="E552" s="26"/>
      <c r="F552" s="26"/>
      <c r="G552" s="26"/>
      <c r="H552" s="26"/>
      <c r="I552" s="26"/>
      <c r="J552" s="26"/>
      <c r="K552" s="26"/>
      <c r="L552" s="26"/>
      <c r="M552" s="26"/>
      <c r="N552" s="26"/>
      <c r="O552" s="25"/>
      <c r="P552" s="26"/>
      <c r="Q552" s="26"/>
      <c r="R552" s="25"/>
      <c r="S552" s="25"/>
      <c r="T552" s="26"/>
      <c r="U552" s="26"/>
      <c r="V552" s="26"/>
      <c r="W552" s="26"/>
      <c r="X552" s="26"/>
      <c r="Y552" s="25"/>
      <c r="Z552" s="25"/>
      <c r="AA552" s="25"/>
      <c r="AB552" s="25"/>
      <c r="AC552" s="25"/>
      <c r="AD552" s="25"/>
      <c r="AE552" s="25"/>
      <c r="AF552" s="25"/>
      <c r="AG552" s="25"/>
      <c r="AH552" s="25"/>
      <c r="AI552" s="25"/>
      <c r="AJ552" s="25"/>
      <c r="AK552" s="25"/>
      <c r="AL552" s="25"/>
      <c r="AM552" s="25"/>
      <c r="AN552" s="25"/>
      <c r="AO552" s="25"/>
      <c r="AP552" s="25"/>
      <c r="AQ552" s="25"/>
      <c r="AR552" s="25"/>
      <c r="AS552" s="25"/>
      <c r="AT552" s="25"/>
      <c r="AU552" s="25"/>
      <c r="AV552" s="25"/>
      <c r="AW552" s="25"/>
      <c r="AX552" s="25"/>
      <c r="AY552" s="25"/>
      <c r="AZ552" s="25"/>
      <c r="BA552" s="25"/>
      <c r="BB552" s="25"/>
      <c r="BC552" s="25"/>
      <c r="BD552" s="25"/>
      <c r="BE552" s="25"/>
      <c r="BF552" s="25"/>
      <c r="BG552" s="25"/>
      <c r="BH552" s="25"/>
      <c r="BI552" s="25"/>
      <c r="BJ552" s="25"/>
      <c r="BK552" s="25"/>
      <c r="BL552" s="25"/>
      <c r="BM552" s="25"/>
      <c r="BN552" s="25"/>
      <c r="BO552" s="25"/>
      <c r="BP552" s="25"/>
      <c r="BQ552" s="25"/>
    </row>
    <row r="553" spans="1:69" s="110" customFormat="1" x14ac:dyDescent="0.3">
      <c r="A553" s="25"/>
      <c r="B553" s="25"/>
      <c r="C553" s="25"/>
      <c r="D553" s="26"/>
      <c r="E553" s="26"/>
      <c r="F553" s="26"/>
      <c r="G553" s="26"/>
      <c r="H553" s="26"/>
      <c r="I553" s="26"/>
      <c r="J553" s="26"/>
      <c r="K553" s="26"/>
      <c r="L553" s="26"/>
      <c r="M553" s="26"/>
      <c r="N553" s="26"/>
      <c r="O553" s="25"/>
      <c r="P553" s="26"/>
      <c r="Q553" s="26"/>
      <c r="R553" s="25"/>
      <c r="S553" s="25"/>
      <c r="T553" s="26"/>
      <c r="U553" s="26"/>
      <c r="V553" s="26"/>
      <c r="W553" s="26"/>
      <c r="X553" s="26"/>
      <c r="Y553" s="25"/>
      <c r="Z553" s="25"/>
      <c r="AA553" s="25"/>
      <c r="AB553" s="25"/>
      <c r="AC553" s="25"/>
      <c r="AD553" s="25"/>
      <c r="AE553" s="25"/>
      <c r="AF553" s="25"/>
      <c r="AG553" s="25"/>
      <c r="AH553" s="25"/>
      <c r="AI553" s="25"/>
      <c r="AJ553" s="25"/>
      <c r="AK553" s="25"/>
      <c r="AL553" s="25"/>
      <c r="AM553" s="25"/>
      <c r="AN553" s="25"/>
      <c r="AO553" s="25"/>
      <c r="AP553" s="25"/>
      <c r="AQ553" s="25"/>
      <c r="AR553" s="25"/>
      <c r="AS553" s="25"/>
      <c r="AT553" s="25"/>
      <c r="AU553" s="25"/>
      <c r="AV553" s="25"/>
      <c r="AW553" s="25"/>
      <c r="AX553" s="25"/>
      <c r="AY553" s="25"/>
      <c r="AZ553" s="25"/>
      <c r="BA553" s="25"/>
      <c r="BB553" s="25"/>
      <c r="BC553" s="25"/>
      <c r="BD553" s="25"/>
      <c r="BE553" s="25"/>
      <c r="BF553" s="25"/>
      <c r="BG553" s="25"/>
      <c r="BH553" s="25"/>
      <c r="BI553" s="25"/>
      <c r="BJ553" s="25"/>
      <c r="BK553" s="25"/>
      <c r="BL553" s="25"/>
      <c r="BM553" s="25"/>
      <c r="BN553" s="25"/>
      <c r="BO553" s="25"/>
      <c r="BP553" s="25"/>
      <c r="BQ553" s="25"/>
    </row>
    <row r="554" spans="1:69" s="110" customFormat="1" x14ac:dyDescent="0.3">
      <c r="A554" s="25"/>
      <c r="B554" s="25"/>
      <c r="C554" s="25"/>
      <c r="D554" s="26"/>
      <c r="E554" s="26"/>
      <c r="F554" s="26"/>
      <c r="G554" s="26"/>
      <c r="H554" s="26"/>
      <c r="I554" s="26"/>
      <c r="J554" s="26"/>
      <c r="K554" s="26"/>
      <c r="L554" s="26"/>
      <c r="M554" s="26"/>
      <c r="N554" s="26"/>
      <c r="O554" s="25"/>
      <c r="P554" s="26"/>
      <c r="Q554" s="26"/>
      <c r="R554" s="25"/>
      <c r="S554" s="25"/>
      <c r="T554" s="26"/>
      <c r="U554" s="26"/>
      <c r="V554" s="26"/>
      <c r="W554" s="26"/>
      <c r="X554" s="26"/>
      <c r="Y554" s="25"/>
      <c r="Z554" s="25"/>
      <c r="AA554" s="25"/>
      <c r="AB554" s="25"/>
      <c r="AC554" s="25"/>
      <c r="AD554" s="25"/>
      <c r="AE554" s="25"/>
      <c r="AF554" s="25"/>
      <c r="AG554" s="25"/>
      <c r="AH554" s="25"/>
      <c r="AI554" s="25"/>
      <c r="AJ554" s="25"/>
      <c r="AK554" s="25"/>
      <c r="AL554" s="25"/>
      <c r="AM554" s="25"/>
      <c r="AN554" s="25"/>
      <c r="AO554" s="25"/>
      <c r="AP554" s="25"/>
      <c r="AQ554" s="25"/>
      <c r="AR554" s="25"/>
      <c r="AS554" s="25"/>
      <c r="AT554" s="25"/>
      <c r="AU554" s="25"/>
      <c r="AV554" s="25"/>
      <c r="AW554" s="25"/>
      <c r="AX554" s="25"/>
      <c r="AY554" s="25"/>
      <c r="AZ554" s="25"/>
      <c r="BA554" s="25"/>
      <c r="BB554" s="25"/>
      <c r="BC554" s="25"/>
      <c r="BD554" s="25"/>
      <c r="BE554" s="25"/>
      <c r="BF554" s="25"/>
      <c r="BG554" s="25"/>
      <c r="BH554" s="25"/>
      <c r="BI554" s="25"/>
      <c r="BJ554" s="25"/>
      <c r="BK554" s="25"/>
      <c r="BL554" s="25"/>
      <c r="BM554" s="25"/>
      <c r="BN554" s="25"/>
      <c r="BO554" s="25"/>
      <c r="BP554" s="25"/>
      <c r="BQ554" s="25"/>
    </row>
    <row r="555" spans="1:69" s="110" customFormat="1" x14ac:dyDescent="0.3">
      <c r="A555" s="25"/>
      <c r="B555" s="25"/>
      <c r="C555" s="25"/>
      <c r="D555" s="26"/>
      <c r="E555" s="26"/>
      <c r="F555" s="26"/>
      <c r="G555" s="26"/>
      <c r="H555" s="26"/>
      <c r="I555" s="26"/>
      <c r="J555" s="26"/>
      <c r="K555" s="26"/>
      <c r="L555" s="26"/>
      <c r="M555" s="26"/>
      <c r="N555" s="26"/>
      <c r="O555" s="25"/>
      <c r="P555" s="26"/>
      <c r="Q555" s="26"/>
      <c r="R555" s="25"/>
      <c r="S555" s="25"/>
      <c r="T555" s="26"/>
      <c r="U555" s="26"/>
      <c r="V555" s="26"/>
      <c r="W555" s="26"/>
      <c r="X555" s="26"/>
      <c r="Y555" s="25"/>
      <c r="Z555" s="25"/>
      <c r="AA555" s="25"/>
      <c r="AB555" s="25"/>
      <c r="AC555" s="25"/>
      <c r="AD555" s="25"/>
      <c r="AE555" s="25"/>
      <c r="AF555" s="25"/>
      <c r="AG555" s="25"/>
      <c r="AH555" s="25"/>
      <c r="AI555" s="25"/>
      <c r="AJ555" s="25"/>
      <c r="AK555" s="25"/>
      <c r="AL555" s="25"/>
      <c r="AM555" s="25"/>
      <c r="AN555" s="25"/>
      <c r="AO555" s="25"/>
      <c r="AP555" s="25"/>
      <c r="AQ555" s="25"/>
      <c r="AR555" s="25"/>
      <c r="AS555" s="25"/>
      <c r="AT555" s="25"/>
      <c r="AU555" s="25"/>
      <c r="AV555" s="25"/>
      <c r="AW555" s="25"/>
      <c r="AX555" s="25"/>
      <c r="AY555" s="25"/>
      <c r="AZ555" s="25"/>
      <c r="BA555" s="25"/>
      <c r="BB555" s="25"/>
      <c r="BC555" s="25"/>
      <c r="BD555" s="25"/>
      <c r="BE555" s="25"/>
      <c r="BF555" s="25"/>
      <c r="BG555" s="25"/>
      <c r="BH555" s="25"/>
      <c r="BI555" s="25"/>
      <c r="BJ555" s="25"/>
      <c r="BK555" s="25"/>
      <c r="BL555" s="25"/>
      <c r="BM555" s="25"/>
      <c r="BN555" s="25"/>
      <c r="BO555" s="25"/>
      <c r="BP555" s="25"/>
      <c r="BQ555" s="25"/>
    </row>
    <row r="556" spans="1:69" s="110" customFormat="1" x14ac:dyDescent="0.3">
      <c r="A556" s="25"/>
      <c r="B556" s="25"/>
      <c r="C556" s="25"/>
      <c r="D556" s="26"/>
      <c r="E556" s="26"/>
      <c r="F556" s="26"/>
      <c r="G556" s="26"/>
      <c r="H556" s="26"/>
      <c r="I556" s="26"/>
      <c r="J556" s="26"/>
      <c r="K556" s="26"/>
      <c r="L556" s="26"/>
      <c r="M556" s="26"/>
      <c r="N556" s="26"/>
      <c r="O556" s="25"/>
      <c r="P556" s="26"/>
      <c r="Q556" s="26"/>
      <c r="R556" s="25"/>
      <c r="S556" s="25"/>
      <c r="T556" s="26"/>
      <c r="U556" s="26"/>
      <c r="V556" s="26"/>
      <c r="W556" s="26"/>
      <c r="X556" s="26"/>
      <c r="Y556" s="25"/>
      <c r="Z556" s="25"/>
      <c r="AA556" s="25"/>
      <c r="AB556" s="25"/>
      <c r="AC556" s="25"/>
      <c r="AD556" s="25"/>
      <c r="AE556" s="25"/>
      <c r="AF556" s="25"/>
      <c r="AG556" s="25"/>
      <c r="AH556" s="25"/>
      <c r="AI556" s="25"/>
      <c r="AJ556" s="25"/>
      <c r="AK556" s="25"/>
      <c r="AL556" s="25"/>
      <c r="AM556" s="25"/>
      <c r="AN556" s="25"/>
      <c r="AO556" s="25"/>
      <c r="AP556" s="25"/>
      <c r="AQ556" s="25"/>
      <c r="AR556" s="25"/>
      <c r="AS556" s="25"/>
      <c r="AT556" s="25"/>
      <c r="AU556" s="25"/>
      <c r="AV556" s="25"/>
      <c r="AW556" s="25"/>
      <c r="AX556" s="25"/>
      <c r="AY556" s="25"/>
      <c r="AZ556" s="25"/>
      <c r="BA556" s="25"/>
      <c r="BB556" s="25"/>
      <c r="BC556" s="25"/>
      <c r="BD556" s="25"/>
      <c r="BE556" s="25"/>
      <c r="BF556" s="25"/>
      <c r="BG556" s="25"/>
      <c r="BH556" s="25"/>
      <c r="BI556" s="25"/>
      <c r="BJ556" s="25"/>
      <c r="BK556" s="25"/>
      <c r="BL556" s="25"/>
      <c r="BM556" s="25"/>
      <c r="BN556" s="25"/>
      <c r="BO556" s="25"/>
      <c r="BP556" s="25"/>
      <c r="BQ556" s="25"/>
    </row>
    <row r="557" spans="1:69" s="110" customFormat="1" x14ac:dyDescent="0.3">
      <c r="A557" s="25"/>
      <c r="B557" s="25"/>
      <c r="C557" s="25"/>
      <c r="D557" s="26"/>
      <c r="E557" s="26"/>
      <c r="F557" s="26"/>
      <c r="G557" s="26"/>
      <c r="H557" s="26"/>
      <c r="I557" s="26"/>
      <c r="J557" s="26"/>
      <c r="K557" s="26"/>
      <c r="L557" s="26"/>
      <c r="M557" s="26"/>
      <c r="N557" s="26"/>
      <c r="O557" s="25"/>
      <c r="P557" s="26"/>
      <c r="Q557" s="26"/>
      <c r="R557" s="25"/>
      <c r="S557" s="25"/>
      <c r="T557" s="26"/>
      <c r="U557" s="26"/>
      <c r="V557" s="26"/>
      <c r="W557" s="26"/>
      <c r="X557" s="26"/>
      <c r="Y557" s="25"/>
      <c r="Z557" s="25"/>
      <c r="AA557" s="25"/>
      <c r="AB557" s="25"/>
      <c r="AC557" s="25"/>
      <c r="AD557" s="25"/>
      <c r="AE557" s="25"/>
      <c r="AF557" s="25"/>
      <c r="AG557" s="25"/>
      <c r="AH557" s="25"/>
      <c r="AI557" s="25"/>
      <c r="AJ557" s="25"/>
      <c r="AK557" s="25"/>
      <c r="AL557" s="25"/>
      <c r="AM557" s="25"/>
      <c r="AN557" s="25"/>
      <c r="AO557" s="25"/>
      <c r="AP557" s="25"/>
      <c r="AQ557" s="25"/>
      <c r="AR557" s="25"/>
      <c r="AS557" s="25"/>
      <c r="AT557" s="25"/>
      <c r="AU557" s="25"/>
      <c r="AV557" s="25"/>
      <c r="AW557" s="25"/>
      <c r="AX557" s="25"/>
      <c r="AY557" s="25"/>
      <c r="AZ557" s="25"/>
      <c r="BA557" s="25"/>
      <c r="BB557" s="25"/>
      <c r="BC557" s="25"/>
      <c r="BD557" s="25"/>
      <c r="BE557" s="25"/>
      <c r="BF557" s="25"/>
      <c r="BG557" s="25"/>
      <c r="BH557" s="25"/>
      <c r="BI557" s="25"/>
      <c r="BJ557" s="25"/>
      <c r="BK557" s="25"/>
      <c r="BL557" s="25"/>
      <c r="BM557" s="25"/>
      <c r="BN557" s="25"/>
      <c r="BO557" s="25"/>
      <c r="BP557" s="25"/>
      <c r="BQ557" s="25"/>
    </row>
    <row r="558" spans="1:69" s="110" customFormat="1" x14ac:dyDescent="0.3">
      <c r="A558" s="25"/>
      <c r="B558" s="25"/>
      <c r="C558" s="25"/>
      <c r="D558" s="26"/>
      <c r="E558" s="26"/>
      <c r="F558" s="26"/>
      <c r="G558" s="26"/>
      <c r="H558" s="26"/>
      <c r="I558" s="26"/>
      <c r="J558" s="26"/>
      <c r="K558" s="26"/>
      <c r="L558" s="26"/>
      <c r="M558" s="26"/>
      <c r="N558" s="26"/>
      <c r="O558" s="25"/>
      <c r="P558" s="26"/>
      <c r="Q558" s="26"/>
      <c r="R558" s="25"/>
      <c r="S558" s="25"/>
      <c r="T558" s="26"/>
      <c r="U558" s="26"/>
      <c r="V558" s="26"/>
      <c r="W558" s="26"/>
      <c r="X558" s="26"/>
      <c r="Y558" s="25"/>
      <c r="Z558" s="25"/>
      <c r="AA558" s="25"/>
      <c r="AB558" s="25"/>
      <c r="AC558" s="25"/>
      <c r="AD558" s="25"/>
      <c r="AE558" s="25"/>
      <c r="AF558" s="25"/>
      <c r="AG558" s="25"/>
      <c r="AH558" s="25"/>
      <c r="AI558" s="25"/>
      <c r="AJ558" s="25"/>
      <c r="AK558" s="25"/>
      <c r="AL558" s="25"/>
      <c r="AM558" s="25"/>
      <c r="AN558" s="25"/>
      <c r="AO558" s="25"/>
      <c r="AP558" s="25"/>
      <c r="AQ558" s="25"/>
      <c r="AR558" s="25"/>
      <c r="AS558" s="25"/>
      <c r="AT558" s="25"/>
      <c r="AU558" s="25"/>
      <c r="AV558" s="25"/>
      <c r="AW558" s="25"/>
      <c r="AX558" s="25"/>
      <c r="AY558" s="25"/>
      <c r="AZ558" s="25"/>
      <c r="BA558" s="25"/>
      <c r="BB558" s="25"/>
      <c r="BC558" s="25"/>
      <c r="BD558" s="25"/>
      <c r="BE558" s="25"/>
      <c r="BF558" s="25"/>
      <c r="BG558" s="25"/>
      <c r="BH558" s="25"/>
      <c r="BI558" s="25"/>
      <c r="BJ558" s="25"/>
      <c r="BK558" s="25"/>
      <c r="BL558" s="25"/>
      <c r="BM558" s="25"/>
      <c r="BN558" s="25"/>
      <c r="BO558" s="25"/>
      <c r="BP558" s="25"/>
      <c r="BQ558" s="25"/>
    </row>
    <row r="559" spans="1:69" s="110" customFormat="1" x14ac:dyDescent="0.3">
      <c r="A559" s="25"/>
      <c r="B559" s="25"/>
      <c r="C559" s="25"/>
      <c r="D559" s="26"/>
      <c r="E559" s="26"/>
      <c r="F559" s="26"/>
      <c r="G559" s="26"/>
      <c r="H559" s="26"/>
      <c r="I559" s="26"/>
      <c r="J559" s="26"/>
      <c r="K559" s="26"/>
      <c r="L559" s="26"/>
      <c r="M559" s="26"/>
      <c r="N559" s="26"/>
      <c r="O559" s="25"/>
      <c r="P559" s="26"/>
      <c r="Q559" s="26"/>
      <c r="R559" s="25"/>
      <c r="S559" s="25"/>
      <c r="T559" s="26"/>
      <c r="U559" s="26"/>
      <c r="V559" s="26"/>
      <c r="W559" s="26"/>
      <c r="X559" s="26"/>
      <c r="Y559" s="25"/>
      <c r="Z559" s="25"/>
      <c r="AA559" s="25"/>
      <c r="AB559" s="25"/>
      <c r="AC559" s="25"/>
      <c r="AD559" s="25"/>
      <c r="AE559" s="25"/>
      <c r="AF559" s="25"/>
      <c r="AG559" s="25"/>
      <c r="AH559" s="25"/>
      <c r="AI559" s="25"/>
      <c r="AJ559" s="25"/>
      <c r="AK559" s="25"/>
      <c r="AL559" s="25"/>
      <c r="AM559" s="25"/>
      <c r="AN559" s="25"/>
      <c r="AO559" s="25"/>
      <c r="AP559" s="25"/>
      <c r="AQ559" s="25"/>
      <c r="AR559" s="25"/>
      <c r="AS559" s="25"/>
      <c r="AT559" s="25"/>
      <c r="AU559" s="25"/>
      <c r="AV559" s="25"/>
      <c r="AW559" s="25"/>
      <c r="AX559" s="25"/>
      <c r="AY559" s="25"/>
      <c r="AZ559" s="25"/>
      <c r="BA559" s="25"/>
      <c r="BB559" s="25"/>
      <c r="BC559" s="25"/>
      <c r="BD559" s="25"/>
      <c r="BE559" s="25"/>
      <c r="BF559" s="25"/>
      <c r="BG559" s="25"/>
      <c r="BH559" s="25"/>
      <c r="BI559" s="25"/>
      <c r="BJ559" s="25"/>
      <c r="BK559" s="25"/>
      <c r="BL559" s="25"/>
      <c r="BM559" s="25"/>
      <c r="BN559" s="25"/>
      <c r="BO559" s="25"/>
      <c r="BP559" s="25"/>
      <c r="BQ559" s="25"/>
    </row>
    <row r="560" spans="1:69" s="110" customFormat="1" x14ac:dyDescent="0.3">
      <c r="A560" s="25"/>
      <c r="B560" s="25"/>
      <c r="C560" s="25"/>
      <c r="D560" s="26"/>
      <c r="E560" s="26"/>
      <c r="F560" s="26"/>
      <c r="G560" s="26"/>
      <c r="H560" s="26"/>
      <c r="I560" s="26"/>
      <c r="J560" s="26"/>
      <c r="K560" s="26"/>
      <c r="L560" s="26"/>
      <c r="M560" s="26"/>
      <c r="N560" s="26"/>
      <c r="O560" s="25"/>
      <c r="P560" s="26"/>
      <c r="Q560" s="26"/>
      <c r="R560" s="25"/>
      <c r="S560" s="25"/>
      <c r="T560" s="26"/>
      <c r="U560" s="26"/>
      <c r="V560" s="26"/>
      <c r="W560" s="26"/>
      <c r="X560" s="26"/>
      <c r="Y560" s="25"/>
      <c r="Z560" s="25"/>
      <c r="AA560" s="25"/>
      <c r="AB560" s="25"/>
      <c r="AC560" s="25"/>
      <c r="AD560" s="25"/>
      <c r="AE560" s="25"/>
      <c r="AF560" s="25"/>
      <c r="AG560" s="25"/>
      <c r="AH560" s="25"/>
      <c r="AI560" s="25"/>
      <c r="AJ560" s="25"/>
      <c r="AK560" s="25"/>
      <c r="AL560" s="25"/>
      <c r="AM560" s="25"/>
      <c r="AN560" s="25"/>
      <c r="AO560" s="25"/>
      <c r="AP560" s="25"/>
      <c r="AQ560" s="25"/>
      <c r="AR560" s="25"/>
      <c r="AS560" s="25"/>
      <c r="AT560" s="25"/>
      <c r="AU560" s="25"/>
      <c r="AV560" s="25"/>
      <c r="AW560" s="25"/>
      <c r="AX560" s="25"/>
      <c r="AY560" s="25"/>
      <c r="AZ560" s="25"/>
      <c r="BA560" s="25"/>
      <c r="BB560" s="25"/>
      <c r="BC560" s="25"/>
      <c r="BD560" s="25"/>
      <c r="BE560" s="25"/>
      <c r="BF560" s="25"/>
      <c r="BG560" s="25"/>
      <c r="BH560" s="25"/>
      <c r="BI560" s="25"/>
      <c r="BJ560" s="25"/>
      <c r="BK560" s="25"/>
      <c r="BL560" s="25"/>
      <c r="BM560" s="25"/>
      <c r="BN560" s="25"/>
      <c r="BO560" s="25"/>
      <c r="BP560" s="25"/>
      <c r="BQ560" s="25"/>
    </row>
    <row r="561" spans="1:69" s="110" customFormat="1" x14ac:dyDescent="0.3">
      <c r="A561" s="25"/>
      <c r="B561" s="25"/>
      <c r="C561" s="25"/>
      <c r="D561" s="26"/>
      <c r="E561" s="26"/>
      <c r="F561" s="26"/>
      <c r="G561" s="26"/>
      <c r="H561" s="26"/>
      <c r="I561" s="26"/>
      <c r="J561" s="26"/>
      <c r="K561" s="26"/>
      <c r="L561" s="26"/>
      <c r="M561" s="26"/>
      <c r="N561" s="26"/>
      <c r="O561" s="25"/>
      <c r="P561" s="26"/>
      <c r="Q561" s="26"/>
      <c r="R561" s="25"/>
      <c r="S561" s="25"/>
      <c r="T561" s="26"/>
      <c r="U561" s="26"/>
      <c r="V561" s="26"/>
      <c r="W561" s="26"/>
      <c r="X561" s="26"/>
      <c r="Y561" s="25"/>
      <c r="Z561" s="25"/>
      <c r="AA561" s="25"/>
      <c r="AB561" s="25"/>
      <c r="AC561" s="25"/>
      <c r="AD561" s="25"/>
      <c r="AE561" s="25"/>
      <c r="AF561" s="25"/>
      <c r="AG561" s="25"/>
      <c r="AH561" s="25"/>
      <c r="AI561" s="25"/>
      <c r="AJ561" s="25"/>
      <c r="AK561" s="25"/>
      <c r="AL561" s="25"/>
      <c r="AM561" s="25"/>
      <c r="AN561" s="25"/>
      <c r="AO561" s="25"/>
      <c r="AP561" s="25"/>
      <c r="AQ561" s="25"/>
      <c r="AR561" s="25"/>
      <c r="AS561" s="25"/>
      <c r="AT561" s="25"/>
      <c r="AU561" s="25"/>
      <c r="AV561" s="25"/>
      <c r="AW561" s="25"/>
      <c r="AX561" s="25"/>
      <c r="AY561" s="25"/>
      <c r="AZ561" s="25"/>
      <c r="BA561" s="25"/>
      <c r="BB561" s="25"/>
      <c r="BC561" s="25"/>
      <c r="BD561" s="25"/>
      <c r="BE561" s="25"/>
      <c r="BF561" s="25"/>
      <c r="BG561" s="25"/>
      <c r="BH561" s="25"/>
      <c r="BI561" s="25"/>
      <c r="BJ561" s="25"/>
      <c r="BK561" s="25"/>
      <c r="BL561" s="25"/>
      <c r="BM561" s="25"/>
      <c r="BN561" s="25"/>
      <c r="BO561" s="25"/>
      <c r="BP561" s="25"/>
      <c r="BQ561" s="25"/>
    </row>
    <row r="562" spans="1:69" s="110" customFormat="1" x14ac:dyDescent="0.3">
      <c r="A562" s="25"/>
      <c r="B562" s="25"/>
      <c r="C562" s="25"/>
      <c r="D562" s="26"/>
      <c r="E562" s="26"/>
      <c r="F562" s="26"/>
      <c r="G562" s="26"/>
      <c r="H562" s="26"/>
      <c r="I562" s="26"/>
      <c r="J562" s="26"/>
      <c r="K562" s="26"/>
      <c r="L562" s="26"/>
      <c r="M562" s="26"/>
      <c r="N562" s="26"/>
      <c r="O562" s="25"/>
      <c r="P562" s="26"/>
      <c r="Q562" s="26"/>
      <c r="R562" s="25"/>
      <c r="S562" s="25"/>
      <c r="T562" s="26"/>
      <c r="U562" s="26"/>
      <c r="V562" s="26"/>
      <c r="W562" s="26"/>
      <c r="X562" s="26"/>
      <c r="Y562" s="25"/>
      <c r="Z562" s="25"/>
      <c r="AA562" s="25"/>
      <c r="AB562" s="25"/>
      <c r="AC562" s="25"/>
      <c r="AD562" s="25"/>
      <c r="AE562" s="25"/>
      <c r="AF562" s="25"/>
      <c r="AG562" s="25"/>
      <c r="AH562" s="25"/>
      <c r="AI562" s="25"/>
      <c r="AJ562" s="25"/>
      <c r="AK562" s="25"/>
      <c r="AL562" s="25"/>
      <c r="AM562" s="25"/>
      <c r="AN562" s="25"/>
      <c r="AO562" s="25"/>
      <c r="AP562" s="25"/>
      <c r="AQ562" s="25"/>
      <c r="AR562" s="25"/>
      <c r="AS562" s="25"/>
      <c r="AT562" s="25"/>
      <c r="AU562" s="25"/>
      <c r="AV562" s="25"/>
      <c r="AW562" s="25"/>
      <c r="AX562" s="25"/>
      <c r="AY562" s="25"/>
      <c r="AZ562" s="25"/>
      <c r="BA562" s="25"/>
      <c r="BB562" s="25"/>
      <c r="BC562" s="25"/>
      <c r="BD562" s="25"/>
      <c r="BE562" s="25"/>
      <c r="BF562" s="25"/>
      <c r="BG562" s="25"/>
      <c r="BH562" s="25"/>
      <c r="BI562" s="25"/>
      <c r="BJ562" s="25"/>
      <c r="BK562" s="25"/>
      <c r="BL562" s="25"/>
      <c r="BM562" s="25"/>
      <c r="BN562" s="25"/>
      <c r="BO562" s="25"/>
      <c r="BP562" s="25"/>
      <c r="BQ562" s="25"/>
    </row>
    <row r="563" spans="1:69" s="110" customFormat="1" x14ac:dyDescent="0.3">
      <c r="A563" s="25"/>
      <c r="B563" s="25"/>
      <c r="C563" s="25"/>
      <c r="D563" s="26"/>
      <c r="E563" s="26"/>
      <c r="F563" s="26"/>
      <c r="G563" s="26"/>
      <c r="H563" s="26"/>
      <c r="I563" s="26"/>
      <c r="J563" s="26"/>
      <c r="K563" s="26"/>
      <c r="L563" s="26"/>
      <c r="M563" s="26"/>
      <c r="N563" s="26"/>
      <c r="O563" s="25"/>
      <c r="P563" s="26"/>
      <c r="Q563" s="26"/>
      <c r="R563" s="25"/>
      <c r="S563" s="25"/>
      <c r="T563" s="26"/>
      <c r="U563" s="26"/>
      <c r="V563" s="26"/>
      <c r="W563" s="26"/>
      <c r="X563" s="26"/>
      <c r="Y563" s="25"/>
      <c r="Z563" s="25"/>
      <c r="AA563" s="25"/>
      <c r="AB563" s="25"/>
      <c r="AC563" s="25"/>
      <c r="AD563" s="25"/>
      <c r="AE563" s="25"/>
      <c r="AF563" s="25"/>
      <c r="AG563" s="25"/>
      <c r="AH563" s="25"/>
      <c r="AI563" s="25"/>
      <c r="AJ563" s="25"/>
      <c r="AK563" s="25"/>
      <c r="AL563" s="25"/>
      <c r="AM563" s="25"/>
      <c r="AN563" s="25"/>
      <c r="AO563" s="25"/>
      <c r="AP563" s="25"/>
      <c r="AQ563" s="25"/>
      <c r="AR563" s="25"/>
      <c r="AS563" s="25"/>
      <c r="AT563" s="25"/>
      <c r="AU563" s="25"/>
      <c r="AV563" s="25"/>
      <c r="AW563" s="25"/>
      <c r="AX563" s="25"/>
      <c r="AY563" s="25"/>
      <c r="AZ563" s="25"/>
      <c r="BA563" s="25"/>
      <c r="BB563" s="25"/>
      <c r="BC563" s="25"/>
      <c r="BD563" s="25"/>
      <c r="BE563" s="25"/>
      <c r="BF563" s="25"/>
      <c r="BG563" s="25"/>
      <c r="BH563" s="25"/>
      <c r="BI563" s="25"/>
      <c r="BJ563" s="25"/>
      <c r="BK563" s="25"/>
      <c r="BL563" s="25"/>
      <c r="BM563" s="25"/>
      <c r="BN563" s="25"/>
      <c r="BO563" s="25"/>
      <c r="BP563" s="25"/>
      <c r="BQ563" s="25"/>
    </row>
    <row r="564" spans="1:69" s="110" customFormat="1" x14ac:dyDescent="0.3">
      <c r="A564" s="25"/>
      <c r="B564" s="25"/>
      <c r="C564" s="25"/>
      <c r="D564" s="26"/>
      <c r="E564" s="26"/>
      <c r="F564" s="26"/>
      <c r="G564" s="26"/>
      <c r="H564" s="26"/>
      <c r="I564" s="26"/>
      <c r="J564" s="26"/>
      <c r="K564" s="26"/>
      <c r="L564" s="26"/>
      <c r="M564" s="26"/>
      <c r="N564" s="26"/>
      <c r="O564" s="25"/>
      <c r="P564" s="26"/>
      <c r="Q564" s="26"/>
      <c r="R564" s="25"/>
      <c r="S564" s="25"/>
      <c r="T564" s="26"/>
      <c r="U564" s="26"/>
      <c r="V564" s="26"/>
      <c r="W564" s="26"/>
      <c r="X564" s="26"/>
      <c r="Y564" s="25"/>
      <c r="Z564" s="25"/>
      <c r="AA564" s="25"/>
      <c r="AB564" s="25"/>
      <c r="AC564" s="25"/>
      <c r="AD564" s="25"/>
      <c r="AE564" s="25"/>
      <c r="AF564" s="25"/>
      <c r="AG564" s="25"/>
      <c r="AH564" s="25"/>
      <c r="AI564" s="25"/>
      <c r="AJ564" s="25"/>
      <c r="AK564" s="25"/>
      <c r="AL564" s="25"/>
      <c r="AM564" s="25"/>
      <c r="AN564" s="25"/>
      <c r="AO564" s="25"/>
      <c r="AP564" s="25"/>
      <c r="AQ564" s="25"/>
      <c r="AR564" s="25"/>
      <c r="AS564" s="25"/>
      <c r="AT564" s="25"/>
      <c r="AU564" s="25"/>
      <c r="AV564" s="25"/>
      <c r="AW564" s="25"/>
      <c r="AX564" s="25"/>
      <c r="AY564" s="25"/>
      <c r="AZ564" s="25"/>
      <c r="BA564" s="25"/>
      <c r="BB564" s="25"/>
      <c r="BC564" s="25"/>
      <c r="BD564" s="25"/>
      <c r="BE564" s="25"/>
      <c r="BF564" s="25"/>
      <c r="BG564" s="25"/>
      <c r="BH564" s="25"/>
      <c r="BI564" s="25"/>
      <c r="BJ564" s="25"/>
      <c r="BK564" s="25"/>
      <c r="BL564" s="25"/>
      <c r="BM564" s="25"/>
      <c r="BN564" s="25"/>
      <c r="BO564" s="25"/>
      <c r="BP564" s="25"/>
      <c r="BQ564" s="25"/>
    </row>
    <row r="565" spans="1:69" s="110" customFormat="1" x14ac:dyDescent="0.3">
      <c r="A565" s="25"/>
      <c r="B565" s="25"/>
      <c r="C565" s="25"/>
      <c r="D565" s="26"/>
      <c r="E565" s="26"/>
      <c r="F565" s="26"/>
      <c r="G565" s="26"/>
      <c r="H565" s="26"/>
      <c r="I565" s="26"/>
      <c r="J565" s="26"/>
      <c r="K565" s="26"/>
      <c r="L565" s="26"/>
      <c r="M565" s="26"/>
      <c r="N565" s="26"/>
      <c r="O565" s="25"/>
      <c r="P565" s="26"/>
      <c r="Q565" s="26"/>
      <c r="R565" s="25"/>
      <c r="S565" s="25"/>
      <c r="T565" s="26"/>
      <c r="U565" s="26"/>
      <c r="V565" s="26"/>
      <c r="W565" s="26"/>
      <c r="X565" s="26"/>
      <c r="Y565" s="25"/>
      <c r="Z565" s="25"/>
      <c r="AA565" s="25"/>
      <c r="AB565" s="25"/>
      <c r="AC565" s="25"/>
      <c r="AD565" s="25"/>
      <c r="AE565" s="25"/>
      <c r="AF565" s="25"/>
      <c r="AG565" s="25"/>
      <c r="AH565" s="25"/>
      <c r="AI565" s="25"/>
      <c r="AJ565" s="25"/>
      <c r="AK565" s="25"/>
      <c r="AL565" s="25"/>
      <c r="AM565" s="25"/>
      <c r="AN565" s="25"/>
      <c r="AO565" s="25"/>
      <c r="AP565" s="25"/>
      <c r="AQ565" s="25"/>
      <c r="AR565" s="25"/>
      <c r="AS565" s="25"/>
      <c r="AT565" s="25"/>
      <c r="AU565" s="25"/>
      <c r="AV565" s="25"/>
      <c r="AW565" s="25"/>
      <c r="AX565" s="25"/>
      <c r="AY565" s="25"/>
      <c r="AZ565" s="25"/>
      <c r="BA565" s="25"/>
      <c r="BB565" s="25"/>
      <c r="BC565" s="25"/>
      <c r="BD565" s="25"/>
      <c r="BE565" s="25"/>
      <c r="BF565" s="25"/>
      <c r="BG565" s="25"/>
      <c r="BH565" s="25"/>
      <c r="BI565" s="25"/>
      <c r="BJ565" s="25"/>
      <c r="BK565" s="25"/>
      <c r="BL565" s="25"/>
      <c r="BM565" s="25"/>
      <c r="BN565" s="25"/>
      <c r="BO565" s="25"/>
      <c r="BP565" s="25"/>
      <c r="BQ565" s="25"/>
    </row>
    <row r="566" spans="1:69" s="110" customFormat="1" x14ac:dyDescent="0.3">
      <c r="A566" s="25"/>
      <c r="B566" s="25"/>
      <c r="C566" s="25"/>
      <c r="D566" s="26"/>
      <c r="E566" s="26"/>
      <c r="F566" s="26"/>
      <c r="G566" s="26"/>
      <c r="H566" s="26"/>
      <c r="I566" s="26"/>
      <c r="J566" s="26"/>
      <c r="K566" s="26"/>
      <c r="L566" s="26"/>
      <c r="M566" s="26"/>
      <c r="N566" s="26"/>
      <c r="O566" s="25"/>
      <c r="P566" s="26"/>
      <c r="Q566" s="26"/>
      <c r="R566" s="25"/>
      <c r="S566" s="25"/>
      <c r="T566" s="26"/>
      <c r="U566" s="26"/>
      <c r="V566" s="26"/>
      <c r="W566" s="26"/>
      <c r="X566" s="26"/>
      <c r="Y566" s="25"/>
      <c r="Z566" s="25"/>
      <c r="AA566" s="25"/>
      <c r="AB566" s="25"/>
      <c r="AC566" s="25"/>
      <c r="AD566" s="25"/>
      <c r="AE566" s="25"/>
      <c r="AF566" s="25"/>
      <c r="AG566" s="25"/>
      <c r="AH566" s="25"/>
      <c r="AI566" s="25"/>
      <c r="AJ566" s="25"/>
      <c r="AK566" s="25"/>
      <c r="AL566" s="25"/>
      <c r="AM566" s="25"/>
      <c r="AN566" s="25"/>
      <c r="AO566" s="25"/>
      <c r="AP566" s="25"/>
      <c r="AQ566" s="25"/>
      <c r="AR566" s="25"/>
      <c r="AS566" s="25"/>
      <c r="AT566" s="25"/>
      <c r="AU566" s="25"/>
      <c r="AV566" s="25"/>
      <c r="AW566" s="25"/>
      <c r="AX566" s="25"/>
      <c r="AY566" s="25"/>
      <c r="AZ566" s="25"/>
      <c r="BA566" s="25"/>
      <c r="BB566" s="25"/>
      <c r="BC566" s="25"/>
      <c r="BD566" s="25"/>
      <c r="BE566" s="25"/>
      <c r="BF566" s="25"/>
      <c r="BG566" s="25"/>
      <c r="BH566" s="25"/>
      <c r="BI566" s="25"/>
      <c r="BJ566" s="25"/>
      <c r="BK566" s="25"/>
      <c r="BL566" s="25"/>
      <c r="BM566" s="25"/>
      <c r="BN566" s="25"/>
      <c r="BO566" s="25"/>
      <c r="BP566" s="25"/>
      <c r="BQ566" s="25"/>
    </row>
    <row r="567" spans="1:69" s="110" customFormat="1" x14ac:dyDescent="0.3">
      <c r="A567" s="25"/>
      <c r="B567" s="25"/>
      <c r="C567" s="25"/>
      <c r="D567" s="26"/>
      <c r="E567" s="26"/>
      <c r="F567" s="26"/>
      <c r="G567" s="26"/>
      <c r="H567" s="26"/>
      <c r="I567" s="26"/>
      <c r="J567" s="26"/>
      <c r="K567" s="26"/>
      <c r="L567" s="26"/>
      <c r="M567" s="26"/>
      <c r="N567" s="26"/>
      <c r="O567" s="25"/>
      <c r="P567" s="26"/>
      <c r="Q567" s="26"/>
      <c r="R567" s="25"/>
      <c r="S567" s="25"/>
      <c r="T567" s="26"/>
      <c r="U567" s="26"/>
      <c r="V567" s="26"/>
      <c r="W567" s="26"/>
      <c r="X567" s="26"/>
      <c r="Y567" s="25"/>
      <c r="Z567" s="25"/>
      <c r="AA567" s="25"/>
      <c r="AB567" s="25"/>
      <c r="AC567" s="25"/>
      <c r="AD567" s="25"/>
      <c r="AE567" s="25"/>
      <c r="AF567" s="25"/>
      <c r="AG567" s="25"/>
      <c r="AH567" s="25"/>
      <c r="AI567" s="25"/>
      <c r="AJ567" s="25"/>
      <c r="AK567" s="25"/>
      <c r="AL567" s="25"/>
      <c r="AM567" s="25"/>
      <c r="AN567" s="25"/>
      <c r="AO567" s="25"/>
      <c r="AP567" s="25"/>
      <c r="AQ567" s="25"/>
      <c r="AR567" s="25"/>
      <c r="AS567" s="25"/>
      <c r="AT567" s="25"/>
      <c r="AU567" s="25"/>
      <c r="AV567" s="25"/>
      <c r="AW567" s="25"/>
      <c r="AX567" s="25"/>
      <c r="AY567" s="25"/>
      <c r="AZ567" s="25"/>
      <c r="BA567" s="25"/>
      <c r="BB567" s="25"/>
      <c r="BC567" s="25"/>
      <c r="BD567" s="25"/>
      <c r="BE567" s="25"/>
      <c r="BF567" s="25"/>
      <c r="BG567" s="25"/>
      <c r="BH567" s="25"/>
      <c r="BI567" s="25"/>
      <c r="BJ567" s="25"/>
      <c r="BK567" s="25"/>
      <c r="BL567" s="25"/>
      <c r="BM567" s="25"/>
      <c r="BN567" s="25"/>
      <c r="BO567" s="25"/>
      <c r="BP567" s="25"/>
      <c r="BQ567" s="25"/>
    </row>
    <row r="568" spans="1:69" s="110" customFormat="1" x14ac:dyDescent="0.3">
      <c r="A568" s="25"/>
      <c r="B568" s="25"/>
      <c r="C568" s="25"/>
      <c r="D568" s="26"/>
      <c r="E568" s="26"/>
      <c r="F568" s="26"/>
      <c r="G568" s="26"/>
      <c r="H568" s="26"/>
      <c r="I568" s="26"/>
      <c r="J568" s="26"/>
      <c r="K568" s="26"/>
      <c r="L568" s="26"/>
      <c r="M568" s="26"/>
      <c r="N568" s="26"/>
      <c r="O568" s="25"/>
      <c r="P568" s="26"/>
      <c r="Q568" s="26"/>
      <c r="R568" s="25"/>
      <c r="S568" s="25"/>
      <c r="T568" s="26"/>
      <c r="U568" s="26"/>
      <c r="V568" s="26"/>
      <c r="W568" s="26"/>
      <c r="X568" s="26"/>
      <c r="Y568" s="25"/>
      <c r="Z568" s="25"/>
      <c r="AA568" s="25"/>
      <c r="AB568" s="25"/>
      <c r="AC568" s="25"/>
      <c r="AD568" s="25"/>
      <c r="AE568" s="25"/>
      <c r="AF568" s="25"/>
      <c r="AG568" s="25"/>
      <c r="AH568" s="25"/>
      <c r="AI568" s="25"/>
      <c r="AJ568" s="25"/>
      <c r="AK568" s="25"/>
      <c r="AL568" s="25"/>
      <c r="AM568" s="25"/>
      <c r="AN568" s="25"/>
      <c r="AO568" s="25"/>
      <c r="AP568" s="25"/>
      <c r="AQ568" s="25"/>
      <c r="AR568" s="25"/>
      <c r="AS568" s="25"/>
      <c r="AT568" s="25"/>
      <c r="AU568" s="25"/>
      <c r="AV568" s="25"/>
      <c r="AW568" s="25"/>
      <c r="AX568" s="25"/>
      <c r="AY568" s="25"/>
      <c r="AZ568" s="25"/>
      <c r="BA568" s="25"/>
      <c r="BB568" s="25"/>
      <c r="BC568" s="25"/>
      <c r="BD568" s="25"/>
      <c r="BE568" s="25"/>
      <c r="BF568" s="25"/>
      <c r="BG568" s="25"/>
      <c r="BH568" s="25"/>
      <c r="BI568" s="25"/>
      <c r="BJ568" s="25"/>
      <c r="BK568" s="25"/>
      <c r="BL568" s="25"/>
      <c r="BM568" s="25"/>
      <c r="BN568" s="25"/>
      <c r="BO568" s="25"/>
      <c r="BP568" s="25"/>
      <c r="BQ568" s="25"/>
    </row>
    <row r="569" spans="1:69" s="110" customFormat="1" x14ac:dyDescent="0.3">
      <c r="A569" s="25"/>
      <c r="B569" s="25"/>
      <c r="C569" s="25"/>
      <c r="D569" s="26"/>
      <c r="E569" s="26"/>
      <c r="F569" s="26"/>
      <c r="G569" s="26"/>
      <c r="H569" s="26"/>
      <c r="I569" s="26"/>
      <c r="J569" s="26"/>
      <c r="K569" s="26"/>
      <c r="L569" s="26"/>
      <c r="M569" s="26"/>
      <c r="N569" s="26"/>
      <c r="O569" s="25"/>
      <c r="P569" s="26"/>
      <c r="Q569" s="26"/>
      <c r="R569" s="25"/>
      <c r="S569" s="25"/>
      <c r="T569" s="26"/>
      <c r="U569" s="26"/>
      <c r="V569" s="26"/>
      <c r="W569" s="26"/>
      <c r="X569" s="26"/>
      <c r="Y569" s="25"/>
      <c r="Z569" s="25"/>
      <c r="AA569" s="25"/>
      <c r="AB569" s="25"/>
      <c r="AC569" s="25"/>
      <c r="AD569" s="25"/>
      <c r="AE569" s="25"/>
      <c r="AF569" s="25"/>
      <c r="AG569" s="25"/>
      <c r="AH569" s="25"/>
      <c r="AI569" s="25"/>
      <c r="AJ569" s="25"/>
      <c r="AK569" s="25"/>
      <c r="AL569" s="25"/>
      <c r="AM569" s="25"/>
      <c r="AN569" s="25"/>
      <c r="AO569" s="25"/>
      <c r="AP569" s="25"/>
      <c r="AQ569" s="25"/>
      <c r="AR569" s="25"/>
      <c r="AS569" s="25"/>
      <c r="AT569" s="25"/>
      <c r="AU569" s="25"/>
      <c r="AV569" s="25"/>
      <c r="AW569" s="25"/>
      <c r="AX569" s="25"/>
      <c r="AY569" s="25"/>
      <c r="AZ569" s="25"/>
      <c r="BA569" s="25"/>
      <c r="BB569" s="25"/>
      <c r="BC569" s="25"/>
      <c r="BD569" s="25"/>
      <c r="BE569" s="25"/>
      <c r="BF569" s="25"/>
      <c r="BG569" s="25"/>
      <c r="BH569" s="25"/>
      <c r="BI569" s="25"/>
      <c r="BJ569" s="25"/>
      <c r="BK569" s="25"/>
      <c r="BL569" s="25"/>
      <c r="BM569" s="25"/>
      <c r="BN569" s="25"/>
      <c r="BO569" s="25"/>
      <c r="BP569" s="25"/>
      <c r="BQ569" s="25"/>
    </row>
    <row r="570" spans="1:69" s="110" customFormat="1" x14ac:dyDescent="0.3">
      <c r="A570" s="25"/>
      <c r="B570" s="25"/>
      <c r="C570" s="25"/>
      <c r="D570" s="26"/>
      <c r="E570" s="26"/>
      <c r="F570" s="26"/>
      <c r="G570" s="26"/>
      <c r="H570" s="26"/>
      <c r="I570" s="26"/>
      <c r="J570" s="26"/>
      <c r="K570" s="26"/>
      <c r="L570" s="26"/>
      <c r="M570" s="26"/>
      <c r="N570" s="26"/>
      <c r="O570" s="25"/>
      <c r="P570" s="26"/>
      <c r="Q570" s="26"/>
      <c r="R570" s="25"/>
      <c r="S570" s="25"/>
      <c r="T570" s="26"/>
      <c r="U570" s="26"/>
      <c r="V570" s="26"/>
      <c r="W570" s="26"/>
      <c r="X570" s="26"/>
      <c r="Y570" s="25"/>
      <c r="Z570" s="25"/>
      <c r="AA570" s="25"/>
      <c r="AB570" s="25"/>
      <c r="AC570" s="25"/>
      <c r="AD570" s="25"/>
      <c r="AE570" s="25"/>
      <c r="AF570" s="25"/>
      <c r="AG570" s="25"/>
      <c r="AH570" s="25"/>
      <c r="AI570" s="25"/>
      <c r="AJ570" s="25"/>
      <c r="AK570" s="25"/>
      <c r="AL570" s="25"/>
      <c r="AM570" s="25"/>
      <c r="AN570" s="25"/>
      <c r="AO570" s="25"/>
      <c r="AP570" s="25"/>
      <c r="AQ570" s="25"/>
      <c r="AR570" s="25"/>
      <c r="AS570" s="25"/>
      <c r="AT570" s="25"/>
      <c r="AU570" s="25"/>
      <c r="AV570" s="25"/>
      <c r="AW570" s="25"/>
      <c r="AX570" s="25"/>
      <c r="AY570" s="25"/>
      <c r="AZ570" s="25"/>
      <c r="BA570" s="25"/>
      <c r="BB570" s="25"/>
      <c r="BC570" s="25"/>
      <c r="BD570" s="25"/>
      <c r="BE570" s="25"/>
      <c r="BF570" s="25"/>
      <c r="BG570" s="25"/>
      <c r="BH570" s="25"/>
      <c r="BI570" s="25"/>
      <c r="BJ570" s="25"/>
      <c r="BK570" s="25"/>
      <c r="BL570" s="25"/>
      <c r="BM570" s="25"/>
      <c r="BN570" s="25"/>
      <c r="BO570" s="25"/>
      <c r="BP570" s="25"/>
      <c r="BQ570" s="25"/>
    </row>
    <row r="571" spans="1:69" s="110" customFormat="1" x14ac:dyDescent="0.3">
      <c r="A571" s="25"/>
      <c r="B571" s="25"/>
      <c r="C571" s="25"/>
      <c r="D571" s="26"/>
      <c r="E571" s="26"/>
      <c r="F571" s="26"/>
      <c r="G571" s="26"/>
      <c r="H571" s="26"/>
      <c r="I571" s="26"/>
      <c r="J571" s="26"/>
      <c r="K571" s="26"/>
      <c r="L571" s="26"/>
      <c r="M571" s="26"/>
      <c r="N571" s="26"/>
      <c r="O571" s="25"/>
      <c r="P571" s="26"/>
      <c r="Q571" s="26"/>
      <c r="R571" s="25"/>
      <c r="S571" s="25"/>
      <c r="T571" s="26"/>
      <c r="U571" s="26"/>
      <c r="V571" s="26"/>
      <c r="W571" s="26"/>
      <c r="X571" s="26"/>
      <c r="Y571" s="25"/>
      <c r="Z571" s="25"/>
      <c r="AA571" s="25"/>
      <c r="AB571" s="25"/>
      <c r="AC571" s="25"/>
      <c r="AD571" s="25"/>
      <c r="AE571" s="25"/>
      <c r="AF571" s="25"/>
      <c r="AG571" s="25"/>
      <c r="AH571" s="25"/>
      <c r="AI571" s="25"/>
      <c r="AJ571" s="25"/>
      <c r="AK571" s="25"/>
      <c r="AL571" s="25"/>
      <c r="AM571" s="25"/>
      <c r="AN571" s="25"/>
      <c r="AO571" s="25"/>
      <c r="AP571" s="25"/>
      <c r="AQ571" s="25"/>
      <c r="AR571" s="25"/>
      <c r="AS571" s="25"/>
      <c r="AT571" s="25"/>
      <c r="AU571" s="25"/>
      <c r="AV571" s="25"/>
      <c r="AW571" s="25"/>
      <c r="AX571" s="25"/>
      <c r="AY571" s="25"/>
      <c r="AZ571" s="25"/>
      <c r="BA571" s="25"/>
      <c r="BB571" s="25"/>
      <c r="BC571" s="25"/>
      <c r="BD571" s="25"/>
      <c r="BE571" s="25"/>
      <c r="BF571" s="25"/>
      <c r="BG571" s="25"/>
      <c r="BH571" s="25"/>
      <c r="BI571" s="25"/>
      <c r="BJ571" s="25"/>
      <c r="BK571" s="25"/>
      <c r="BL571" s="25"/>
      <c r="BM571" s="25"/>
      <c r="BN571" s="25"/>
      <c r="BO571" s="25"/>
      <c r="BP571" s="25"/>
      <c r="BQ571" s="25"/>
    </row>
    <row r="572" spans="1:69" s="110" customFormat="1" x14ac:dyDescent="0.3">
      <c r="A572" s="25"/>
      <c r="B572" s="25"/>
      <c r="C572" s="25"/>
      <c r="D572" s="26"/>
      <c r="E572" s="26"/>
      <c r="F572" s="26"/>
      <c r="G572" s="26"/>
      <c r="H572" s="26"/>
      <c r="I572" s="26"/>
      <c r="J572" s="26"/>
      <c r="K572" s="26"/>
      <c r="L572" s="26"/>
      <c r="M572" s="26"/>
      <c r="N572" s="26"/>
      <c r="O572" s="25"/>
      <c r="P572" s="26"/>
      <c r="Q572" s="26"/>
      <c r="R572" s="25"/>
      <c r="S572" s="25"/>
      <c r="T572" s="26"/>
      <c r="U572" s="26"/>
      <c r="V572" s="26"/>
      <c r="W572" s="26"/>
      <c r="X572" s="26"/>
      <c r="Y572" s="25"/>
      <c r="Z572" s="25"/>
      <c r="AA572" s="25"/>
      <c r="AB572" s="25"/>
      <c r="AC572" s="25"/>
      <c r="AD572" s="25"/>
      <c r="AE572" s="25"/>
      <c r="AF572" s="25"/>
      <c r="AG572" s="25"/>
      <c r="AH572" s="25"/>
      <c r="AI572" s="25"/>
      <c r="AJ572" s="25"/>
      <c r="AK572" s="25"/>
      <c r="AL572" s="25"/>
      <c r="AM572" s="25"/>
      <c r="AN572" s="25"/>
      <c r="AO572" s="25"/>
      <c r="AP572" s="25"/>
      <c r="AQ572" s="25"/>
      <c r="AR572" s="25"/>
      <c r="AS572" s="25"/>
      <c r="AT572" s="25"/>
      <c r="AU572" s="25"/>
      <c r="AV572" s="25"/>
      <c r="AW572" s="25"/>
      <c r="AX572" s="25"/>
      <c r="AY572" s="25"/>
      <c r="AZ572" s="25"/>
      <c r="BA572" s="25"/>
      <c r="BB572" s="25"/>
      <c r="BC572" s="25"/>
      <c r="BD572" s="25"/>
      <c r="BE572" s="25"/>
      <c r="BF572" s="25"/>
      <c r="BG572" s="25"/>
      <c r="BH572" s="25"/>
      <c r="BI572" s="25"/>
      <c r="BJ572" s="25"/>
      <c r="BK572" s="25"/>
      <c r="BL572" s="25"/>
      <c r="BM572" s="25"/>
      <c r="BN572" s="25"/>
      <c r="BO572" s="25"/>
      <c r="BP572" s="25"/>
      <c r="BQ572" s="25"/>
    </row>
    <row r="573" spans="1:69" s="110" customFormat="1" x14ac:dyDescent="0.3">
      <c r="A573" s="25"/>
      <c r="B573" s="25"/>
      <c r="C573" s="25"/>
      <c r="D573" s="26"/>
      <c r="E573" s="26"/>
      <c r="F573" s="26"/>
      <c r="G573" s="26"/>
      <c r="H573" s="26"/>
      <c r="I573" s="26"/>
      <c r="J573" s="26"/>
      <c r="K573" s="26"/>
      <c r="L573" s="26"/>
      <c r="M573" s="26"/>
      <c r="N573" s="26"/>
      <c r="O573" s="25"/>
      <c r="P573" s="26"/>
      <c r="Q573" s="26"/>
      <c r="R573" s="25"/>
      <c r="S573" s="25"/>
      <c r="T573" s="26"/>
      <c r="U573" s="26"/>
      <c r="V573" s="26"/>
      <c r="W573" s="26"/>
      <c r="X573" s="26"/>
      <c r="Y573" s="25"/>
      <c r="Z573" s="25"/>
      <c r="AA573" s="25"/>
      <c r="AB573" s="25"/>
      <c r="AC573" s="25"/>
      <c r="AD573" s="25"/>
      <c r="AE573" s="25"/>
      <c r="AF573" s="25"/>
      <c r="AG573" s="25"/>
      <c r="AH573" s="25"/>
      <c r="AI573" s="25"/>
      <c r="AJ573" s="25"/>
      <c r="AK573" s="25"/>
      <c r="AL573" s="25"/>
      <c r="AM573" s="25"/>
      <c r="AN573" s="25"/>
      <c r="AO573" s="25"/>
      <c r="AP573" s="25"/>
      <c r="AQ573" s="25"/>
      <c r="AR573" s="25"/>
      <c r="AS573" s="25"/>
      <c r="AT573" s="25"/>
      <c r="AU573" s="25"/>
      <c r="AV573" s="25"/>
      <c r="AW573" s="25"/>
      <c r="AX573" s="25"/>
      <c r="AY573" s="25"/>
      <c r="AZ573" s="25"/>
      <c r="BA573" s="25"/>
      <c r="BB573" s="25"/>
      <c r="BC573" s="25"/>
      <c r="BD573" s="25"/>
      <c r="BE573" s="25"/>
      <c r="BF573" s="25"/>
      <c r="BG573" s="25"/>
      <c r="BH573" s="25"/>
      <c r="BI573" s="25"/>
      <c r="BJ573" s="25"/>
      <c r="BK573" s="25"/>
      <c r="BL573" s="25"/>
      <c r="BM573" s="25"/>
      <c r="BN573" s="25"/>
      <c r="BO573" s="25"/>
      <c r="BP573" s="25"/>
      <c r="BQ573" s="25"/>
    </row>
    <row r="574" spans="1:69" s="110" customFormat="1" x14ac:dyDescent="0.3">
      <c r="A574" s="25"/>
      <c r="B574" s="25"/>
      <c r="C574" s="25"/>
      <c r="D574" s="26"/>
      <c r="E574" s="26"/>
      <c r="F574" s="26"/>
      <c r="G574" s="26"/>
      <c r="H574" s="26"/>
      <c r="I574" s="26"/>
      <c r="J574" s="26"/>
      <c r="K574" s="26"/>
      <c r="L574" s="26"/>
      <c r="M574" s="26"/>
      <c r="N574" s="26"/>
      <c r="O574" s="25"/>
      <c r="P574" s="26"/>
      <c r="Q574" s="26"/>
      <c r="R574" s="25"/>
      <c r="S574" s="25"/>
      <c r="T574" s="26"/>
      <c r="U574" s="26"/>
      <c r="V574" s="26"/>
      <c r="W574" s="26"/>
      <c r="X574" s="26"/>
      <c r="Y574" s="25"/>
      <c r="Z574" s="25"/>
      <c r="AA574" s="25"/>
      <c r="AB574" s="25"/>
      <c r="AC574" s="25"/>
      <c r="AD574" s="25"/>
      <c r="AE574" s="25"/>
      <c r="AF574" s="25"/>
      <c r="AG574" s="25"/>
      <c r="AH574" s="25"/>
      <c r="AI574" s="25"/>
      <c r="AJ574" s="25"/>
      <c r="AK574" s="25"/>
      <c r="AL574" s="25"/>
      <c r="AM574" s="25"/>
      <c r="AN574" s="25"/>
      <c r="AO574" s="25"/>
      <c r="AP574" s="25"/>
      <c r="AQ574" s="25"/>
      <c r="AR574" s="25"/>
      <c r="AS574" s="25"/>
      <c r="AT574" s="25"/>
      <c r="AU574" s="25"/>
      <c r="AV574" s="25"/>
      <c r="AW574" s="25"/>
      <c r="AX574" s="25"/>
      <c r="AY574" s="25"/>
      <c r="AZ574" s="25"/>
      <c r="BA574" s="25"/>
      <c r="BB574" s="25"/>
      <c r="BC574" s="25"/>
      <c r="BD574" s="25"/>
      <c r="BE574" s="25"/>
      <c r="BF574" s="25"/>
      <c r="BG574" s="25"/>
      <c r="BH574" s="25"/>
      <c r="BI574" s="25"/>
      <c r="BJ574" s="25"/>
      <c r="BK574" s="25"/>
      <c r="BL574" s="25"/>
      <c r="BM574" s="25"/>
      <c r="BN574" s="25"/>
      <c r="BO574" s="25"/>
      <c r="BP574" s="25"/>
      <c r="BQ574" s="25"/>
    </row>
    <row r="575" spans="1:69" s="110" customFormat="1" x14ac:dyDescent="0.3">
      <c r="A575" s="25"/>
      <c r="B575" s="25"/>
      <c r="C575" s="25"/>
      <c r="D575" s="26"/>
      <c r="E575" s="26"/>
      <c r="F575" s="26"/>
      <c r="G575" s="26"/>
      <c r="H575" s="26"/>
      <c r="I575" s="26"/>
      <c r="J575" s="26"/>
      <c r="K575" s="26"/>
      <c r="L575" s="26"/>
      <c r="M575" s="26"/>
      <c r="N575" s="26"/>
      <c r="O575" s="25"/>
      <c r="P575" s="26"/>
      <c r="Q575" s="26"/>
      <c r="R575" s="25"/>
      <c r="S575" s="25"/>
      <c r="T575" s="26"/>
      <c r="U575" s="26"/>
      <c r="V575" s="26"/>
      <c r="W575" s="26"/>
      <c r="X575" s="26"/>
      <c r="Y575" s="25"/>
      <c r="Z575" s="25"/>
      <c r="AA575" s="25"/>
      <c r="AB575" s="25"/>
      <c r="AC575" s="25"/>
      <c r="AD575" s="25"/>
      <c r="AE575" s="25"/>
      <c r="AF575" s="25"/>
      <c r="AG575" s="25"/>
      <c r="AH575" s="25"/>
      <c r="AI575" s="25"/>
      <c r="AJ575" s="25"/>
      <c r="AK575" s="25"/>
      <c r="AL575" s="25"/>
      <c r="AM575" s="25"/>
      <c r="AN575" s="25"/>
      <c r="AO575" s="25"/>
      <c r="AP575" s="25"/>
      <c r="AQ575" s="25"/>
      <c r="AR575" s="25"/>
      <c r="AS575" s="25"/>
      <c r="AT575" s="25"/>
      <c r="AU575" s="25"/>
      <c r="AV575" s="25"/>
      <c r="AW575" s="25"/>
      <c r="AX575" s="25"/>
      <c r="AY575" s="25"/>
      <c r="AZ575" s="25"/>
      <c r="BA575" s="25"/>
      <c r="BB575" s="25"/>
      <c r="BC575" s="25"/>
      <c r="BD575" s="25"/>
      <c r="BE575" s="25"/>
      <c r="BF575" s="25"/>
      <c r="BG575" s="25"/>
      <c r="BH575" s="25"/>
      <c r="BI575" s="25"/>
      <c r="BJ575" s="25"/>
      <c r="BK575" s="25"/>
      <c r="BL575" s="25"/>
      <c r="BM575" s="25"/>
      <c r="BN575" s="25"/>
      <c r="BO575" s="25"/>
      <c r="BP575" s="25"/>
      <c r="BQ575" s="25"/>
    </row>
    <row r="576" spans="1:69" s="110" customFormat="1" x14ac:dyDescent="0.3">
      <c r="A576" s="25"/>
      <c r="B576" s="25"/>
      <c r="C576" s="25"/>
      <c r="D576" s="26"/>
      <c r="E576" s="26"/>
      <c r="F576" s="26"/>
      <c r="G576" s="26"/>
      <c r="H576" s="26"/>
      <c r="I576" s="26"/>
      <c r="J576" s="26"/>
      <c r="K576" s="26"/>
      <c r="L576" s="26"/>
      <c r="M576" s="26"/>
      <c r="N576" s="26"/>
      <c r="O576" s="25"/>
      <c r="P576" s="26"/>
      <c r="Q576" s="26"/>
      <c r="R576" s="25"/>
      <c r="S576" s="25"/>
      <c r="T576" s="26"/>
      <c r="U576" s="26"/>
      <c r="V576" s="26"/>
      <c r="W576" s="26"/>
      <c r="X576" s="26"/>
      <c r="Y576" s="25"/>
      <c r="Z576" s="25"/>
      <c r="AA576" s="25"/>
      <c r="AB576" s="25"/>
      <c r="AC576" s="25"/>
      <c r="AD576" s="25"/>
      <c r="AE576" s="25"/>
      <c r="AF576" s="25"/>
      <c r="AG576" s="25"/>
      <c r="AH576" s="25"/>
      <c r="AI576" s="25"/>
      <c r="AJ576" s="25"/>
      <c r="AK576" s="25"/>
      <c r="AL576" s="25"/>
      <c r="AM576" s="25"/>
      <c r="AN576" s="25"/>
      <c r="AO576" s="25"/>
      <c r="AP576" s="25"/>
      <c r="AQ576" s="25"/>
      <c r="AR576" s="25"/>
      <c r="AS576" s="25"/>
      <c r="AT576" s="25"/>
      <c r="AU576" s="25"/>
      <c r="AV576" s="25"/>
      <c r="AW576" s="25"/>
      <c r="AX576" s="25"/>
      <c r="AY576" s="25"/>
      <c r="AZ576" s="25"/>
      <c r="BA576" s="25"/>
      <c r="BB576" s="25"/>
      <c r="BC576" s="25"/>
      <c r="BD576" s="25"/>
      <c r="BE576" s="25"/>
      <c r="BF576" s="25"/>
      <c r="BG576" s="25"/>
      <c r="BH576" s="25"/>
      <c r="BI576" s="25"/>
      <c r="BJ576" s="25"/>
      <c r="BK576" s="25"/>
      <c r="BL576" s="25"/>
      <c r="BM576" s="25"/>
      <c r="BN576" s="25"/>
      <c r="BO576" s="25"/>
      <c r="BP576" s="25"/>
      <c r="BQ576" s="25"/>
    </row>
    <row r="577" spans="1:69" s="110" customFormat="1" x14ac:dyDescent="0.3">
      <c r="A577" s="25"/>
      <c r="B577" s="25"/>
      <c r="C577" s="25"/>
      <c r="D577" s="26"/>
      <c r="E577" s="26"/>
      <c r="F577" s="26"/>
      <c r="G577" s="26"/>
      <c r="H577" s="26"/>
      <c r="I577" s="26"/>
      <c r="J577" s="26"/>
      <c r="K577" s="26"/>
      <c r="L577" s="26"/>
      <c r="M577" s="26"/>
      <c r="N577" s="26"/>
      <c r="O577" s="25"/>
      <c r="P577" s="26"/>
      <c r="Q577" s="26"/>
      <c r="R577" s="25"/>
      <c r="S577" s="25"/>
      <c r="T577" s="26"/>
      <c r="U577" s="26"/>
      <c r="V577" s="26"/>
      <c r="W577" s="26"/>
      <c r="X577" s="26"/>
      <c r="Y577" s="25"/>
      <c r="Z577" s="25"/>
      <c r="AA577" s="25"/>
      <c r="AB577" s="25"/>
      <c r="AC577" s="25"/>
      <c r="AD577" s="25"/>
      <c r="AE577" s="25"/>
      <c r="AF577" s="25"/>
      <c r="AG577" s="25"/>
      <c r="AH577" s="25"/>
      <c r="AI577" s="25"/>
      <c r="AJ577" s="25"/>
      <c r="AK577" s="25"/>
      <c r="AL577" s="25"/>
      <c r="AM577" s="25"/>
      <c r="AN577" s="25"/>
      <c r="AO577" s="25"/>
      <c r="AP577" s="25"/>
      <c r="AQ577" s="25"/>
      <c r="AR577" s="25"/>
      <c r="AS577" s="25"/>
      <c r="AT577" s="25"/>
      <c r="AU577" s="25"/>
      <c r="AV577" s="25"/>
      <c r="AW577" s="25"/>
      <c r="AX577" s="25"/>
      <c r="AY577" s="25"/>
      <c r="AZ577" s="25"/>
      <c r="BA577" s="25"/>
      <c r="BB577" s="25"/>
      <c r="BC577" s="25"/>
      <c r="BD577" s="25"/>
      <c r="BE577" s="25"/>
      <c r="BF577" s="25"/>
      <c r="BG577" s="25"/>
      <c r="BH577" s="25"/>
      <c r="BI577" s="25"/>
      <c r="BJ577" s="25"/>
      <c r="BK577" s="25"/>
      <c r="BL577" s="25"/>
      <c r="BM577" s="25"/>
      <c r="BN577" s="25"/>
      <c r="BO577" s="25"/>
      <c r="BP577" s="25"/>
      <c r="BQ577" s="25"/>
    </row>
    <row r="578" spans="1:69" s="110" customFormat="1" x14ac:dyDescent="0.3">
      <c r="A578" s="25"/>
      <c r="B578" s="25"/>
      <c r="C578" s="25"/>
      <c r="D578" s="26"/>
      <c r="E578" s="26"/>
      <c r="F578" s="26"/>
      <c r="G578" s="26"/>
      <c r="H578" s="26"/>
      <c r="I578" s="26"/>
      <c r="J578" s="26"/>
      <c r="K578" s="26"/>
      <c r="L578" s="26"/>
      <c r="M578" s="26"/>
      <c r="N578" s="26"/>
      <c r="O578" s="25"/>
      <c r="P578" s="26"/>
      <c r="Q578" s="26"/>
      <c r="R578" s="25"/>
      <c r="S578" s="25"/>
      <c r="T578" s="26"/>
      <c r="U578" s="26"/>
      <c r="V578" s="26"/>
      <c r="W578" s="26"/>
      <c r="X578" s="26"/>
      <c r="Y578" s="25"/>
      <c r="Z578" s="25"/>
      <c r="AA578" s="25"/>
      <c r="AB578" s="25"/>
      <c r="AC578" s="25"/>
      <c r="AD578" s="25"/>
      <c r="AE578" s="25"/>
      <c r="AF578" s="25"/>
      <c r="AG578" s="25"/>
      <c r="AH578" s="25"/>
      <c r="AI578" s="25"/>
      <c r="AJ578" s="25"/>
      <c r="AK578" s="25"/>
      <c r="AL578" s="25"/>
      <c r="AM578" s="25"/>
      <c r="AN578" s="25"/>
      <c r="AO578" s="25"/>
      <c r="AP578" s="25"/>
      <c r="AQ578" s="25"/>
      <c r="AR578" s="25"/>
      <c r="AS578" s="25"/>
      <c r="AT578" s="25"/>
      <c r="AU578" s="25"/>
      <c r="AV578" s="25"/>
      <c r="AW578" s="25"/>
      <c r="AX578" s="25"/>
      <c r="AY578" s="25"/>
      <c r="AZ578" s="25"/>
      <c r="BA578" s="25"/>
      <c r="BB578" s="25"/>
      <c r="BC578" s="25"/>
      <c r="BD578" s="25"/>
      <c r="BE578" s="25"/>
      <c r="BF578" s="25"/>
      <c r="BG578" s="25"/>
      <c r="BH578" s="25"/>
      <c r="BI578" s="25"/>
      <c r="BJ578" s="25"/>
      <c r="BK578" s="25"/>
      <c r="BL578" s="25"/>
      <c r="BM578" s="25"/>
      <c r="BN578" s="25"/>
      <c r="BO578" s="25"/>
      <c r="BP578" s="25"/>
      <c r="BQ578" s="25"/>
    </row>
    <row r="579" spans="1:69" s="110" customFormat="1" x14ac:dyDescent="0.3">
      <c r="A579" s="25"/>
      <c r="B579" s="25"/>
      <c r="C579" s="25"/>
      <c r="D579" s="26"/>
      <c r="E579" s="26"/>
      <c r="F579" s="26"/>
      <c r="G579" s="26"/>
      <c r="H579" s="26"/>
      <c r="I579" s="26"/>
      <c r="J579" s="26"/>
      <c r="K579" s="26"/>
      <c r="L579" s="26"/>
      <c r="M579" s="26"/>
      <c r="N579" s="26"/>
      <c r="O579" s="25"/>
      <c r="P579" s="26"/>
      <c r="Q579" s="26"/>
      <c r="R579" s="25"/>
      <c r="S579" s="25"/>
      <c r="T579" s="26"/>
      <c r="U579" s="26"/>
      <c r="V579" s="26"/>
      <c r="W579" s="26"/>
      <c r="X579" s="26"/>
      <c r="Y579" s="25"/>
      <c r="Z579" s="25"/>
      <c r="AA579" s="25"/>
      <c r="AB579" s="25"/>
      <c r="AC579" s="25"/>
      <c r="AD579" s="25"/>
      <c r="AE579" s="25"/>
      <c r="AF579" s="25"/>
      <c r="AG579" s="25"/>
      <c r="AH579" s="25"/>
      <c r="AI579" s="25"/>
      <c r="AJ579" s="25"/>
      <c r="AK579" s="25"/>
      <c r="AL579" s="25"/>
      <c r="AM579" s="25"/>
      <c r="AN579" s="25"/>
      <c r="AO579" s="25"/>
      <c r="AP579" s="25"/>
      <c r="AQ579" s="25"/>
      <c r="AR579" s="25"/>
      <c r="AS579" s="25"/>
      <c r="AT579" s="25"/>
      <c r="AU579" s="25"/>
      <c r="AV579" s="25"/>
      <c r="AW579" s="25"/>
      <c r="AX579" s="25"/>
      <c r="AY579" s="25"/>
      <c r="AZ579" s="25"/>
      <c r="BA579" s="25"/>
      <c r="BB579" s="25"/>
      <c r="BC579" s="25"/>
      <c r="BD579" s="25"/>
      <c r="BE579" s="25"/>
      <c r="BF579" s="25"/>
      <c r="BG579" s="25"/>
      <c r="BH579" s="25"/>
      <c r="BI579" s="25"/>
      <c r="BJ579" s="25"/>
      <c r="BK579" s="25"/>
      <c r="BL579" s="25"/>
      <c r="BM579" s="25"/>
      <c r="BN579" s="25"/>
      <c r="BO579" s="25"/>
      <c r="BP579" s="25"/>
      <c r="BQ579" s="25"/>
    </row>
    <row r="580" spans="1:69" s="110" customFormat="1" x14ac:dyDescent="0.3">
      <c r="A580" s="25"/>
      <c r="B580" s="25"/>
      <c r="C580" s="25"/>
      <c r="D580" s="26"/>
      <c r="E580" s="26"/>
      <c r="F580" s="26"/>
      <c r="G580" s="26"/>
      <c r="H580" s="26"/>
      <c r="I580" s="26"/>
      <c r="J580" s="26"/>
      <c r="K580" s="26"/>
      <c r="L580" s="26"/>
      <c r="M580" s="26"/>
      <c r="N580" s="26"/>
      <c r="O580" s="25"/>
      <c r="P580" s="26"/>
      <c r="Q580" s="26"/>
      <c r="R580" s="25"/>
      <c r="S580" s="25"/>
      <c r="T580" s="26"/>
      <c r="U580" s="26"/>
      <c r="V580" s="26"/>
      <c r="W580" s="26"/>
      <c r="X580" s="26"/>
      <c r="Y580" s="25"/>
      <c r="Z580" s="25"/>
      <c r="AA580" s="25"/>
      <c r="AB580" s="25"/>
      <c r="AC580" s="25"/>
      <c r="AD580" s="25"/>
      <c r="AE580" s="25"/>
      <c r="AF580" s="25"/>
      <c r="AG580" s="25"/>
      <c r="AH580" s="25"/>
      <c r="AI580" s="25"/>
      <c r="AJ580" s="25"/>
      <c r="AK580" s="25"/>
      <c r="AL580" s="25"/>
      <c r="AM580" s="25"/>
      <c r="AN580" s="25"/>
      <c r="AO580" s="25"/>
      <c r="AP580" s="25"/>
      <c r="AQ580" s="25"/>
      <c r="AR580" s="25"/>
      <c r="AS580" s="25"/>
      <c r="AT580" s="25"/>
      <c r="AU580" s="25"/>
      <c r="AV580" s="25"/>
      <c r="AW580" s="25"/>
      <c r="AX580" s="25"/>
      <c r="AY580" s="25"/>
      <c r="AZ580" s="25"/>
      <c r="BA580" s="25"/>
      <c r="BB580" s="25"/>
      <c r="BC580" s="25"/>
      <c r="BD580" s="25"/>
      <c r="BE580" s="25"/>
      <c r="BF580" s="25"/>
      <c r="BG580" s="25"/>
      <c r="BH580" s="25"/>
      <c r="BI580" s="25"/>
      <c r="BJ580" s="25"/>
      <c r="BK580" s="25"/>
      <c r="BL580" s="25"/>
      <c r="BM580" s="25"/>
      <c r="BN580" s="25"/>
      <c r="BO580" s="25"/>
      <c r="BP580" s="25"/>
      <c r="BQ580" s="25"/>
    </row>
    <row r="581" spans="1:69" s="110" customFormat="1" x14ac:dyDescent="0.3">
      <c r="A581" s="25"/>
      <c r="B581" s="25"/>
      <c r="C581" s="25"/>
      <c r="D581" s="26"/>
      <c r="E581" s="26"/>
      <c r="F581" s="26"/>
      <c r="G581" s="26"/>
      <c r="H581" s="26"/>
      <c r="I581" s="26"/>
      <c r="J581" s="26"/>
      <c r="K581" s="26"/>
      <c r="L581" s="26"/>
      <c r="M581" s="26"/>
      <c r="N581" s="26"/>
      <c r="O581" s="25"/>
      <c r="P581" s="26"/>
      <c r="Q581" s="26"/>
      <c r="R581" s="25"/>
      <c r="S581" s="25"/>
      <c r="T581" s="26"/>
      <c r="U581" s="26"/>
      <c r="V581" s="26"/>
      <c r="W581" s="26"/>
      <c r="X581" s="26"/>
      <c r="Y581" s="25"/>
      <c r="Z581" s="25"/>
      <c r="AA581" s="25"/>
      <c r="AB581" s="25"/>
      <c r="AC581" s="25"/>
      <c r="AD581" s="25"/>
      <c r="AE581" s="25"/>
      <c r="AF581" s="25"/>
      <c r="AG581" s="25"/>
      <c r="AH581" s="25"/>
      <c r="AI581" s="25"/>
      <c r="AJ581" s="25"/>
      <c r="AK581" s="25"/>
      <c r="AL581" s="25"/>
      <c r="AM581" s="25"/>
      <c r="AN581" s="25"/>
      <c r="AO581" s="25"/>
      <c r="AP581" s="25"/>
      <c r="AQ581" s="25"/>
      <c r="AR581" s="25"/>
      <c r="AS581" s="25"/>
      <c r="AT581" s="25"/>
      <c r="AU581" s="25"/>
      <c r="AV581" s="25"/>
      <c r="AW581" s="25"/>
      <c r="AX581" s="25"/>
      <c r="AY581" s="25"/>
      <c r="AZ581" s="25"/>
      <c r="BA581" s="25"/>
      <c r="BB581" s="25"/>
      <c r="BC581" s="25"/>
      <c r="BD581" s="25"/>
      <c r="BE581" s="25"/>
      <c r="BF581" s="25"/>
      <c r="BG581" s="25"/>
      <c r="BH581" s="25"/>
      <c r="BI581" s="25"/>
      <c r="BJ581" s="25"/>
      <c r="BK581" s="25"/>
      <c r="BL581" s="25"/>
      <c r="BM581" s="25"/>
      <c r="BN581" s="25"/>
      <c r="BO581" s="25"/>
      <c r="BP581" s="25"/>
      <c r="BQ581" s="25"/>
    </row>
    <row r="582" spans="1:69" s="110" customFormat="1" x14ac:dyDescent="0.3">
      <c r="A582" s="25"/>
      <c r="B582" s="25"/>
      <c r="C582" s="25"/>
      <c r="D582" s="26"/>
      <c r="E582" s="26"/>
      <c r="F582" s="26"/>
      <c r="G582" s="26"/>
      <c r="H582" s="26"/>
      <c r="I582" s="26"/>
      <c r="J582" s="26"/>
      <c r="K582" s="26"/>
      <c r="L582" s="26"/>
      <c r="M582" s="26"/>
      <c r="N582" s="26"/>
      <c r="O582" s="25"/>
      <c r="P582" s="26"/>
      <c r="Q582" s="26"/>
      <c r="R582" s="25"/>
      <c r="S582" s="25"/>
      <c r="T582" s="26"/>
      <c r="U582" s="26"/>
      <c r="V582" s="26"/>
      <c r="W582" s="26"/>
      <c r="X582" s="26"/>
      <c r="Y582" s="25"/>
      <c r="Z582" s="25"/>
      <c r="AA582" s="25"/>
      <c r="AB582" s="25"/>
      <c r="AC582" s="25"/>
      <c r="AD582" s="25"/>
      <c r="AE582" s="25"/>
      <c r="AF582" s="25"/>
      <c r="AG582" s="25"/>
      <c r="AH582" s="25"/>
      <c r="AI582" s="25"/>
      <c r="AJ582" s="25"/>
      <c r="AK582" s="25"/>
      <c r="AL582" s="25"/>
      <c r="AM582" s="25"/>
      <c r="AN582" s="25"/>
      <c r="AO582" s="25"/>
      <c r="AP582" s="25"/>
      <c r="AQ582" s="25"/>
      <c r="AR582" s="25"/>
      <c r="AS582" s="25"/>
      <c r="AT582" s="25"/>
      <c r="AU582" s="25"/>
      <c r="AV582" s="25"/>
      <c r="AW582" s="25"/>
      <c r="AX582" s="25"/>
      <c r="AY582" s="25"/>
      <c r="AZ582" s="25"/>
      <c r="BA582" s="25"/>
      <c r="BB582" s="25"/>
      <c r="BC582" s="25"/>
      <c r="BD582" s="25"/>
      <c r="BE582" s="25"/>
      <c r="BF582" s="25"/>
      <c r="BG582" s="25"/>
      <c r="BH582" s="25"/>
      <c r="BI582" s="25"/>
      <c r="BJ582" s="25"/>
      <c r="BK582" s="25"/>
      <c r="BL582" s="25"/>
      <c r="BM582" s="25"/>
      <c r="BN582" s="25"/>
      <c r="BO582" s="25"/>
      <c r="BP582" s="25"/>
      <c r="BQ582" s="25"/>
    </row>
    <row r="583" spans="1:69" s="110" customFormat="1" x14ac:dyDescent="0.3">
      <c r="A583" s="25"/>
      <c r="B583" s="25"/>
      <c r="C583" s="25"/>
      <c r="D583" s="26"/>
      <c r="E583" s="26"/>
      <c r="F583" s="26"/>
      <c r="G583" s="26"/>
      <c r="H583" s="26"/>
      <c r="I583" s="26"/>
      <c r="J583" s="26"/>
      <c r="K583" s="26"/>
      <c r="L583" s="26"/>
      <c r="M583" s="26"/>
      <c r="N583" s="26"/>
      <c r="O583" s="25"/>
      <c r="P583" s="26"/>
      <c r="Q583" s="26"/>
      <c r="R583" s="25"/>
      <c r="S583" s="25"/>
      <c r="T583" s="26"/>
      <c r="U583" s="26"/>
      <c r="V583" s="26"/>
      <c r="W583" s="26"/>
      <c r="X583" s="26"/>
      <c r="Y583" s="25"/>
      <c r="Z583" s="25"/>
      <c r="AA583" s="25"/>
      <c r="AB583" s="25"/>
      <c r="AC583" s="25"/>
      <c r="AD583" s="25"/>
      <c r="AE583" s="25"/>
      <c r="AF583" s="25"/>
      <c r="AG583" s="25"/>
      <c r="AH583" s="25"/>
      <c r="AI583" s="25"/>
      <c r="AJ583" s="25"/>
      <c r="AK583" s="25"/>
      <c r="AL583" s="25"/>
      <c r="AM583" s="25"/>
      <c r="AN583" s="25"/>
      <c r="AO583" s="25"/>
      <c r="AP583" s="25"/>
      <c r="AQ583" s="25"/>
      <c r="AR583" s="25"/>
      <c r="AS583" s="25"/>
      <c r="AT583" s="25"/>
      <c r="AU583" s="25"/>
      <c r="AV583" s="25"/>
      <c r="AW583" s="25"/>
      <c r="AX583" s="25"/>
      <c r="AY583" s="25"/>
      <c r="AZ583" s="25"/>
      <c r="BA583" s="25"/>
      <c r="BB583" s="25"/>
      <c r="BC583" s="25"/>
      <c r="BD583" s="25"/>
      <c r="BE583" s="25"/>
      <c r="BF583" s="25"/>
      <c r="BG583" s="25"/>
      <c r="BH583" s="25"/>
      <c r="BI583" s="25"/>
      <c r="BJ583" s="25"/>
      <c r="BK583" s="25"/>
      <c r="BL583" s="25"/>
      <c r="BM583" s="25"/>
      <c r="BN583" s="25"/>
      <c r="BO583" s="25"/>
      <c r="BP583" s="25"/>
      <c r="BQ583" s="25"/>
    </row>
    <row r="584" spans="1:69" s="110" customFormat="1" x14ac:dyDescent="0.3">
      <c r="A584" s="25"/>
      <c r="B584" s="25"/>
      <c r="C584" s="25"/>
      <c r="D584" s="26"/>
      <c r="E584" s="26"/>
      <c r="F584" s="26"/>
      <c r="G584" s="26"/>
      <c r="H584" s="26"/>
      <c r="I584" s="26"/>
      <c r="J584" s="26"/>
      <c r="K584" s="26"/>
      <c r="L584" s="26"/>
      <c r="M584" s="26"/>
      <c r="N584" s="26"/>
      <c r="O584" s="25"/>
      <c r="P584" s="26"/>
      <c r="Q584" s="26"/>
      <c r="R584" s="25"/>
      <c r="S584" s="25"/>
      <c r="T584" s="26"/>
      <c r="U584" s="26"/>
      <c r="V584" s="26"/>
      <c r="W584" s="26"/>
      <c r="X584" s="26"/>
      <c r="Y584" s="25"/>
      <c r="Z584" s="25"/>
      <c r="AA584" s="25"/>
      <c r="AB584" s="25"/>
      <c r="AC584" s="25"/>
      <c r="AD584" s="25"/>
      <c r="AE584" s="25"/>
      <c r="AF584" s="25"/>
      <c r="AG584" s="25"/>
      <c r="AH584" s="25"/>
      <c r="AI584" s="25"/>
      <c r="AJ584" s="25"/>
      <c r="AK584" s="25"/>
      <c r="AL584" s="25"/>
      <c r="AM584" s="25"/>
      <c r="AN584" s="25"/>
      <c r="AO584" s="25"/>
      <c r="AP584" s="25"/>
      <c r="AQ584" s="25"/>
      <c r="AR584" s="25"/>
      <c r="AS584" s="25"/>
      <c r="AT584" s="25"/>
      <c r="AU584" s="25"/>
      <c r="AV584" s="25"/>
      <c r="AW584" s="25"/>
      <c r="AX584" s="25"/>
      <c r="AY584" s="25"/>
      <c r="AZ584" s="25"/>
      <c r="BA584" s="25"/>
      <c r="BB584" s="25"/>
      <c r="BC584" s="25"/>
      <c r="BD584" s="25"/>
      <c r="BE584" s="25"/>
      <c r="BF584" s="25"/>
      <c r="BG584" s="25"/>
      <c r="BH584" s="25"/>
      <c r="BI584" s="25"/>
      <c r="BJ584" s="25"/>
      <c r="BK584" s="25"/>
      <c r="BL584" s="25"/>
      <c r="BM584" s="25"/>
      <c r="BN584" s="25"/>
      <c r="BO584" s="25"/>
      <c r="BP584" s="25"/>
      <c r="BQ584" s="25"/>
    </row>
    <row r="585" spans="1:69" s="110" customFormat="1" x14ac:dyDescent="0.3">
      <c r="A585" s="25"/>
      <c r="B585" s="25"/>
      <c r="C585" s="25"/>
      <c r="D585" s="26"/>
      <c r="E585" s="26"/>
      <c r="F585" s="26"/>
      <c r="G585" s="26"/>
      <c r="H585" s="26"/>
      <c r="I585" s="26"/>
      <c r="J585" s="26"/>
      <c r="K585" s="26"/>
      <c r="L585" s="26"/>
      <c r="M585" s="26"/>
      <c r="N585" s="26"/>
      <c r="O585" s="25"/>
      <c r="P585" s="26"/>
      <c r="Q585" s="26"/>
      <c r="R585" s="25"/>
      <c r="S585" s="25"/>
      <c r="T585" s="26"/>
      <c r="U585" s="26"/>
      <c r="V585" s="26"/>
      <c r="W585" s="26"/>
      <c r="X585" s="26"/>
      <c r="Y585" s="25"/>
      <c r="Z585" s="25"/>
      <c r="AA585" s="25"/>
      <c r="AB585" s="25"/>
      <c r="AC585" s="25"/>
      <c r="AD585" s="25"/>
      <c r="AE585" s="25"/>
      <c r="AF585" s="25"/>
      <c r="AG585" s="25"/>
      <c r="AH585" s="25"/>
      <c r="AI585" s="25"/>
      <c r="AJ585" s="25"/>
      <c r="AK585" s="25"/>
      <c r="AL585" s="25"/>
      <c r="AM585" s="25"/>
      <c r="AN585" s="25"/>
      <c r="AO585" s="25"/>
      <c r="AP585" s="25"/>
      <c r="AQ585" s="25"/>
      <c r="AR585" s="25"/>
      <c r="AS585" s="25"/>
      <c r="AT585" s="25"/>
      <c r="AU585" s="25"/>
      <c r="AV585" s="25"/>
      <c r="AW585" s="25"/>
      <c r="AX585" s="25"/>
      <c r="AY585" s="25"/>
      <c r="AZ585" s="25"/>
      <c r="BA585" s="25"/>
      <c r="BB585" s="25"/>
      <c r="BC585" s="25"/>
      <c r="BD585" s="25"/>
      <c r="BE585" s="25"/>
      <c r="BF585" s="25"/>
      <c r="BG585" s="25"/>
      <c r="BH585" s="25"/>
      <c r="BI585" s="25"/>
      <c r="BJ585" s="25"/>
      <c r="BK585" s="25"/>
      <c r="BL585" s="25"/>
      <c r="BM585" s="25"/>
      <c r="BN585" s="25"/>
      <c r="BO585" s="25"/>
      <c r="BP585" s="25"/>
      <c r="BQ585" s="25"/>
    </row>
    <row r="586" spans="1:69" s="110" customFormat="1" x14ac:dyDescent="0.3">
      <c r="A586" s="25"/>
      <c r="B586" s="25"/>
      <c r="C586" s="25"/>
      <c r="D586" s="26"/>
      <c r="E586" s="26"/>
      <c r="F586" s="26"/>
      <c r="G586" s="26"/>
      <c r="H586" s="26"/>
      <c r="I586" s="26"/>
      <c r="J586" s="26"/>
      <c r="K586" s="26"/>
      <c r="L586" s="26"/>
      <c r="M586" s="26"/>
      <c r="N586" s="26"/>
      <c r="O586" s="25"/>
      <c r="P586" s="26"/>
      <c r="Q586" s="26"/>
      <c r="R586" s="25"/>
      <c r="S586" s="25"/>
      <c r="T586" s="26"/>
      <c r="U586" s="26"/>
      <c r="V586" s="26"/>
      <c r="W586" s="26"/>
      <c r="X586" s="26"/>
      <c r="Y586" s="25"/>
      <c r="Z586" s="25"/>
      <c r="AA586" s="25"/>
      <c r="AB586" s="25"/>
      <c r="AC586" s="25"/>
      <c r="AD586" s="25"/>
      <c r="AE586" s="25"/>
      <c r="AF586" s="25"/>
      <c r="AG586" s="25"/>
      <c r="AH586" s="25"/>
      <c r="AI586" s="25"/>
      <c r="AJ586" s="25"/>
      <c r="AK586" s="25"/>
      <c r="AL586" s="25"/>
      <c r="AM586" s="25"/>
      <c r="AN586" s="25"/>
      <c r="AO586" s="25"/>
      <c r="AP586" s="25"/>
      <c r="AQ586" s="25"/>
      <c r="AR586" s="25"/>
      <c r="AS586" s="25"/>
      <c r="AT586" s="25"/>
      <c r="AU586" s="25"/>
      <c r="AV586" s="25"/>
      <c r="AW586" s="25"/>
      <c r="AX586" s="25"/>
      <c r="AY586" s="25"/>
      <c r="AZ586" s="25"/>
      <c r="BA586" s="25"/>
      <c r="BB586" s="25"/>
      <c r="BC586" s="25"/>
      <c r="BD586" s="25"/>
      <c r="BE586" s="25"/>
      <c r="BF586" s="25"/>
      <c r="BG586" s="25"/>
      <c r="BH586" s="25"/>
      <c r="BI586" s="25"/>
      <c r="BJ586" s="25"/>
      <c r="BK586" s="25"/>
      <c r="BL586" s="25"/>
      <c r="BM586" s="25"/>
      <c r="BN586" s="25"/>
      <c r="BO586" s="25"/>
      <c r="BP586" s="25"/>
      <c r="BQ586" s="25"/>
    </row>
    <row r="587" spans="1:69" s="110" customFormat="1" x14ac:dyDescent="0.3">
      <c r="A587" s="25"/>
      <c r="B587" s="25"/>
      <c r="C587" s="25"/>
      <c r="D587" s="26"/>
      <c r="E587" s="26"/>
      <c r="F587" s="26"/>
      <c r="G587" s="26"/>
      <c r="H587" s="26"/>
      <c r="I587" s="26"/>
      <c r="J587" s="26"/>
      <c r="K587" s="26"/>
      <c r="L587" s="26"/>
      <c r="M587" s="26"/>
      <c r="N587" s="26"/>
      <c r="O587" s="25"/>
      <c r="P587" s="26"/>
      <c r="Q587" s="26"/>
      <c r="R587" s="25"/>
      <c r="S587" s="25"/>
      <c r="T587" s="26"/>
      <c r="U587" s="26"/>
      <c r="V587" s="26"/>
      <c r="W587" s="26"/>
      <c r="X587" s="26"/>
      <c r="Y587" s="25"/>
      <c r="Z587" s="25"/>
      <c r="AA587" s="25"/>
      <c r="AB587" s="25"/>
      <c r="AC587" s="25"/>
      <c r="AD587" s="25"/>
      <c r="AE587" s="25"/>
      <c r="AF587" s="25"/>
      <c r="AG587" s="25"/>
      <c r="AH587" s="25"/>
      <c r="AI587" s="25"/>
      <c r="AJ587" s="25"/>
      <c r="AK587" s="25"/>
      <c r="AL587" s="25"/>
      <c r="AM587" s="25"/>
      <c r="AN587" s="25"/>
      <c r="AO587" s="25"/>
      <c r="AP587" s="25"/>
      <c r="AQ587" s="25"/>
      <c r="AR587" s="25"/>
      <c r="AS587" s="25"/>
      <c r="AT587" s="25"/>
      <c r="AU587" s="25"/>
      <c r="AV587" s="25"/>
      <c r="AW587" s="25"/>
      <c r="AX587" s="25"/>
      <c r="AY587" s="25"/>
      <c r="AZ587" s="25"/>
      <c r="BA587" s="25"/>
      <c r="BB587" s="25"/>
      <c r="BC587" s="25"/>
      <c r="BD587" s="25"/>
      <c r="BE587" s="25"/>
      <c r="BF587" s="25"/>
      <c r="BG587" s="25"/>
      <c r="BH587" s="25"/>
      <c r="BI587" s="25"/>
      <c r="BJ587" s="25"/>
      <c r="BK587" s="25"/>
      <c r="BL587" s="25"/>
      <c r="BM587" s="25"/>
      <c r="BN587" s="25"/>
      <c r="BO587" s="25"/>
      <c r="BP587" s="25"/>
      <c r="BQ587" s="25"/>
    </row>
    <row r="588" spans="1:69" s="110" customFormat="1" x14ac:dyDescent="0.3">
      <c r="A588" s="25"/>
      <c r="B588" s="25"/>
      <c r="C588" s="25"/>
      <c r="D588" s="26"/>
      <c r="E588" s="26"/>
      <c r="F588" s="26"/>
      <c r="G588" s="26"/>
      <c r="H588" s="26"/>
      <c r="I588" s="26"/>
      <c r="J588" s="26"/>
      <c r="K588" s="26"/>
      <c r="L588" s="26"/>
      <c r="M588" s="26"/>
      <c r="N588" s="26"/>
      <c r="O588" s="25"/>
      <c r="P588" s="26"/>
      <c r="Q588" s="26"/>
      <c r="R588" s="25"/>
      <c r="S588" s="25"/>
      <c r="T588" s="26"/>
      <c r="U588" s="26"/>
      <c r="V588" s="26"/>
      <c r="W588" s="26"/>
      <c r="X588" s="26"/>
      <c r="Y588" s="25"/>
      <c r="Z588" s="25"/>
      <c r="AA588" s="25"/>
      <c r="AB588" s="25"/>
      <c r="AC588" s="25"/>
      <c r="AD588" s="25"/>
      <c r="AE588" s="25"/>
      <c r="AF588" s="25"/>
      <c r="AG588" s="25"/>
      <c r="AH588" s="25"/>
      <c r="AI588" s="25"/>
      <c r="AJ588" s="25"/>
      <c r="AK588" s="25"/>
      <c r="AL588" s="25"/>
      <c r="AM588" s="25"/>
      <c r="AN588" s="25"/>
      <c r="AO588" s="25"/>
      <c r="AP588" s="25"/>
      <c r="AQ588" s="25"/>
      <c r="AR588" s="25"/>
      <c r="AS588" s="25"/>
      <c r="AT588" s="25"/>
      <c r="AU588" s="25"/>
      <c r="AV588" s="25"/>
      <c r="AW588" s="25"/>
      <c r="AX588" s="25"/>
      <c r="AY588" s="25"/>
      <c r="AZ588" s="25"/>
      <c r="BA588" s="25"/>
      <c r="BB588" s="25"/>
      <c r="BC588" s="25"/>
      <c r="BD588" s="25"/>
      <c r="BE588" s="25"/>
      <c r="BF588" s="25"/>
      <c r="BG588" s="25"/>
      <c r="BH588" s="25"/>
      <c r="BI588" s="25"/>
      <c r="BJ588" s="25"/>
      <c r="BK588" s="25"/>
      <c r="BL588" s="25"/>
      <c r="BM588" s="25"/>
      <c r="BN588" s="25"/>
      <c r="BO588" s="25"/>
      <c r="BP588" s="25"/>
      <c r="BQ588" s="25"/>
    </row>
    <row r="589" spans="1:69" s="110" customFormat="1" x14ac:dyDescent="0.3">
      <c r="A589" s="25"/>
      <c r="B589" s="25"/>
      <c r="C589" s="25"/>
      <c r="D589" s="26"/>
      <c r="E589" s="26"/>
      <c r="F589" s="26"/>
      <c r="G589" s="26"/>
      <c r="H589" s="26"/>
      <c r="I589" s="26"/>
      <c r="J589" s="26"/>
      <c r="K589" s="26"/>
      <c r="L589" s="26"/>
      <c r="M589" s="26"/>
      <c r="N589" s="26"/>
      <c r="O589" s="25"/>
      <c r="P589" s="26"/>
      <c r="Q589" s="26"/>
      <c r="R589" s="25"/>
      <c r="S589" s="25"/>
      <c r="T589" s="26"/>
      <c r="U589" s="26"/>
      <c r="V589" s="26"/>
      <c r="W589" s="26"/>
      <c r="X589" s="26"/>
      <c r="Y589" s="25"/>
      <c r="Z589" s="25"/>
      <c r="AA589" s="25"/>
      <c r="AB589" s="25"/>
      <c r="AC589" s="25"/>
      <c r="AD589" s="25"/>
      <c r="AE589" s="25"/>
      <c r="AF589" s="25"/>
      <c r="AG589" s="25"/>
      <c r="AH589" s="25"/>
      <c r="AI589" s="25"/>
      <c r="AJ589" s="25"/>
      <c r="AK589" s="25"/>
      <c r="AL589" s="25"/>
      <c r="AM589" s="25"/>
      <c r="AN589" s="25"/>
      <c r="AO589" s="25"/>
      <c r="AP589" s="25"/>
      <c r="AQ589" s="25"/>
      <c r="AR589" s="25"/>
      <c r="AS589" s="25"/>
      <c r="AT589" s="25"/>
      <c r="AU589" s="25"/>
      <c r="AV589" s="25"/>
      <c r="AW589" s="25"/>
      <c r="AX589" s="25"/>
      <c r="AY589" s="25"/>
      <c r="AZ589" s="25"/>
      <c r="BA589" s="25"/>
      <c r="BB589" s="25"/>
      <c r="BC589" s="25"/>
      <c r="BD589" s="25"/>
      <c r="BE589" s="25"/>
      <c r="BF589" s="25"/>
      <c r="BG589" s="25"/>
      <c r="BH589" s="25"/>
      <c r="BI589" s="25"/>
      <c r="BJ589" s="25"/>
      <c r="BK589" s="25"/>
      <c r="BL589" s="25"/>
      <c r="BM589" s="25"/>
      <c r="BN589" s="25"/>
      <c r="BO589" s="25"/>
      <c r="BP589" s="25"/>
      <c r="BQ589" s="25"/>
    </row>
    <row r="590" spans="1:69" s="110" customFormat="1" x14ac:dyDescent="0.3">
      <c r="A590" s="25"/>
      <c r="B590" s="25"/>
      <c r="C590" s="25"/>
      <c r="D590" s="26"/>
      <c r="E590" s="26"/>
      <c r="F590" s="26"/>
      <c r="G590" s="26"/>
      <c r="H590" s="26"/>
      <c r="I590" s="26"/>
      <c r="J590" s="26"/>
      <c r="K590" s="26"/>
      <c r="L590" s="26"/>
      <c r="M590" s="26"/>
      <c r="N590" s="26"/>
      <c r="O590" s="25"/>
      <c r="P590" s="26"/>
      <c r="Q590" s="26"/>
      <c r="R590" s="25"/>
      <c r="S590" s="25"/>
      <c r="T590" s="26"/>
      <c r="U590" s="26"/>
      <c r="V590" s="26"/>
      <c r="W590" s="26"/>
      <c r="X590" s="26"/>
      <c r="Y590" s="25"/>
      <c r="Z590" s="25"/>
      <c r="AA590" s="25"/>
      <c r="AB590" s="25"/>
      <c r="AC590" s="25"/>
      <c r="AD590" s="25"/>
      <c r="AE590" s="25"/>
      <c r="AF590" s="25"/>
      <c r="AG590" s="25"/>
      <c r="AH590" s="25"/>
      <c r="AI590" s="25"/>
      <c r="AJ590" s="25"/>
      <c r="AK590" s="25"/>
      <c r="AL590" s="25"/>
      <c r="AM590" s="25"/>
      <c r="AN590" s="25"/>
      <c r="AO590" s="25"/>
      <c r="AP590" s="25"/>
      <c r="AQ590" s="25"/>
      <c r="AR590" s="25"/>
      <c r="AS590" s="25"/>
      <c r="AT590" s="25"/>
      <c r="AU590" s="25"/>
      <c r="AV590" s="25"/>
      <c r="AW590" s="25"/>
      <c r="AX590" s="25"/>
      <c r="AY590" s="25"/>
      <c r="AZ590" s="25"/>
      <c r="BA590" s="25"/>
      <c r="BB590" s="25"/>
      <c r="BC590" s="25"/>
      <c r="BD590" s="25"/>
      <c r="BE590" s="25"/>
      <c r="BF590" s="25"/>
      <c r="BG590" s="25"/>
      <c r="BH590" s="25"/>
      <c r="BI590" s="25"/>
      <c r="BJ590" s="25"/>
      <c r="BK590" s="25"/>
      <c r="BL590" s="25"/>
      <c r="BM590" s="25"/>
      <c r="BN590" s="25"/>
      <c r="BO590" s="25"/>
      <c r="BP590" s="25"/>
      <c r="BQ590" s="25"/>
    </row>
    <row r="591" spans="1:69" s="110" customFormat="1" x14ac:dyDescent="0.3">
      <c r="A591" s="25"/>
      <c r="B591" s="25"/>
      <c r="C591" s="25"/>
      <c r="D591" s="26"/>
      <c r="E591" s="26"/>
      <c r="F591" s="26"/>
      <c r="G591" s="26"/>
      <c r="H591" s="26"/>
      <c r="I591" s="26"/>
      <c r="J591" s="26"/>
      <c r="K591" s="26"/>
      <c r="L591" s="26"/>
      <c r="M591" s="26"/>
      <c r="N591" s="26"/>
      <c r="O591" s="25"/>
      <c r="P591" s="26"/>
      <c r="Q591" s="26"/>
      <c r="R591" s="25"/>
      <c r="S591" s="25"/>
      <c r="T591" s="26"/>
      <c r="U591" s="26"/>
      <c r="V591" s="26"/>
      <c r="W591" s="26"/>
      <c r="X591" s="26"/>
      <c r="Y591" s="25"/>
      <c r="Z591" s="25"/>
      <c r="AA591" s="25"/>
      <c r="AB591" s="25"/>
      <c r="AC591" s="25"/>
      <c r="AD591" s="25"/>
      <c r="AE591" s="25"/>
      <c r="AF591" s="25"/>
      <c r="AG591" s="25"/>
      <c r="AH591" s="25"/>
      <c r="AI591" s="25"/>
      <c r="AJ591" s="25"/>
      <c r="AK591" s="25"/>
      <c r="AL591" s="25"/>
      <c r="AM591" s="25"/>
      <c r="AN591" s="25"/>
      <c r="AO591" s="25"/>
      <c r="AP591" s="25"/>
      <c r="AQ591" s="25"/>
      <c r="AR591" s="25"/>
      <c r="AS591" s="25"/>
      <c r="AT591" s="25"/>
      <c r="AU591" s="25"/>
      <c r="AV591" s="25"/>
      <c r="AW591" s="25"/>
      <c r="AX591" s="25"/>
      <c r="AY591" s="25"/>
      <c r="AZ591" s="25"/>
      <c r="BA591" s="25"/>
      <c r="BB591" s="25"/>
      <c r="BC591" s="25"/>
      <c r="BD591" s="25"/>
      <c r="BE591" s="25"/>
      <c r="BF591" s="25"/>
      <c r="BG591" s="25"/>
      <c r="BH591" s="25"/>
      <c r="BI591" s="25"/>
      <c r="BJ591" s="25"/>
      <c r="BK591" s="25"/>
      <c r="BL591" s="25"/>
      <c r="BM591" s="25"/>
      <c r="BN591" s="25"/>
      <c r="BO591" s="25"/>
      <c r="BP591" s="25"/>
      <c r="BQ591" s="25"/>
    </row>
    <row r="592" spans="1:69" s="110" customFormat="1" x14ac:dyDescent="0.3">
      <c r="A592" s="25"/>
      <c r="B592" s="25"/>
      <c r="C592" s="25"/>
      <c r="D592" s="26"/>
      <c r="E592" s="26"/>
      <c r="F592" s="26"/>
      <c r="G592" s="26"/>
      <c r="H592" s="26"/>
      <c r="I592" s="26"/>
      <c r="J592" s="26"/>
      <c r="K592" s="26"/>
      <c r="L592" s="26"/>
      <c r="M592" s="26"/>
      <c r="N592" s="26"/>
      <c r="O592" s="25"/>
      <c r="P592" s="26"/>
      <c r="Q592" s="26"/>
      <c r="R592" s="25"/>
      <c r="S592" s="25"/>
      <c r="T592" s="26"/>
      <c r="U592" s="26"/>
      <c r="V592" s="26"/>
      <c r="W592" s="26"/>
      <c r="X592" s="26"/>
      <c r="Y592" s="25"/>
      <c r="Z592" s="25"/>
      <c r="AA592" s="25"/>
      <c r="AB592" s="25"/>
      <c r="AC592" s="25"/>
      <c r="AD592" s="25"/>
      <c r="AE592" s="25"/>
      <c r="AF592" s="25"/>
      <c r="AG592" s="25"/>
      <c r="AH592" s="25"/>
      <c r="AI592" s="25"/>
      <c r="AJ592" s="25"/>
      <c r="AK592" s="25"/>
      <c r="AL592" s="25"/>
      <c r="AM592" s="25"/>
      <c r="AN592" s="25"/>
      <c r="AO592" s="25"/>
      <c r="AP592" s="25"/>
      <c r="AQ592" s="25"/>
      <c r="AR592" s="25"/>
      <c r="AS592" s="25"/>
      <c r="AT592" s="25"/>
      <c r="AU592" s="25"/>
      <c r="AV592" s="25"/>
      <c r="AW592" s="25"/>
      <c r="AX592" s="25"/>
      <c r="AY592" s="25"/>
      <c r="AZ592" s="25"/>
      <c r="BA592" s="25"/>
      <c r="BB592" s="25"/>
      <c r="BC592" s="25"/>
      <c r="BD592" s="25"/>
      <c r="BE592" s="25"/>
      <c r="BF592" s="25"/>
      <c r="BG592" s="25"/>
      <c r="BH592" s="25"/>
      <c r="BI592" s="25"/>
      <c r="BJ592" s="25"/>
      <c r="BK592" s="25"/>
      <c r="BL592" s="25"/>
      <c r="BM592" s="25"/>
      <c r="BN592" s="25"/>
      <c r="BO592" s="25"/>
      <c r="BP592" s="25"/>
      <c r="BQ592" s="25"/>
    </row>
    <row r="593" spans="1:69" s="110" customFormat="1" x14ac:dyDescent="0.3">
      <c r="A593" s="25"/>
      <c r="B593" s="25"/>
      <c r="C593" s="25"/>
      <c r="D593" s="26"/>
      <c r="E593" s="26"/>
      <c r="F593" s="26"/>
      <c r="G593" s="26"/>
      <c r="H593" s="26"/>
      <c r="I593" s="26"/>
      <c r="J593" s="26"/>
      <c r="K593" s="26"/>
      <c r="L593" s="26"/>
      <c r="M593" s="26"/>
      <c r="N593" s="26"/>
      <c r="O593" s="25"/>
      <c r="P593" s="26"/>
      <c r="Q593" s="26"/>
      <c r="R593" s="25"/>
      <c r="S593" s="25"/>
      <c r="T593" s="26"/>
      <c r="U593" s="26"/>
      <c r="V593" s="26"/>
      <c r="W593" s="26"/>
      <c r="X593" s="26"/>
      <c r="Y593" s="25"/>
      <c r="Z593" s="25"/>
      <c r="AA593" s="25"/>
      <c r="AB593" s="25"/>
      <c r="AC593" s="25"/>
      <c r="AD593" s="25"/>
      <c r="AE593" s="25"/>
      <c r="AF593" s="25"/>
      <c r="AG593" s="25"/>
      <c r="AH593" s="25"/>
      <c r="AI593" s="25"/>
      <c r="AJ593" s="25"/>
      <c r="AK593" s="25"/>
      <c r="AL593" s="25"/>
      <c r="AM593" s="25"/>
      <c r="AN593" s="25"/>
      <c r="AO593" s="25"/>
      <c r="AP593" s="25"/>
      <c r="AQ593" s="25"/>
      <c r="AR593" s="25"/>
      <c r="AS593" s="25"/>
      <c r="AT593" s="25"/>
      <c r="AU593" s="25"/>
      <c r="AV593" s="25"/>
      <c r="AW593" s="25"/>
      <c r="AX593" s="25"/>
      <c r="AY593" s="25"/>
      <c r="AZ593" s="25"/>
      <c r="BA593" s="25"/>
      <c r="BB593" s="25"/>
      <c r="BC593" s="25"/>
      <c r="BD593" s="25"/>
      <c r="BE593" s="25"/>
      <c r="BF593" s="25"/>
      <c r="BG593" s="25"/>
      <c r="BH593" s="25"/>
      <c r="BI593" s="25"/>
      <c r="BJ593" s="25"/>
      <c r="BK593" s="25"/>
      <c r="BL593" s="25"/>
      <c r="BM593" s="25"/>
      <c r="BN593" s="25"/>
      <c r="BO593" s="25"/>
      <c r="BP593" s="25"/>
      <c r="BQ593" s="25"/>
    </row>
    <row r="594" spans="1:69" s="110" customFormat="1" x14ac:dyDescent="0.3">
      <c r="A594" s="25"/>
      <c r="B594" s="25"/>
      <c r="C594" s="25"/>
      <c r="D594" s="26"/>
      <c r="E594" s="26"/>
      <c r="F594" s="26"/>
      <c r="G594" s="26"/>
      <c r="H594" s="26"/>
      <c r="I594" s="26"/>
      <c r="J594" s="26"/>
      <c r="K594" s="26"/>
      <c r="L594" s="26"/>
      <c r="M594" s="26"/>
      <c r="N594" s="26"/>
      <c r="O594" s="25"/>
      <c r="P594" s="26"/>
      <c r="Q594" s="26"/>
      <c r="R594" s="25"/>
      <c r="S594" s="25"/>
      <c r="T594" s="26"/>
      <c r="U594" s="26"/>
      <c r="V594" s="26"/>
      <c r="W594" s="26"/>
      <c r="X594" s="26"/>
      <c r="Y594" s="25"/>
      <c r="Z594" s="25"/>
      <c r="AA594" s="25"/>
      <c r="AB594" s="25"/>
      <c r="AC594" s="25"/>
      <c r="AD594" s="25"/>
      <c r="AE594" s="25"/>
      <c r="AF594" s="25"/>
      <c r="AG594" s="25"/>
      <c r="AH594" s="25"/>
      <c r="AI594" s="25"/>
      <c r="AJ594" s="25"/>
      <c r="AK594" s="25"/>
      <c r="AL594" s="25"/>
      <c r="AM594" s="25"/>
      <c r="AN594" s="25"/>
      <c r="AO594" s="25"/>
      <c r="AP594" s="25"/>
      <c r="AQ594" s="25"/>
      <c r="AR594" s="25"/>
      <c r="AS594" s="25"/>
      <c r="AT594" s="25"/>
      <c r="AU594" s="25"/>
      <c r="AV594" s="25"/>
      <c r="AW594" s="25"/>
      <c r="AX594" s="25"/>
      <c r="AY594" s="25"/>
      <c r="AZ594" s="25"/>
      <c r="BA594" s="25"/>
      <c r="BB594" s="25"/>
      <c r="BC594" s="25"/>
      <c r="BD594" s="25"/>
      <c r="BE594" s="25"/>
      <c r="BF594" s="25"/>
      <c r="BG594" s="25"/>
      <c r="BH594" s="25"/>
      <c r="BI594" s="25"/>
      <c r="BJ594" s="25"/>
      <c r="BK594" s="25"/>
      <c r="BL594" s="25"/>
      <c r="BM594" s="25"/>
      <c r="BN594" s="25"/>
      <c r="BO594" s="25"/>
      <c r="BP594" s="25"/>
      <c r="BQ594" s="25"/>
    </row>
    <row r="595" spans="1:69" s="110" customFormat="1" x14ac:dyDescent="0.3">
      <c r="A595" s="25"/>
      <c r="B595" s="25"/>
      <c r="C595" s="25"/>
      <c r="D595" s="26"/>
      <c r="E595" s="26"/>
      <c r="F595" s="26"/>
      <c r="G595" s="26"/>
      <c r="H595" s="26"/>
      <c r="I595" s="26"/>
      <c r="J595" s="26"/>
      <c r="K595" s="26"/>
      <c r="L595" s="26"/>
      <c r="M595" s="26"/>
      <c r="N595" s="26"/>
      <c r="O595" s="25"/>
      <c r="P595" s="26"/>
      <c r="Q595" s="26"/>
      <c r="R595" s="25"/>
      <c r="S595" s="25"/>
      <c r="T595" s="26"/>
      <c r="U595" s="26"/>
      <c r="V595" s="26"/>
      <c r="W595" s="26"/>
      <c r="X595" s="26"/>
      <c r="Y595" s="25"/>
      <c r="Z595" s="25"/>
      <c r="AA595" s="25"/>
      <c r="AB595" s="25"/>
      <c r="AC595" s="25"/>
      <c r="AD595" s="25"/>
      <c r="AE595" s="25"/>
      <c r="AF595" s="25"/>
      <c r="AG595" s="25"/>
      <c r="AH595" s="25"/>
      <c r="AI595" s="25"/>
      <c r="AJ595" s="25"/>
      <c r="AK595" s="25"/>
      <c r="AL595" s="25"/>
      <c r="AM595" s="25"/>
      <c r="AN595" s="25"/>
      <c r="AO595" s="25"/>
      <c r="AP595" s="25"/>
      <c r="AQ595" s="25"/>
      <c r="AR595" s="25"/>
      <c r="AS595" s="25"/>
      <c r="AT595" s="25"/>
      <c r="AU595" s="25"/>
      <c r="AV595" s="25"/>
      <c r="AW595" s="25"/>
      <c r="AX595" s="25"/>
      <c r="AY595" s="25"/>
      <c r="AZ595" s="25"/>
      <c r="BA595" s="25"/>
      <c r="BB595" s="25"/>
      <c r="BC595" s="25"/>
      <c r="BD595" s="25"/>
      <c r="BE595" s="25"/>
      <c r="BF595" s="25"/>
      <c r="BG595" s="25"/>
      <c r="BH595" s="25"/>
      <c r="BI595" s="25"/>
      <c r="BJ595" s="25"/>
      <c r="BK595" s="25"/>
      <c r="BL595" s="25"/>
      <c r="BM595" s="25"/>
      <c r="BN595" s="25"/>
      <c r="BO595" s="25"/>
      <c r="BP595" s="25"/>
      <c r="BQ595" s="25"/>
    </row>
    <row r="596" spans="1:69" s="110" customFormat="1" x14ac:dyDescent="0.3">
      <c r="A596" s="25"/>
      <c r="B596" s="25"/>
      <c r="C596" s="25"/>
      <c r="D596" s="26"/>
      <c r="E596" s="26"/>
      <c r="F596" s="26"/>
      <c r="G596" s="26"/>
      <c r="H596" s="26"/>
      <c r="I596" s="26"/>
      <c r="J596" s="26"/>
      <c r="K596" s="26"/>
      <c r="L596" s="26"/>
      <c r="M596" s="26"/>
      <c r="N596" s="26"/>
      <c r="O596" s="25"/>
      <c r="P596" s="26"/>
      <c r="Q596" s="26"/>
      <c r="R596" s="25"/>
      <c r="S596" s="25"/>
      <c r="T596" s="26"/>
      <c r="U596" s="26"/>
      <c r="V596" s="26"/>
      <c r="W596" s="26"/>
      <c r="X596" s="26"/>
      <c r="Y596" s="25"/>
      <c r="Z596" s="25"/>
      <c r="AA596" s="25"/>
      <c r="AB596" s="25"/>
      <c r="AC596" s="25"/>
      <c r="AD596" s="25"/>
      <c r="AE596" s="25"/>
      <c r="AF596" s="25"/>
      <c r="AG596" s="25"/>
      <c r="AH596" s="25"/>
      <c r="AI596" s="25"/>
      <c r="AJ596" s="25"/>
      <c r="AK596" s="25"/>
      <c r="AL596" s="25"/>
      <c r="AM596" s="25"/>
      <c r="AN596" s="25"/>
      <c r="AO596" s="25"/>
      <c r="AP596" s="25"/>
      <c r="AQ596" s="25"/>
      <c r="AR596" s="25"/>
      <c r="AS596" s="25"/>
      <c r="AT596" s="25"/>
      <c r="AU596" s="25"/>
      <c r="AV596" s="25"/>
      <c r="AW596" s="25"/>
      <c r="AX596" s="25"/>
      <c r="AY596" s="25"/>
      <c r="AZ596" s="25"/>
      <c r="BA596" s="25"/>
      <c r="BB596" s="25"/>
      <c r="BC596" s="25"/>
      <c r="BD596" s="25"/>
      <c r="BE596" s="25"/>
      <c r="BF596" s="25"/>
      <c r="BG596" s="25"/>
      <c r="BH596" s="25"/>
      <c r="BI596" s="25"/>
      <c r="BJ596" s="25"/>
      <c r="BK596" s="25"/>
      <c r="BL596" s="25"/>
      <c r="BM596" s="25"/>
      <c r="BN596" s="25"/>
      <c r="BO596" s="25"/>
      <c r="BP596" s="25"/>
      <c r="BQ596" s="25"/>
    </row>
    <row r="597" spans="1:69" s="110" customFormat="1" x14ac:dyDescent="0.3">
      <c r="A597" s="25"/>
      <c r="B597" s="25"/>
      <c r="C597" s="25"/>
      <c r="D597" s="26"/>
      <c r="E597" s="26"/>
      <c r="F597" s="26"/>
      <c r="G597" s="26"/>
      <c r="H597" s="26"/>
      <c r="I597" s="26"/>
      <c r="J597" s="26"/>
      <c r="K597" s="26"/>
      <c r="L597" s="26"/>
      <c r="M597" s="26"/>
      <c r="N597" s="26"/>
      <c r="O597" s="25"/>
      <c r="P597" s="26"/>
      <c r="Q597" s="26"/>
      <c r="R597" s="25"/>
      <c r="S597" s="25"/>
      <c r="T597" s="26"/>
      <c r="U597" s="26"/>
      <c r="V597" s="26"/>
      <c r="W597" s="26"/>
      <c r="X597" s="26"/>
      <c r="Y597" s="25"/>
      <c r="Z597" s="25"/>
      <c r="AA597" s="25"/>
      <c r="AB597" s="25"/>
      <c r="AC597" s="25"/>
      <c r="AD597" s="25"/>
      <c r="AE597" s="25"/>
      <c r="AF597" s="25"/>
      <c r="AG597" s="25"/>
      <c r="AH597" s="25"/>
      <c r="AI597" s="25"/>
      <c r="AJ597" s="25"/>
      <c r="AK597" s="25"/>
      <c r="AL597" s="25"/>
      <c r="AM597" s="25"/>
      <c r="AN597" s="25"/>
      <c r="AO597" s="25"/>
      <c r="AP597" s="25"/>
      <c r="AQ597" s="25"/>
      <c r="AR597" s="25"/>
      <c r="AS597" s="25"/>
      <c r="AT597" s="25"/>
      <c r="AU597" s="25"/>
      <c r="AV597" s="25"/>
      <c r="AW597" s="25"/>
      <c r="AX597" s="25"/>
      <c r="AY597" s="25"/>
      <c r="AZ597" s="25"/>
      <c r="BA597" s="25"/>
      <c r="BB597" s="25"/>
      <c r="BC597" s="25"/>
      <c r="BD597" s="25"/>
      <c r="BE597" s="25"/>
      <c r="BF597" s="25"/>
      <c r="BG597" s="25"/>
      <c r="BH597" s="25"/>
      <c r="BI597" s="25"/>
      <c r="BJ597" s="25"/>
      <c r="BK597" s="25"/>
      <c r="BL597" s="25"/>
      <c r="BM597" s="25"/>
      <c r="BN597" s="25"/>
      <c r="BO597" s="25"/>
      <c r="BP597" s="25"/>
      <c r="BQ597" s="25"/>
    </row>
    <row r="598" spans="1:69" s="110" customFormat="1" x14ac:dyDescent="0.3">
      <c r="A598" s="25"/>
      <c r="B598" s="25"/>
      <c r="C598" s="25"/>
      <c r="D598" s="26"/>
      <c r="E598" s="26"/>
      <c r="F598" s="26"/>
      <c r="G598" s="26"/>
      <c r="H598" s="26"/>
      <c r="I598" s="26"/>
      <c r="J598" s="26"/>
      <c r="K598" s="26"/>
      <c r="L598" s="26"/>
      <c r="M598" s="26"/>
      <c r="N598" s="26"/>
      <c r="O598" s="25"/>
      <c r="P598" s="26"/>
      <c r="Q598" s="26"/>
      <c r="R598" s="25"/>
      <c r="S598" s="25"/>
      <c r="T598" s="26"/>
      <c r="U598" s="26"/>
      <c r="V598" s="26"/>
      <c r="W598" s="26"/>
      <c r="X598" s="26"/>
      <c r="Y598" s="25"/>
      <c r="Z598" s="25"/>
      <c r="AA598" s="25"/>
      <c r="AB598" s="25"/>
      <c r="AC598" s="25"/>
      <c r="AD598" s="25"/>
      <c r="AE598" s="25"/>
      <c r="AF598" s="25"/>
      <c r="AG598" s="25"/>
      <c r="AH598" s="25"/>
      <c r="AI598" s="25"/>
      <c r="AJ598" s="25"/>
      <c r="AK598" s="25"/>
      <c r="AL598" s="25"/>
      <c r="AM598" s="25"/>
      <c r="AN598" s="25"/>
      <c r="AO598" s="25"/>
      <c r="AP598" s="25"/>
      <c r="AQ598" s="25"/>
      <c r="AR598" s="25"/>
      <c r="AS598" s="25"/>
      <c r="AT598" s="25"/>
      <c r="AU598" s="25"/>
      <c r="AV598" s="25"/>
      <c r="AW598" s="25"/>
      <c r="AX598" s="25"/>
      <c r="AY598" s="25"/>
      <c r="AZ598" s="25"/>
      <c r="BA598" s="25"/>
      <c r="BB598" s="25"/>
      <c r="BC598" s="25"/>
      <c r="BD598" s="25"/>
      <c r="BE598" s="25"/>
      <c r="BF598" s="25"/>
      <c r="BG598" s="25"/>
      <c r="BH598" s="25"/>
      <c r="BI598" s="25"/>
      <c r="BJ598" s="25"/>
      <c r="BK598" s="25"/>
      <c r="BL598" s="25"/>
      <c r="BM598" s="25"/>
      <c r="BN598" s="25"/>
      <c r="BO598" s="25"/>
      <c r="BP598" s="25"/>
      <c r="BQ598" s="25"/>
    </row>
    <row r="599" spans="1:69" s="110" customFormat="1" x14ac:dyDescent="0.3">
      <c r="A599" s="25"/>
      <c r="B599" s="25"/>
      <c r="C599" s="25"/>
      <c r="D599" s="26"/>
      <c r="E599" s="26"/>
      <c r="F599" s="26"/>
      <c r="G599" s="26"/>
      <c r="H599" s="26"/>
      <c r="I599" s="26"/>
      <c r="J599" s="26"/>
      <c r="K599" s="26"/>
      <c r="L599" s="26"/>
      <c r="M599" s="26"/>
      <c r="N599" s="26"/>
      <c r="O599" s="25"/>
      <c r="P599" s="26"/>
      <c r="Q599" s="26"/>
      <c r="R599" s="25"/>
      <c r="S599" s="25"/>
      <c r="T599" s="26"/>
      <c r="U599" s="26"/>
      <c r="V599" s="26"/>
      <c r="W599" s="26"/>
      <c r="X599" s="26"/>
      <c r="Y599" s="25"/>
      <c r="Z599" s="25"/>
      <c r="AA599" s="25"/>
      <c r="AB599" s="25"/>
      <c r="AC599" s="25"/>
      <c r="AD599" s="25"/>
      <c r="AE599" s="25"/>
      <c r="AF599" s="25"/>
      <c r="AG599" s="25"/>
      <c r="AH599" s="25"/>
      <c r="AI599" s="25"/>
      <c r="AJ599" s="25"/>
      <c r="AK599" s="25"/>
      <c r="AL599" s="25"/>
      <c r="AM599" s="25"/>
      <c r="AN599" s="25"/>
      <c r="AO599" s="25"/>
      <c r="AP599" s="25"/>
      <c r="AQ599" s="25"/>
      <c r="AR599" s="25"/>
      <c r="AS599" s="25"/>
      <c r="AT599" s="25"/>
      <c r="AU599" s="25"/>
      <c r="AV599" s="25"/>
      <c r="AW599" s="25"/>
      <c r="AX599" s="25"/>
      <c r="AY599" s="25"/>
      <c r="AZ599" s="25"/>
      <c r="BA599" s="25"/>
      <c r="BB599" s="25"/>
      <c r="BC599" s="25"/>
      <c r="BD599" s="25"/>
      <c r="BE599" s="25"/>
      <c r="BF599" s="25"/>
      <c r="BG599" s="25"/>
      <c r="BH599" s="25"/>
      <c r="BI599" s="25"/>
      <c r="BJ599" s="25"/>
      <c r="BK599" s="25"/>
      <c r="BL599" s="25"/>
      <c r="BM599" s="25"/>
      <c r="BN599" s="25"/>
      <c r="BO599" s="25"/>
      <c r="BP599" s="25"/>
      <c r="BQ599" s="25"/>
    </row>
    <row r="600" spans="1:69" s="110" customFormat="1" x14ac:dyDescent="0.3">
      <c r="A600" s="25"/>
      <c r="B600" s="25"/>
      <c r="C600" s="25"/>
      <c r="D600" s="26"/>
      <c r="E600" s="26"/>
      <c r="F600" s="26"/>
      <c r="G600" s="26"/>
      <c r="H600" s="26"/>
      <c r="I600" s="26"/>
      <c r="J600" s="26"/>
      <c r="K600" s="26"/>
      <c r="L600" s="26"/>
      <c r="M600" s="26"/>
      <c r="N600" s="26"/>
      <c r="O600" s="25"/>
      <c r="P600" s="26"/>
      <c r="Q600" s="26"/>
      <c r="R600" s="25"/>
      <c r="S600" s="25"/>
      <c r="T600" s="26"/>
      <c r="U600" s="26"/>
      <c r="V600" s="26"/>
      <c r="W600" s="26"/>
      <c r="X600" s="26"/>
      <c r="Y600" s="25"/>
      <c r="Z600" s="25"/>
      <c r="AA600" s="25"/>
      <c r="AB600" s="25"/>
      <c r="AC600" s="25"/>
      <c r="AD600" s="25"/>
      <c r="AE600" s="25"/>
      <c r="AF600" s="25"/>
      <c r="AG600" s="25"/>
      <c r="AH600" s="25"/>
      <c r="AI600" s="25"/>
      <c r="AJ600" s="25"/>
      <c r="AK600" s="25"/>
      <c r="AL600" s="25"/>
      <c r="AM600" s="25"/>
      <c r="AN600" s="25"/>
      <c r="AO600" s="25"/>
      <c r="AP600" s="25"/>
      <c r="AQ600" s="25"/>
      <c r="AR600" s="25"/>
      <c r="AS600" s="25"/>
      <c r="AT600" s="25"/>
      <c r="AU600" s="25"/>
      <c r="AV600" s="25"/>
      <c r="AW600" s="25"/>
      <c r="AX600" s="25"/>
      <c r="AY600" s="25"/>
      <c r="AZ600" s="25"/>
      <c r="BA600" s="25"/>
      <c r="BB600" s="25"/>
      <c r="BC600" s="25"/>
      <c r="BD600" s="25"/>
      <c r="BE600" s="25"/>
      <c r="BF600" s="25"/>
      <c r="BG600" s="25"/>
      <c r="BH600" s="25"/>
      <c r="BI600" s="25"/>
      <c r="BJ600" s="25"/>
      <c r="BK600" s="25"/>
      <c r="BL600" s="25"/>
      <c r="BM600" s="25"/>
      <c r="BN600" s="25"/>
      <c r="BO600" s="25"/>
      <c r="BP600" s="25"/>
      <c r="BQ600" s="25"/>
    </row>
    <row r="601" spans="1:69" s="110" customFormat="1" x14ac:dyDescent="0.3">
      <c r="A601" s="25"/>
      <c r="B601" s="25"/>
      <c r="C601" s="25"/>
      <c r="D601" s="26"/>
      <c r="E601" s="26"/>
      <c r="F601" s="26"/>
      <c r="G601" s="26"/>
      <c r="H601" s="26"/>
      <c r="I601" s="26"/>
      <c r="J601" s="26"/>
      <c r="K601" s="26"/>
      <c r="L601" s="26"/>
      <c r="M601" s="26"/>
      <c r="N601" s="26"/>
      <c r="O601" s="25"/>
      <c r="P601" s="26"/>
      <c r="Q601" s="26"/>
      <c r="R601" s="25"/>
      <c r="S601" s="25"/>
      <c r="T601" s="26"/>
      <c r="U601" s="26"/>
      <c r="V601" s="26"/>
      <c r="W601" s="26"/>
      <c r="X601" s="26"/>
      <c r="Y601" s="25"/>
      <c r="Z601" s="25"/>
      <c r="AA601" s="25"/>
      <c r="AB601" s="25"/>
      <c r="AC601" s="25"/>
      <c r="AD601" s="25"/>
      <c r="AE601" s="25"/>
      <c r="AF601" s="25"/>
      <c r="AG601" s="25"/>
      <c r="AH601" s="25"/>
      <c r="AI601" s="25"/>
      <c r="AJ601" s="25"/>
      <c r="AK601" s="25"/>
      <c r="AL601" s="25"/>
      <c r="AM601" s="25"/>
      <c r="AN601" s="25"/>
      <c r="AO601" s="25"/>
      <c r="AP601" s="25"/>
      <c r="AQ601" s="25"/>
      <c r="AR601" s="25"/>
      <c r="AS601" s="25"/>
      <c r="AT601" s="25"/>
      <c r="AU601" s="25"/>
      <c r="AV601" s="25"/>
      <c r="AW601" s="25"/>
      <c r="AX601" s="25"/>
      <c r="AY601" s="25"/>
      <c r="AZ601" s="25"/>
      <c r="BA601" s="25"/>
      <c r="BB601" s="25"/>
      <c r="BC601" s="25"/>
      <c r="BD601" s="25"/>
      <c r="BE601" s="25"/>
      <c r="BF601" s="25"/>
      <c r="BG601" s="25"/>
      <c r="BH601" s="25"/>
      <c r="BI601" s="25"/>
      <c r="BJ601" s="25"/>
      <c r="BK601" s="25"/>
      <c r="BL601" s="25"/>
      <c r="BM601" s="25"/>
      <c r="BN601" s="25"/>
      <c r="BO601" s="25"/>
      <c r="BP601" s="25"/>
      <c r="BQ601" s="25"/>
    </row>
    <row r="602" spans="1:69" s="110" customFormat="1" x14ac:dyDescent="0.3">
      <c r="A602" s="25"/>
      <c r="B602" s="25"/>
      <c r="C602" s="25"/>
      <c r="D602" s="26"/>
      <c r="E602" s="26"/>
      <c r="F602" s="26"/>
      <c r="G602" s="26"/>
      <c r="H602" s="26"/>
      <c r="I602" s="26"/>
      <c r="J602" s="26"/>
      <c r="K602" s="26"/>
      <c r="L602" s="26"/>
      <c r="M602" s="26"/>
      <c r="N602" s="26"/>
      <c r="O602" s="25"/>
      <c r="P602" s="26"/>
      <c r="Q602" s="26"/>
      <c r="R602" s="25"/>
      <c r="S602" s="25"/>
      <c r="T602" s="26"/>
      <c r="U602" s="26"/>
      <c r="V602" s="26"/>
      <c r="W602" s="26"/>
      <c r="X602" s="26"/>
      <c r="Y602" s="25"/>
      <c r="Z602" s="25"/>
      <c r="AA602" s="25"/>
      <c r="AB602" s="25"/>
      <c r="AC602" s="25"/>
      <c r="AD602" s="25"/>
      <c r="AE602" s="25"/>
      <c r="AF602" s="25"/>
      <c r="AG602" s="25"/>
      <c r="AH602" s="25"/>
      <c r="AI602" s="25"/>
      <c r="AJ602" s="25"/>
      <c r="AK602" s="25"/>
      <c r="AL602" s="25"/>
      <c r="AM602" s="25"/>
      <c r="AN602" s="25"/>
      <c r="AO602" s="25"/>
      <c r="AP602" s="25"/>
      <c r="AQ602" s="25"/>
      <c r="AR602" s="25"/>
      <c r="AS602" s="25"/>
      <c r="AT602" s="25"/>
      <c r="AU602" s="25"/>
      <c r="AV602" s="25"/>
      <c r="AW602" s="25"/>
      <c r="AX602" s="25"/>
      <c r="AY602" s="25"/>
      <c r="AZ602" s="25"/>
      <c r="BA602" s="25"/>
      <c r="BB602" s="25"/>
      <c r="BC602" s="25"/>
      <c r="BD602" s="25"/>
      <c r="BE602" s="25"/>
      <c r="BF602" s="25"/>
      <c r="BG602" s="25"/>
      <c r="BH602" s="25"/>
      <c r="BI602" s="25"/>
      <c r="BJ602" s="25"/>
      <c r="BK602" s="25"/>
      <c r="BL602" s="25"/>
      <c r="BM602" s="25"/>
      <c r="BN602" s="25"/>
      <c r="BO602" s="25"/>
      <c r="BP602" s="25"/>
      <c r="BQ602" s="25"/>
    </row>
    <row r="603" spans="1:69" s="110" customFormat="1" x14ac:dyDescent="0.3">
      <c r="A603" s="25"/>
      <c r="B603" s="25"/>
      <c r="C603" s="25"/>
      <c r="D603" s="26"/>
      <c r="E603" s="26"/>
      <c r="F603" s="26"/>
      <c r="G603" s="26"/>
      <c r="H603" s="26"/>
      <c r="I603" s="26"/>
      <c r="J603" s="26"/>
      <c r="K603" s="26"/>
      <c r="L603" s="26"/>
      <c r="M603" s="26"/>
      <c r="N603" s="26"/>
      <c r="O603" s="25"/>
      <c r="P603" s="26"/>
      <c r="Q603" s="26"/>
      <c r="R603" s="25"/>
      <c r="S603" s="25"/>
      <c r="T603" s="26"/>
      <c r="U603" s="26"/>
      <c r="V603" s="26"/>
      <c r="W603" s="26"/>
      <c r="X603" s="26"/>
      <c r="Y603" s="25"/>
      <c r="Z603" s="25"/>
      <c r="AA603" s="25"/>
      <c r="AB603" s="25"/>
      <c r="AC603" s="25"/>
      <c r="AD603" s="25"/>
      <c r="AE603" s="25"/>
      <c r="AF603" s="25"/>
      <c r="AG603" s="25"/>
      <c r="AH603" s="25"/>
      <c r="AI603" s="25"/>
      <c r="AJ603" s="25"/>
      <c r="AK603" s="25"/>
      <c r="AL603" s="25"/>
      <c r="AM603" s="25"/>
      <c r="AN603" s="25"/>
      <c r="AO603" s="25"/>
      <c r="AP603" s="25"/>
      <c r="AQ603" s="25"/>
      <c r="AR603" s="25"/>
      <c r="AS603" s="25"/>
      <c r="AT603" s="25"/>
      <c r="AU603" s="25"/>
      <c r="AV603" s="25"/>
      <c r="AW603" s="25"/>
      <c r="AX603" s="25"/>
      <c r="AY603" s="25"/>
      <c r="AZ603" s="25"/>
      <c r="BA603" s="25"/>
      <c r="BB603" s="25"/>
      <c r="BC603" s="25"/>
      <c r="BD603" s="25"/>
      <c r="BE603" s="25"/>
      <c r="BF603" s="25"/>
      <c r="BG603" s="25"/>
      <c r="BH603" s="25"/>
      <c r="BI603" s="25"/>
      <c r="BJ603" s="25"/>
      <c r="BK603" s="25"/>
      <c r="BL603" s="25"/>
      <c r="BM603" s="25"/>
      <c r="BN603" s="25"/>
      <c r="BO603" s="25"/>
      <c r="BP603" s="25"/>
      <c r="BQ603" s="25"/>
    </row>
    <row r="604" spans="1:69" s="110" customFormat="1" x14ac:dyDescent="0.3">
      <c r="A604" s="25"/>
      <c r="B604" s="25"/>
      <c r="C604" s="25"/>
      <c r="D604" s="26"/>
      <c r="E604" s="26"/>
      <c r="F604" s="26"/>
      <c r="G604" s="26"/>
      <c r="H604" s="26"/>
      <c r="I604" s="26"/>
      <c r="J604" s="26"/>
      <c r="K604" s="26"/>
      <c r="L604" s="26"/>
      <c r="M604" s="26"/>
      <c r="N604" s="26"/>
      <c r="O604" s="25"/>
      <c r="P604" s="26"/>
      <c r="Q604" s="26"/>
      <c r="R604" s="25"/>
      <c r="S604" s="25"/>
      <c r="T604" s="26"/>
      <c r="U604" s="26"/>
      <c r="V604" s="26"/>
      <c r="W604" s="26"/>
      <c r="X604" s="26"/>
      <c r="Y604" s="25"/>
      <c r="Z604" s="25"/>
      <c r="AA604" s="25"/>
      <c r="AB604" s="25"/>
      <c r="AC604" s="25"/>
      <c r="AD604" s="25"/>
      <c r="AE604" s="25"/>
      <c r="AF604" s="25"/>
      <c r="AG604" s="25"/>
      <c r="AH604" s="25"/>
      <c r="AI604" s="25"/>
      <c r="AJ604" s="25"/>
      <c r="AK604" s="25"/>
      <c r="AL604" s="25"/>
      <c r="AM604" s="25"/>
      <c r="AN604" s="25"/>
      <c r="AO604" s="25"/>
      <c r="AP604" s="25"/>
      <c r="AQ604" s="25"/>
      <c r="AR604" s="25"/>
      <c r="AS604" s="25"/>
      <c r="AT604" s="25"/>
      <c r="AU604" s="25"/>
      <c r="AV604" s="25"/>
      <c r="AW604" s="25"/>
      <c r="AX604" s="25"/>
      <c r="AY604" s="25"/>
      <c r="AZ604" s="25"/>
      <c r="BA604" s="25"/>
      <c r="BB604" s="25"/>
      <c r="BC604" s="25"/>
      <c r="BD604" s="25"/>
      <c r="BE604" s="25"/>
      <c r="BF604" s="25"/>
      <c r="BG604" s="25"/>
      <c r="BH604" s="25"/>
      <c r="BI604" s="25"/>
      <c r="BJ604" s="25"/>
      <c r="BK604" s="25"/>
      <c r="BL604" s="25"/>
      <c r="BM604" s="25"/>
      <c r="BN604" s="25"/>
      <c r="BO604" s="25"/>
      <c r="BP604" s="25"/>
      <c r="BQ604" s="25"/>
    </row>
    <row r="605" spans="1:69" s="110" customFormat="1" x14ac:dyDescent="0.3">
      <c r="A605" s="25"/>
      <c r="B605" s="25"/>
      <c r="C605" s="25"/>
      <c r="D605" s="26"/>
      <c r="E605" s="26"/>
      <c r="F605" s="26"/>
      <c r="G605" s="26"/>
      <c r="H605" s="26"/>
      <c r="I605" s="26"/>
      <c r="J605" s="26"/>
      <c r="K605" s="26"/>
      <c r="L605" s="26"/>
      <c r="M605" s="26"/>
      <c r="N605" s="26"/>
      <c r="O605" s="25"/>
      <c r="P605" s="26"/>
      <c r="Q605" s="26"/>
      <c r="R605" s="25"/>
      <c r="S605" s="25"/>
      <c r="T605" s="26"/>
      <c r="U605" s="26"/>
      <c r="V605" s="26"/>
      <c r="W605" s="26"/>
      <c r="X605" s="26"/>
      <c r="Y605" s="25"/>
      <c r="Z605" s="25"/>
      <c r="AA605" s="25"/>
      <c r="AB605" s="25"/>
      <c r="AC605" s="25"/>
      <c r="AD605" s="25"/>
      <c r="AE605" s="25"/>
      <c r="AF605" s="25"/>
      <c r="AG605" s="25"/>
      <c r="AH605" s="25"/>
      <c r="AI605" s="25"/>
      <c r="AJ605" s="25"/>
      <c r="AK605" s="25"/>
      <c r="AL605" s="25"/>
      <c r="AM605" s="25"/>
      <c r="AN605" s="25"/>
      <c r="AO605" s="25"/>
      <c r="AP605" s="25"/>
      <c r="AQ605" s="25"/>
      <c r="AR605" s="25"/>
      <c r="AS605" s="25"/>
      <c r="AT605" s="25"/>
      <c r="AU605" s="25"/>
      <c r="AV605" s="25"/>
      <c r="AW605" s="25"/>
      <c r="AX605" s="25"/>
      <c r="AY605" s="25"/>
      <c r="AZ605" s="25"/>
      <c r="BA605" s="25"/>
      <c r="BB605" s="25"/>
      <c r="BC605" s="25"/>
      <c r="BD605" s="25"/>
      <c r="BE605" s="25"/>
      <c r="BF605" s="25"/>
      <c r="BG605" s="25"/>
      <c r="BH605" s="25"/>
      <c r="BI605" s="25"/>
      <c r="BJ605" s="25"/>
      <c r="BK605" s="25"/>
      <c r="BL605" s="25"/>
      <c r="BM605" s="25"/>
      <c r="BN605" s="25"/>
      <c r="BO605" s="25"/>
      <c r="BP605" s="25"/>
      <c r="BQ605" s="25"/>
    </row>
    <row r="606" spans="1:69" s="110" customFormat="1" x14ac:dyDescent="0.3">
      <c r="A606" s="25"/>
      <c r="B606" s="25"/>
      <c r="C606" s="25"/>
      <c r="D606" s="26"/>
      <c r="E606" s="26"/>
      <c r="F606" s="26"/>
      <c r="G606" s="26"/>
      <c r="H606" s="26"/>
      <c r="I606" s="26"/>
      <c r="J606" s="26"/>
      <c r="K606" s="26"/>
      <c r="L606" s="26"/>
      <c r="M606" s="26"/>
      <c r="N606" s="26"/>
      <c r="O606" s="25"/>
      <c r="P606" s="26"/>
      <c r="Q606" s="26"/>
      <c r="R606" s="25"/>
      <c r="S606" s="25"/>
      <c r="T606" s="26"/>
      <c r="U606" s="26"/>
      <c r="V606" s="26"/>
      <c r="W606" s="26"/>
      <c r="X606" s="26"/>
      <c r="Y606" s="25"/>
      <c r="Z606" s="25"/>
      <c r="AA606" s="25"/>
      <c r="AB606" s="25"/>
      <c r="AC606" s="25"/>
      <c r="AD606" s="25"/>
      <c r="AE606" s="25"/>
      <c r="AF606" s="25"/>
      <c r="AG606" s="25"/>
      <c r="AH606" s="25"/>
      <c r="AI606" s="25"/>
      <c r="AJ606" s="25"/>
      <c r="AK606" s="25"/>
      <c r="AL606" s="25"/>
      <c r="AM606" s="25"/>
      <c r="AN606" s="25"/>
      <c r="AO606" s="25"/>
      <c r="AP606" s="25"/>
      <c r="AQ606" s="25"/>
      <c r="AR606" s="25"/>
      <c r="AS606" s="25"/>
      <c r="AT606" s="25"/>
      <c r="AU606" s="25"/>
      <c r="AV606" s="25"/>
      <c r="AW606" s="25"/>
      <c r="AX606" s="25"/>
      <c r="AY606" s="25"/>
      <c r="AZ606" s="25"/>
      <c r="BA606" s="25"/>
      <c r="BB606" s="25"/>
      <c r="BC606" s="25"/>
      <c r="BD606" s="25"/>
      <c r="BE606" s="25"/>
      <c r="BF606" s="25"/>
      <c r="BG606" s="25"/>
      <c r="BH606" s="25"/>
      <c r="BI606" s="25"/>
      <c r="BJ606" s="25"/>
      <c r="BK606" s="25"/>
      <c r="BL606" s="25"/>
      <c r="BM606" s="25"/>
      <c r="BN606" s="25"/>
      <c r="BO606" s="25"/>
      <c r="BP606" s="25"/>
      <c r="BQ606" s="25"/>
    </row>
    <row r="607" spans="1:69" s="110" customFormat="1" x14ac:dyDescent="0.3">
      <c r="A607" s="25"/>
      <c r="B607" s="25"/>
      <c r="C607" s="25"/>
      <c r="D607" s="26"/>
      <c r="E607" s="26"/>
      <c r="F607" s="26"/>
      <c r="G607" s="26"/>
      <c r="H607" s="26"/>
      <c r="I607" s="26"/>
      <c r="J607" s="26"/>
      <c r="K607" s="26"/>
      <c r="L607" s="26"/>
      <c r="M607" s="26"/>
      <c r="N607" s="26"/>
      <c r="O607" s="25"/>
      <c r="P607" s="26"/>
      <c r="Q607" s="26"/>
      <c r="R607" s="25"/>
      <c r="S607" s="25"/>
      <c r="T607" s="26"/>
      <c r="U607" s="26"/>
      <c r="V607" s="26"/>
      <c r="W607" s="26"/>
      <c r="X607" s="26"/>
      <c r="Y607" s="25"/>
      <c r="Z607" s="25"/>
      <c r="AA607" s="25"/>
      <c r="AB607" s="25"/>
      <c r="AC607" s="25"/>
      <c r="AD607" s="25"/>
      <c r="AE607" s="25"/>
      <c r="AF607" s="25"/>
      <c r="AG607" s="25"/>
      <c r="AH607" s="25"/>
      <c r="AI607" s="25"/>
      <c r="AJ607" s="25"/>
      <c r="AK607" s="25"/>
      <c r="AL607" s="25"/>
      <c r="AM607" s="25"/>
      <c r="AN607" s="25"/>
      <c r="AO607" s="25"/>
      <c r="AP607" s="25"/>
      <c r="AQ607" s="25"/>
      <c r="AR607" s="25"/>
      <c r="AS607" s="25"/>
      <c r="AT607" s="25"/>
      <c r="AU607" s="25"/>
      <c r="AV607" s="25"/>
      <c r="AW607" s="25"/>
      <c r="AX607" s="25"/>
      <c r="AY607" s="25"/>
      <c r="AZ607" s="25"/>
      <c r="BA607" s="25"/>
      <c r="BB607" s="25"/>
      <c r="BC607" s="25"/>
      <c r="BD607" s="25"/>
      <c r="BE607" s="25"/>
      <c r="BF607" s="25"/>
      <c r="BG607" s="25"/>
      <c r="BH607" s="25"/>
      <c r="BI607" s="25"/>
      <c r="BJ607" s="25"/>
      <c r="BK607" s="25"/>
      <c r="BL607" s="25"/>
      <c r="BM607" s="25"/>
      <c r="BN607" s="25"/>
      <c r="BO607" s="25"/>
      <c r="BP607" s="25"/>
      <c r="BQ607" s="25"/>
    </row>
    <row r="608" spans="1:69" s="110" customFormat="1" x14ac:dyDescent="0.3">
      <c r="A608" s="25"/>
      <c r="B608" s="25"/>
      <c r="C608" s="25"/>
      <c r="D608" s="26"/>
      <c r="E608" s="26"/>
      <c r="F608" s="26"/>
      <c r="G608" s="26"/>
      <c r="H608" s="26"/>
      <c r="I608" s="26"/>
      <c r="J608" s="26"/>
      <c r="K608" s="26"/>
      <c r="L608" s="26"/>
      <c r="M608" s="26"/>
      <c r="N608" s="26"/>
      <c r="O608" s="25"/>
      <c r="P608" s="26"/>
      <c r="Q608" s="26"/>
      <c r="R608" s="25"/>
      <c r="S608" s="25"/>
      <c r="T608" s="26"/>
      <c r="U608" s="26"/>
      <c r="V608" s="26"/>
      <c r="W608" s="26"/>
      <c r="X608" s="26"/>
      <c r="Y608" s="25"/>
      <c r="Z608" s="25"/>
      <c r="AA608" s="25"/>
      <c r="AB608" s="25"/>
      <c r="AC608" s="25"/>
      <c r="AD608" s="25"/>
      <c r="AE608" s="25"/>
      <c r="AF608" s="25"/>
      <c r="AG608" s="25"/>
      <c r="AH608" s="25"/>
      <c r="AI608" s="25"/>
      <c r="AJ608" s="25"/>
      <c r="AK608" s="25"/>
      <c r="AL608" s="25"/>
      <c r="AM608" s="25"/>
      <c r="AN608" s="25"/>
      <c r="AO608" s="25"/>
      <c r="AP608" s="25"/>
      <c r="AQ608" s="25"/>
      <c r="AR608" s="25"/>
      <c r="AS608" s="25"/>
      <c r="AT608" s="25"/>
      <c r="AU608" s="25"/>
      <c r="AV608" s="25"/>
      <c r="AW608" s="25"/>
      <c r="AX608" s="25"/>
      <c r="AY608" s="25"/>
      <c r="AZ608" s="25"/>
      <c r="BA608" s="25"/>
      <c r="BB608" s="25"/>
      <c r="BC608" s="25"/>
      <c r="BD608" s="25"/>
      <c r="BE608" s="25"/>
      <c r="BF608" s="25"/>
      <c r="BG608" s="25"/>
      <c r="BH608" s="25"/>
      <c r="BI608" s="25"/>
      <c r="BJ608" s="25"/>
      <c r="BK608" s="25"/>
      <c r="BL608" s="25"/>
      <c r="BM608" s="25"/>
      <c r="BN608" s="25"/>
      <c r="BO608" s="25"/>
      <c r="BP608" s="25"/>
      <c r="BQ608" s="25"/>
    </row>
    <row r="609" spans="1:69" s="110" customFormat="1" x14ac:dyDescent="0.3">
      <c r="A609" s="25"/>
      <c r="B609" s="25"/>
      <c r="C609" s="25"/>
      <c r="D609" s="26"/>
      <c r="E609" s="26"/>
      <c r="F609" s="26"/>
      <c r="G609" s="26"/>
      <c r="H609" s="26"/>
      <c r="I609" s="26"/>
      <c r="J609" s="26"/>
      <c r="K609" s="26"/>
      <c r="L609" s="26"/>
      <c r="M609" s="26"/>
      <c r="N609" s="26"/>
      <c r="O609" s="25"/>
      <c r="P609" s="26"/>
      <c r="Q609" s="26"/>
      <c r="R609" s="25"/>
      <c r="S609" s="25"/>
      <c r="T609" s="26"/>
      <c r="U609" s="26"/>
      <c r="V609" s="26"/>
      <c r="W609" s="26"/>
      <c r="X609" s="26"/>
      <c r="Y609" s="25"/>
      <c r="Z609" s="25"/>
      <c r="AA609" s="25"/>
      <c r="AB609" s="25"/>
      <c r="AC609" s="25"/>
      <c r="AD609" s="25"/>
      <c r="AE609" s="25"/>
      <c r="AF609" s="25"/>
      <c r="AG609" s="25"/>
      <c r="AH609" s="25"/>
      <c r="AI609" s="25"/>
      <c r="AJ609" s="25"/>
      <c r="AK609" s="25"/>
      <c r="AL609" s="25"/>
      <c r="AM609" s="25"/>
      <c r="AN609" s="25"/>
      <c r="AO609" s="25"/>
      <c r="AP609" s="25"/>
      <c r="AQ609" s="25"/>
      <c r="AR609" s="25"/>
      <c r="AS609" s="25"/>
      <c r="AT609" s="25"/>
      <c r="AU609" s="25"/>
      <c r="AV609" s="25"/>
      <c r="AW609" s="25"/>
      <c r="AX609" s="25"/>
      <c r="AY609" s="25"/>
      <c r="AZ609" s="25"/>
      <c r="BA609" s="25"/>
      <c r="BB609" s="25"/>
      <c r="BC609" s="25"/>
      <c r="BD609" s="25"/>
      <c r="BE609" s="25"/>
      <c r="BF609" s="25"/>
      <c r="BG609" s="25"/>
      <c r="BH609" s="25"/>
      <c r="BI609" s="25"/>
      <c r="BJ609" s="25"/>
      <c r="BK609" s="25"/>
      <c r="BL609" s="25"/>
      <c r="BM609" s="25"/>
      <c r="BN609" s="25"/>
      <c r="BO609" s="25"/>
      <c r="BP609" s="25"/>
      <c r="BQ609" s="25"/>
    </row>
    <row r="610" spans="1:69" s="110" customFormat="1" x14ac:dyDescent="0.3">
      <c r="A610" s="25"/>
      <c r="B610" s="25"/>
      <c r="C610" s="25"/>
      <c r="D610" s="26"/>
      <c r="E610" s="26"/>
      <c r="F610" s="26"/>
      <c r="G610" s="26"/>
      <c r="H610" s="26"/>
      <c r="I610" s="26"/>
      <c r="J610" s="26"/>
      <c r="K610" s="26"/>
      <c r="L610" s="26"/>
      <c r="M610" s="26"/>
      <c r="N610" s="26"/>
      <c r="O610" s="25"/>
      <c r="P610" s="26"/>
      <c r="Q610" s="26"/>
      <c r="R610" s="25"/>
      <c r="S610" s="25"/>
      <c r="T610" s="26"/>
      <c r="U610" s="26"/>
      <c r="V610" s="26"/>
      <c r="W610" s="26"/>
      <c r="X610" s="26"/>
      <c r="Y610" s="25"/>
      <c r="Z610" s="25"/>
      <c r="AA610" s="25"/>
      <c r="AB610" s="25"/>
      <c r="AC610" s="25"/>
      <c r="AD610" s="25"/>
      <c r="AE610" s="25"/>
      <c r="AF610" s="25"/>
      <c r="AG610" s="25"/>
      <c r="AH610" s="25"/>
      <c r="AI610" s="25"/>
      <c r="AJ610" s="25"/>
      <c r="AK610" s="25"/>
      <c r="AL610" s="25"/>
      <c r="AM610" s="25"/>
      <c r="AN610" s="25"/>
      <c r="AO610" s="25"/>
      <c r="AP610" s="25"/>
      <c r="AQ610" s="25"/>
      <c r="AR610" s="25"/>
      <c r="AS610" s="25"/>
      <c r="AT610" s="25"/>
      <c r="AU610" s="25"/>
      <c r="AV610" s="25"/>
      <c r="AW610" s="25"/>
      <c r="AX610" s="25"/>
      <c r="AY610" s="25"/>
      <c r="AZ610" s="25"/>
      <c r="BA610" s="25"/>
      <c r="BB610" s="25"/>
      <c r="BC610" s="25"/>
      <c r="BD610" s="25"/>
      <c r="BE610" s="25"/>
      <c r="BF610" s="25"/>
      <c r="BG610" s="25"/>
      <c r="BH610" s="25"/>
      <c r="BI610" s="25"/>
      <c r="BJ610" s="25"/>
      <c r="BK610" s="25"/>
      <c r="BL610" s="25"/>
      <c r="BM610" s="25"/>
      <c r="BN610" s="25"/>
      <c r="BO610" s="25"/>
      <c r="BP610" s="25"/>
      <c r="BQ610" s="25"/>
    </row>
    <row r="611" spans="1:69" s="110" customFormat="1" x14ac:dyDescent="0.3">
      <c r="A611" s="25"/>
      <c r="B611" s="25"/>
      <c r="C611" s="25"/>
      <c r="D611" s="26"/>
      <c r="E611" s="26"/>
      <c r="F611" s="26"/>
      <c r="G611" s="26"/>
      <c r="H611" s="26"/>
      <c r="I611" s="26"/>
      <c r="J611" s="26"/>
      <c r="K611" s="26"/>
      <c r="L611" s="26"/>
      <c r="M611" s="26"/>
      <c r="N611" s="26"/>
      <c r="O611" s="25"/>
      <c r="P611" s="26"/>
      <c r="Q611" s="26"/>
      <c r="R611" s="25"/>
      <c r="S611" s="25"/>
      <c r="T611" s="26"/>
      <c r="U611" s="26"/>
      <c r="V611" s="26"/>
      <c r="W611" s="26"/>
      <c r="X611" s="26"/>
      <c r="Y611" s="25"/>
      <c r="Z611" s="25"/>
      <c r="AA611" s="25"/>
      <c r="AB611" s="25"/>
      <c r="AC611" s="25"/>
      <c r="AD611" s="25"/>
      <c r="AE611" s="25"/>
      <c r="AF611" s="25"/>
      <c r="AG611" s="25"/>
      <c r="AH611" s="25"/>
      <c r="AI611" s="25"/>
      <c r="AJ611" s="25"/>
      <c r="AK611" s="25"/>
      <c r="AL611" s="25"/>
      <c r="AM611" s="25"/>
      <c r="AN611" s="25"/>
      <c r="AO611" s="25"/>
      <c r="AP611" s="25"/>
      <c r="AQ611" s="25"/>
      <c r="AR611" s="25"/>
      <c r="AS611" s="25"/>
      <c r="AT611" s="25"/>
      <c r="AU611" s="25"/>
      <c r="AV611" s="25"/>
      <c r="AW611" s="25"/>
      <c r="AX611" s="25"/>
      <c r="AY611" s="25"/>
      <c r="AZ611" s="25"/>
      <c r="BA611" s="25"/>
      <c r="BB611" s="25"/>
      <c r="BC611" s="25"/>
      <c r="BD611" s="25"/>
      <c r="BE611" s="25"/>
      <c r="BF611" s="25"/>
      <c r="BG611" s="25"/>
      <c r="BH611" s="25"/>
      <c r="BI611" s="25"/>
      <c r="BJ611" s="25"/>
      <c r="BK611" s="25"/>
      <c r="BL611" s="25"/>
      <c r="BM611" s="25"/>
      <c r="BN611" s="25"/>
      <c r="BO611" s="25"/>
      <c r="BP611" s="25"/>
      <c r="BQ611" s="25"/>
    </row>
    <row r="612" spans="1:69" s="110" customFormat="1" x14ac:dyDescent="0.3">
      <c r="A612" s="25"/>
      <c r="B612" s="25"/>
      <c r="C612" s="25"/>
      <c r="D612" s="26"/>
      <c r="E612" s="26"/>
      <c r="F612" s="26"/>
      <c r="G612" s="26"/>
      <c r="H612" s="26"/>
      <c r="I612" s="26"/>
      <c r="J612" s="26"/>
      <c r="K612" s="26"/>
      <c r="L612" s="26"/>
      <c r="M612" s="26"/>
      <c r="N612" s="26"/>
      <c r="O612" s="25"/>
      <c r="P612" s="26"/>
      <c r="Q612" s="26"/>
      <c r="R612" s="25"/>
      <c r="S612" s="25"/>
      <c r="T612" s="26"/>
      <c r="U612" s="26"/>
      <c r="V612" s="26"/>
      <c r="W612" s="26"/>
      <c r="X612" s="26"/>
      <c r="Y612" s="25"/>
      <c r="Z612" s="25"/>
      <c r="AA612" s="25"/>
      <c r="AB612" s="25"/>
      <c r="AC612" s="25"/>
      <c r="AD612" s="25"/>
      <c r="AE612" s="25"/>
      <c r="AF612" s="25"/>
      <c r="AG612" s="25"/>
      <c r="AH612" s="25"/>
      <c r="AI612" s="25"/>
      <c r="AJ612" s="25"/>
      <c r="AK612" s="25"/>
      <c r="AL612" s="25"/>
      <c r="AM612" s="25"/>
      <c r="AN612" s="25"/>
      <c r="AO612" s="25"/>
      <c r="AP612" s="25"/>
      <c r="AQ612" s="25"/>
      <c r="AR612" s="25"/>
      <c r="AS612" s="25"/>
      <c r="AT612" s="25"/>
      <c r="AU612" s="25"/>
      <c r="AV612" s="25"/>
      <c r="AW612" s="25"/>
      <c r="AX612" s="25"/>
      <c r="AY612" s="25"/>
      <c r="AZ612" s="25"/>
      <c r="BA612" s="25"/>
      <c r="BB612" s="25"/>
      <c r="BC612" s="25"/>
      <c r="BD612" s="25"/>
      <c r="BE612" s="25"/>
      <c r="BF612" s="25"/>
      <c r="BG612" s="25"/>
      <c r="BH612" s="25"/>
      <c r="BI612" s="25"/>
      <c r="BJ612" s="25"/>
      <c r="BK612" s="25"/>
      <c r="BL612" s="25"/>
      <c r="BM612" s="25"/>
      <c r="BN612" s="25"/>
      <c r="BO612" s="25"/>
      <c r="BP612" s="25"/>
      <c r="BQ612" s="25"/>
    </row>
    <row r="613" spans="1:69" s="110" customFormat="1" x14ac:dyDescent="0.3">
      <c r="A613" s="25"/>
      <c r="B613" s="25"/>
      <c r="C613" s="25"/>
      <c r="D613" s="26"/>
      <c r="E613" s="26"/>
      <c r="F613" s="26"/>
      <c r="G613" s="26"/>
      <c r="H613" s="26"/>
      <c r="I613" s="26"/>
      <c r="J613" s="26"/>
      <c r="K613" s="26"/>
      <c r="L613" s="26"/>
      <c r="M613" s="26"/>
      <c r="N613" s="26"/>
      <c r="O613" s="25"/>
      <c r="P613" s="26"/>
      <c r="Q613" s="26"/>
      <c r="R613" s="25"/>
      <c r="S613" s="25"/>
      <c r="T613" s="26"/>
      <c r="U613" s="26"/>
      <c r="V613" s="26"/>
      <c r="W613" s="26"/>
      <c r="X613" s="26"/>
      <c r="Y613" s="25"/>
      <c r="Z613" s="25"/>
      <c r="AA613" s="25"/>
      <c r="AB613" s="25"/>
      <c r="AC613" s="25"/>
      <c r="AD613" s="25"/>
      <c r="AE613" s="25"/>
      <c r="AF613" s="25"/>
      <c r="AG613" s="25"/>
      <c r="AH613" s="25"/>
      <c r="AI613" s="25"/>
      <c r="AJ613" s="25"/>
      <c r="AK613" s="25"/>
      <c r="AL613" s="25"/>
      <c r="AM613" s="25"/>
      <c r="AN613" s="25"/>
      <c r="AO613" s="25"/>
      <c r="AP613" s="25"/>
      <c r="AQ613" s="25"/>
      <c r="AR613" s="25"/>
      <c r="AS613" s="25"/>
      <c r="AT613" s="25"/>
      <c r="AU613" s="25"/>
      <c r="AV613" s="25"/>
      <c r="AW613" s="25"/>
      <c r="AX613" s="25"/>
      <c r="AY613" s="25"/>
      <c r="AZ613" s="25"/>
      <c r="BA613" s="25"/>
      <c r="BB613" s="25"/>
      <c r="BC613" s="25"/>
      <c r="BD613" s="25"/>
      <c r="BE613" s="25"/>
      <c r="BF613" s="25"/>
      <c r="BG613" s="25"/>
      <c r="BH613" s="25"/>
      <c r="BI613" s="25"/>
      <c r="BJ613" s="25"/>
      <c r="BK613" s="25"/>
      <c r="BL613" s="25"/>
      <c r="BM613" s="25"/>
      <c r="BN613" s="25"/>
      <c r="BO613" s="25"/>
      <c r="BP613" s="25"/>
      <c r="BQ613" s="25"/>
    </row>
    <row r="614" spans="1:69" s="110" customFormat="1" x14ac:dyDescent="0.3">
      <c r="A614" s="25"/>
      <c r="B614" s="25"/>
      <c r="C614" s="25"/>
      <c r="D614" s="26"/>
      <c r="E614" s="26"/>
      <c r="F614" s="26"/>
      <c r="G614" s="26"/>
      <c r="H614" s="26"/>
      <c r="I614" s="26"/>
      <c r="J614" s="26"/>
      <c r="K614" s="26"/>
      <c r="L614" s="26"/>
      <c r="M614" s="26"/>
      <c r="N614" s="26"/>
      <c r="O614" s="25"/>
      <c r="P614" s="26"/>
      <c r="Q614" s="26"/>
      <c r="R614" s="25"/>
      <c r="S614" s="25"/>
      <c r="T614" s="26"/>
      <c r="U614" s="26"/>
      <c r="V614" s="26"/>
      <c r="W614" s="26"/>
      <c r="X614" s="26"/>
      <c r="Y614" s="25"/>
      <c r="Z614" s="25"/>
      <c r="AA614" s="25"/>
      <c r="AB614" s="25"/>
      <c r="AC614" s="25"/>
      <c r="AD614" s="25"/>
      <c r="AE614" s="25"/>
      <c r="AF614" s="25"/>
      <c r="AG614" s="25"/>
      <c r="AH614" s="25"/>
      <c r="AI614" s="25"/>
      <c r="AJ614" s="25"/>
      <c r="AK614" s="25"/>
      <c r="AL614" s="25"/>
      <c r="AM614" s="25"/>
      <c r="AN614" s="25"/>
      <c r="AO614" s="25"/>
      <c r="AP614" s="25"/>
      <c r="AQ614" s="25"/>
      <c r="AR614" s="25"/>
      <c r="AS614" s="25"/>
      <c r="AT614" s="25"/>
      <c r="AU614" s="25"/>
      <c r="AV614" s="25"/>
      <c r="AW614" s="25"/>
      <c r="AX614" s="25"/>
      <c r="AY614" s="25"/>
      <c r="AZ614" s="25"/>
      <c r="BA614" s="25"/>
      <c r="BB614" s="25"/>
      <c r="BC614" s="25"/>
      <c r="BD614" s="25"/>
      <c r="BE614" s="25"/>
      <c r="BF614" s="25"/>
      <c r="BG614" s="25"/>
      <c r="BH614" s="25"/>
      <c r="BI614" s="25"/>
      <c r="BJ614" s="25"/>
      <c r="BK614" s="25"/>
      <c r="BL614" s="25"/>
      <c r="BM614" s="25"/>
      <c r="BN614" s="25"/>
      <c r="BO614" s="25"/>
      <c r="BP614" s="25"/>
      <c r="BQ614" s="25"/>
    </row>
    <row r="615" spans="1:69" s="110" customFormat="1" x14ac:dyDescent="0.3">
      <c r="A615" s="25"/>
      <c r="B615" s="25"/>
      <c r="C615" s="25"/>
      <c r="D615" s="26"/>
      <c r="E615" s="26"/>
      <c r="F615" s="26"/>
      <c r="G615" s="26"/>
      <c r="H615" s="26"/>
      <c r="I615" s="26"/>
      <c r="J615" s="26"/>
      <c r="K615" s="26"/>
      <c r="L615" s="26"/>
      <c r="M615" s="26"/>
      <c r="N615" s="26"/>
      <c r="O615" s="25"/>
      <c r="P615" s="26"/>
      <c r="Q615" s="26"/>
      <c r="R615" s="25"/>
      <c r="S615" s="25"/>
      <c r="T615" s="26"/>
      <c r="U615" s="26"/>
      <c r="V615" s="26"/>
      <c r="W615" s="26"/>
      <c r="X615" s="26"/>
      <c r="Y615" s="25"/>
      <c r="Z615" s="25"/>
      <c r="AA615" s="25"/>
      <c r="AB615" s="25"/>
      <c r="AC615" s="25"/>
      <c r="AD615" s="25"/>
      <c r="AE615" s="25"/>
      <c r="AF615" s="25"/>
      <c r="AG615" s="25"/>
      <c r="AH615" s="25"/>
      <c r="AI615" s="25"/>
      <c r="AJ615" s="25"/>
      <c r="AK615" s="25"/>
      <c r="AL615" s="25"/>
      <c r="AM615" s="25"/>
      <c r="AN615" s="25"/>
      <c r="AO615" s="25"/>
      <c r="AP615" s="25"/>
      <c r="AQ615" s="25"/>
      <c r="AR615" s="25"/>
      <c r="AS615" s="25"/>
      <c r="AT615" s="25"/>
      <c r="AU615" s="25"/>
      <c r="AV615" s="25"/>
      <c r="AW615" s="25"/>
      <c r="AX615" s="25"/>
      <c r="AY615" s="25"/>
      <c r="AZ615" s="25"/>
      <c r="BA615" s="25"/>
      <c r="BB615" s="25"/>
      <c r="BC615" s="25"/>
      <c r="BD615" s="25"/>
      <c r="BE615" s="25"/>
      <c r="BF615" s="25"/>
      <c r="BG615" s="25"/>
      <c r="BH615" s="25"/>
      <c r="BI615" s="25"/>
      <c r="BJ615" s="25"/>
      <c r="BK615" s="25"/>
      <c r="BL615" s="25"/>
      <c r="BM615" s="25"/>
      <c r="BN615" s="25"/>
      <c r="BO615" s="25"/>
      <c r="BP615" s="25"/>
      <c r="BQ615" s="25"/>
    </row>
    <row r="616" spans="1:69" s="110" customFormat="1" x14ac:dyDescent="0.3">
      <c r="A616" s="25"/>
      <c r="B616" s="25"/>
      <c r="C616" s="25"/>
      <c r="D616" s="26"/>
      <c r="E616" s="26"/>
      <c r="F616" s="26"/>
      <c r="G616" s="26"/>
      <c r="H616" s="26"/>
      <c r="I616" s="26"/>
      <c r="J616" s="26"/>
      <c r="K616" s="26"/>
      <c r="L616" s="26"/>
      <c r="M616" s="26"/>
      <c r="N616" s="26"/>
      <c r="O616" s="25"/>
      <c r="P616" s="26"/>
      <c r="Q616" s="26"/>
      <c r="R616" s="25"/>
      <c r="S616" s="25"/>
      <c r="T616" s="26"/>
      <c r="U616" s="26"/>
      <c r="V616" s="26"/>
      <c r="W616" s="26"/>
      <c r="X616" s="26"/>
      <c r="Y616" s="25"/>
      <c r="Z616" s="25"/>
      <c r="AA616" s="25"/>
      <c r="AB616" s="25"/>
      <c r="AC616" s="25"/>
      <c r="AD616" s="25"/>
      <c r="AE616" s="25"/>
      <c r="AF616" s="25"/>
      <c r="AG616" s="25"/>
      <c r="AH616" s="25"/>
      <c r="AI616" s="25"/>
      <c r="AJ616" s="25"/>
      <c r="AK616" s="25"/>
      <c r="AL616" s="25"/>
      <c r="AM616" s="25"/>
      <c r="AN616" s="25"/>
      <c r="AO616" s="25"/>
      <c r="AP616" s="25"/>
      <c r="AQ616" s="25"/>
      <c r="AR616" s="25"/>
      <c r="AS616" s="25"/>
      <c r="AT616" s="25"/>
      <c r="AU616" s="25"/>
      <c r="AV616" s="25"/>
      <c r="AW616" s="25"/>
      <c r="AX616" s="25"/>
      <c r="AY616" s="25"/>
      <c r="AZ616" s="25"/>
      <c r="BA616" s="25"/>
      <c r="BB616" s="25"/>
      <c r="BC616" s="25"/>
      <c r="BD616" s="25"/>
      <c r="BE616" s="25"/>
      <c r="BF616" s="25"/>
      <c r="BG616" s="25"/>
      <c r="BH616" s="25"/>
      <c r="BI616" s="25"/>
      <c r="BJ616" s="25"/>
      <c r="BK616" s="25"/>
      <c r="BL616" s="25"/>
      <c r="BM616" s="25"/>
      <c r="BN616" s="25"/>
      <c r="BO616" s="25"/>
      <c r="BP616" s="25"/>
      <c r="BQ616" s="25"/>
    </row>
    <row r="617" spans="1:69" s="110" customFormat="1" x14ac:dyDescent="0.3">
      <c r="A617" s="25"/>
      <c r="B617" s="25"/>
      <c r="C617" s="25"/>
      <c r="D617" s="26"/>
      <c r="E617" s="26"/>
      <c r="F617" s="26"/>
      <c r="G617" s="26"/>
      <c r="H617" s="26"/>
      <c r="I617" s="26"/>
      <c r="J617" s="26"/>
      <c r="K617" s="26"/>
      <c r="L617" s="26"/>
      <c r="M617" s="26"/>
      <c r="N617" s="26"/>
      <c r="O617" s="25"/>
      <c r="P617" s="26"/>
      <c r="Q617" s="26"/>
      <c r="R617" s="25"/>
      <c r="S617" s="25"/>
      <c r="T617" s="26"/>
      <c r="U617" s="26"/>
      <c r="V617" s="26"/>
      <c r="W617" s="26"/>
      <c r="X617" s="26"/>
      <c r="Y617" s="25"/>
      <c r="Z617" s="25"/>
      <c r="AA617" s="25"/>
      <c r="AB617" s="25"/>
      <c r="AC617" s="25"/>
      <c r="AD617" s="25"/>
      <c r="AE617" s="25"/>
      <c r="AF617" s="25"/>
      <c r="AG617" s="25"/>
      <c r="AH617" s="25"/>
      <c r="AI617" s="25"/>
      <c r="AJ617" s="25"/>
      <c r="AK617" s="25"/>
      <c r="AL617" s="25"/>
      <c r="AM617" s="25"/>
      <c r="AN617" s="25"/>
      <c r="AO617" s="25"/>
      <c r="AP617" s="25"/>
      <c r="AQ617" s="25"/>
      <c r="AR617" s="25"/>
      <c r="AS617" s="25"/>
      <c r="AT617" s="25"/>
      <c r="AU617" s="25"/>
      <c r="AV617" s="25"/>
      <c r="AW617" s="25"/>
      <c r="AX617" s="25"/>
      <c r="AY617" s="25"/>
      <c r="AZ617" s="25"/>
      <c r="BA617" s="25"/>
      <c r="BB617" s="25"/>
      <c r="BC617" s="25"/>
      <c r="BD617" s="25"/>
      <c r="BE617" s="25"/>
      <c r="BF617" s="25"/>
      <c r="BG617" s="25"/>
      <c r="BH617" s="25"/>
      <c r="BI617" s="25"/>
      <c r="BJ617" s="25"/>
      <c r="BK617" s="25"/>
      <c r="BL617" s="25"/>
      <c r="BM617" s="25"/>
      <c r="BN617" s="25"/>
      <c r="BO617" s="25"/>
      <c r="BP617" s="25"/>
      <c r="BQ617" s="25"/>
    </row>
    <row r="618" spans="1:69" s="110" customFormat="1" x14ac:dyDescent="0.3">
      <c r="A618" s="25"/>
      <c r="B618" s="25"/>
      <c r="C618" s="25"/>
      <c r="D618" s="26"/>
      <c r="E618" s="26"/>
      <c r="F618" s="26"/>
      <c r="G618" s="26"/>
      <c r="H618" s="26"/>
      <c r="I618" s="26"/>
      <c r="J618" s="26"/>
      <c r="K618" s="26"/>
      <c r="L618" s="26"/>
      <c r="M618" s="26"/>
      <c r="N618" s="26"/>
      <c r="O618" s="25"/>
      <c r="P618" s="26"/>
      <c r="Q618" s="26"/>
      <c r="R618" s="25"/>
      <c r="S618" s="25"/>
      <c r="T618" s="26"/>
      <c r="U618" s="26"/>
      <c r="V618" s="26"/>
      <c r="W618" s="26"/>
      <c r="X618" s="26"/>
      <c r="Y618" s="25"/>
      <c r="Z618" s="25"/>
      <c r="AA618" s="25"/>
      <c r="AB618" s="25"/>
      <c r="AC618" s="25"/>
      <c r="AD618" s="25"/>
      <c r="AE618" s="25"/>
      <c r="AF618" s="25"/>
      <c r="AG618" s="25"/>
      <c r="AH618" s="25"/>
      <c r="AI618" s="25"/>
      <c r="AJ618" s="25"/>
      <c r="AK618" s="25"/>
      <c r="AL618" s="25"/>
      <c r="AM618" s="25"/>
      <c r="AN618" s="25"/>
      <c r="AO618" s="25"/>
      <c r="AP618" s="25"/>
      <c r="AQ618" s="25"/>
      <c r="AR618" s="25"/>
      <c r="AS618" s="25"/>
      <c r="AT618" s="25"/>
      <c r="AU618" s="25"/>
      <c r="AV618" s="25"/>
      <c r="AW618" s="25"/>
      <c r="AX618" s="25"/>
      <c r="AY618" s="25"/>
      <c r="AZ618" s="25"/>
      <c r="BA618" s="25"/>
      <c r="BB618" s="25"/>
      <c r="BC618" s="25"/>
      <c r="BD618" s="25"/>
      <c r="BE618" s="25"/>
      <c r="BF618" s="25"/>
      <c r="BG618" s="25"/>
      <c r="BH618" s="25"/>
      <c r="BI618" s="25"/>
      <c r="BJ618" s="25"/>
      <c r="BK618" s="25"/>
      <c r="BL618" s="25"/>
      <c r="BM618" s="25"/>
      <c r="BN618" s="25"/>
      <c r="BO618" s="25"/>
      <c r="BP618" s="25"/>
      <c r="BQ618" s="25"/>
    </row>
    <row r="619" spans="1:69" s="110" customFormat="1" x14ac:dyDescent="0.3">
      <c r="A619" s="25"/>
      <c r="B619" s="25"/>
      <c r="C619" s="25"/>
      <c r="D619" s="26"/>
      <c r="E619" s="26"/>
      <c r="F619" s="26"/>
      <c r="G619" s="26"/>
      <c r="H619" s="26"/>
      <c r="I619" s="26"/>
      <c r="J619" s="26"/>
      <c r="K619" s="26"/>
      <c r="L619" s="26"/>
      <c r="M619" s="26"/>
      <c r="N619" s="26"/>
      <c r="O619" s="25"/>
      <c r="P619" s="26"/>
      <c r="Q619" s="26"/>
      <c r="R619" s="25"/>
      <c r="S619" s="25"/>
      <c r="T619" s="26"/>
      <c r="U619" s="26"/>
      <c r="V619" s="26"/>
      <c r="W619" s="26"/>
      <c r="X619" s="26"/>
      <c r="Y619" s="25"/>
      <c r="Z619" s="25"/>
      <c r="AA619" s="25"/>
      <c r="AB619" s="25"/>
      <c r="AC619" s="25"/>
      <c r="AD619" s="25"/>
      <c r="AE619" s="25"/>
      <c r="AF619" s="25"/>
      <c r="AG619" s="25"/>
      <c r="AH619" s="25"/>
      <c r="AI619" s="25"/>
      <c r="AJ619" s="25"/>
      <c r="AK619" s="25"/>
      <c r="AL619" s="25"/>
      <c r="AM619" s="25"/>
      <c r="AN619" s="25"/>
      <c r="AO619" s="25"/>
      <c r="AP619" s="25"/>
      <c r="AQ619" s="25"/>
      <c r="AR619" s="25"/>
      <c r="AS619" s="25"/>
      <c r="AT619" s="25"/>
      <c r="AU619" s="25"/>
      <c r="AV619" s="25"/>
      <c r="AW619" s="25"/>
      <c r="AX619" s="25"/>
      <c r="AY619" s="25"/>
      <c r="AZ619" s="25"/>
      <c r="BA619" s="25"/>
      <c r="BB619" s="25"/>
      <c r="BC619" s="25"/>
      <c r="BD619" s="25"/>
      <c r="BE619" s="25"/>
      <c r="BF619" s="25"/>
      <c r="BG619" s="25"/>
      <c r="BH619" s="25"/>
      <c r="BI619" s="25"/>
      <c r="BJ619" s="25"/>
      <c r="BK619" s="25"/>
      <c r="BL619" s="25"/>
      <c r="BM619" s="25"/>
      <c r="BN619" s="25"/>
      <c r="BO619" s="25"/>
      <c r="BP619" s="25"/>
      <c r="BQ619" s="25"/>
    </row>
    <row r="620" spans="1:69" s="110" customFormat="1" x14ac:dyDescent="0.3">
      <c r="A620" s="25"/>
      <c r="B620" s="25"/>
      <c r="C620" s="25"/>
      <c r="D620" s="26"/>
      <c r="E620" s="26"/>
      <c r="F620" s="26"/>
      <c r="G620" s="26"/>
      <c r="H620" s="26"/>
      <c r="I620" s="26"/>
      <c r="J620" s="26"/>
      <c r="K620" s="26"/>
      <c r="L620" s="26"/>
      <c r="M620" s="26"/>
      <c r="N620" s="26"/>
      <c r="O620" s="25"/>
      <c r="P620" s="26"/>
      <c r="Q620" s="26"/>
      <c r="R620" s="25"/>
      <c r="S620" s="25"/>
      <c r="T620" s="26"/>
      <c r="U620" s="26"/>
      <c r="V620" s="26"/>
      <c r="W620" s="26"/>
      <c r="X620" s="26"/>
      <c r="Y620" s="25"/>
      <c r="Z620" s="25"/>
      <c r="AA620" s="25"/>
      <c r="AB620" s="25"/>
      <c r="AC620" s="25"/>
      <c r="AD620" s="25"/>
      <c r="AE620" s="25"/>
      <c r="AF620" s="25"/>
      <c r="AG620" s="25"/>
      <c r="AH620" s="25"/>
      <c r="AI620" s="25"/>
      <c r="AJ620" s="25"/>
      <c r="AK620" s="25"/>
      <c r="AL620" s="25"/>
      <c r="AM620" s="25"/>
      <c r="AN620" s="25"/>
      <c r="AO620" s="25"/>
      <c r="AP620" s="25"/>
      <c r="AQ620" s="25"/>
      <c r="AR620" s="25"/>
      <c r="AS620" s="25"/>
      <c r="AT620" s="25"/>
      <c r="AU620" s="25"/>
      <c r="AV620" s="25"/>
      <c r="AW620" s="25"/>
      <c r="AX620" s="25"/>
      <c r="AY620" s="25"/>
      <c r="AZ620" s="25"/>
      <c r="BA620" s="25"/>
      <c r="BB620" s="25"/>
      <c r="BC620" s="25"/>
      <c r="BD620" s="25"/>
      <c r="BE620" s="25"/>
      <c r="BF620" s="25"/>
      <c r="BG620" s="25"/>
      <c r="BH620" s="25"/>
      <c r="BI620" s="25"/>
      <c r="BJ620" s="25"/>
      <c r="BK620" s="25"/>
      <c r="BL620" s="25"/>
      <c r="BM620" s="25"/>
      <c r="BN620" s="25"/>
      <c r="BO620" s="25"/>
      <c r="BP620" s="25"/>
      <c r="BQ620" s="25"/>
    </row>
    <row r="621" spans="1:69" s="110" customFormat="1" x14ac:dyDescent="0.3">
      <c r="A621" s="25"/>
      <c r="B621" s="25"/>
      <c r="C621" s="25"/>
      <c r="D621" s="26"/>
      <c r="E621" s="26"/>
      <c r="F621" s="26"/>
      <c r="G621" s="26"/>
      <c r="H621" s="26"/>
      <c r="I621" s="26"/>
      <c r="J621" s="26"/>
      <c r="K621" s="26"/>
      <c r="L621" s="26"/>
      <c r="M621" s="26"/>
      <c r="N621" s="26"/>
      <c r="O621" s="25"/>
      <c r="P621" s="26"/>
      <c r="Q621" s="26"/>
      <c r="R621" s="25"/>
      <c r="S621" s="25"/>
      <c r="T621" s="26"/>
      <c r="U621" s="26"/>
      <c r="V621" s="26"/>
      <c r="W621" s="26"/>
      <c r="X621" s="26"/>
      <c r="Y621" s="25"/>
      <c r="Z621" s="25"/>
      <c r="AA621" s="25"/>
      <c r="AB621" s="25"/>
      <c r="AC621" s="25"/>
      <c r="AD621" s="25"/>
      <c r="AE621" s="25"/>
      <c r="AF621" s="25"/>
      <c r="AG621" s="25"/>
      <c r="AH621" s="25"/>
      <c r="AI621" s="25"/>
      <c r="AJ621" s="25"/>
      <c r="AK621" s="25"/>
      <c r="AL621" s="25"/>
      <c r="AM621" s="25"/>
      <c r="AN621" s="25"/>
      <c r="AO621" s="25"/>
      <c r="AP621" s="25"/>
      <c r="AQ621" s="25"/>
      <c r="AR621" s="25"/>
      <c r="AS621" s="25"/>
      <c r="AT621" s="25"/>
      <c r="AU621" s="25"/>
      <c r="AV621" s="25"/>
      <c r="AW621" s="25"/>
      <c r="AX621" s="25"/>
      <c r="AY621" s="25"/>
      <c r="AZ621" s="25"/>
      <c r="BA621" s="25"/>
      <c r="BB621" s="25"/>
      <c r="BC621" s="25"/>
      <c r="BD621" s="25"/>
      <c r="BE621" s="25"/>
      <c r="BF621" s="25"/>
      <c r="BG621" s="25"/>
      <c r="BH621" s="25"/>
      <c r="BI621" s="25"/>
      <c r="BJ621" s="25"/>
      <c r="BK621" s="25"/>
      <c r="BL621" s="25"/>
      <c r="BM621" s="25"/>
      <c r="BN621" s="25"/>
      <c r="BO621" s="25"/>
      <c r="BP621" s="25"/>
      <c r="BQ621" s="25"/>
    </row>
    <row r="622" spans="1:69" s="110" customFormat="1" x14ac:dyDescent="0.3">
      <c r="A622" s="25"/>
      <c r="B622" s="25"/>
      <c r="C622" s="25"/>
      <c r="D622" s="26"/>
      <c r="E622" s="26"/>
      <c r="F622" s="26"/>
      <c r="G622" s="26"/>
      <c r="H622" s="26"/>
      <c r="I622" s="26"/>
      <c r="J622" s="26"/>
      <c r="K622" s="26"/>
      <c r="L622" s="26"/>
      <c r="M622" s="26"/>
      <c r="N622" s="26"/>
      <c r="O622" s="25"/>
      <c r="P622" s="26"/>
      <c r="Q622" s="26"/>
      <c r="R622" s="25"/>
      <c r="S622" s="25"/>
      <c r="T622" s="26"/>
      <c r="U622" s="26"/>
      <c r="V622" s="26"/>
      <c r="W622" s="26"/>
      <c r="X622" s="26"/>
      <c r="Y622" s="25"/>
      <c r="Z622" s="25"/>
      <c r="AA622" s="25"/>
      <c r="AB622" s="25"/>
      <c r="AC622" s="25"/>
      <c r="AD622" s="25"/>
      <c r="AE622" s="25"/>
      <c r="AF622" s="25"/>
      <c r="AG622" s="25"/>
      <c r="AH622" s="25"/>
      <c r="AI622" s="25"/>
      <c r="AJ622" s="25"/>
      <c r="AK622" s="25"/>
      <c r="AL622" s="25"/>
      <c r="AM622" s="25"/>
      <c r="AN622" s="25"/>
      <c r="AO622" s="25"/>
      <c r="AP622" s="25"/>
      <c r="AQ622" s="25"/>
      <c r="AR622" s="25"/>
      <c r="AS622" s="25"/>
      <c r="AT622" s="25"/>
      <c r="AU622" s="25"/>
      <c r="AV622" s="25"/>
      <c r="AW622" s="25"/>
      <c r="AX622" s="25"/>
      <c r="AY622" s="25"/>
      <c r="AZ622" s="25"/>
      <c r="BA622" s="25"/>
      <c r="BB622" s="25"/>
      <c r="BC622" s="25"/>
      <c r="BD622" s="25"/>
      <c r="BE622" s="25"/>
      <c r="BF622" s="25"/>
      <c r="BG622" s="25"/>
      <c r="BH622" s="25"/>
      <c r="BI622" s="25"/>
      <c r="BJ622" s="25"/>
      <c r="BK622" s="25"/>
      <c r="BL622" s="25"/>
      <c r="BM622" s="25"/>
      <c r="BN622" s="25"/>
      <c r="BO622" s="25"/>
      <c r="BP622" s="25"/>
      <c r="BQ622" s="25"/>
    </row>
    <row r="623" spans="1:69" s="110" customFormat="1" x14ac:dyDescent="0.3">
      <c r="A623" s="25"/>
      <c r="B623" s="25"/>
      <c r="C623" s="25"/>
      <c r="D623" s="26"/>
      <c r="E623" s="26"/>
      <c r="F623" s="26"/>
      <c r="G623" s="26"/>
      <c r="H623" s="26"/>
      <c r="I623" s="26"/>
      <c r="J623" s="26"/>
      <c r="K623" s="26"/>
      <c r="L623" s="26"/>
      <c r="M623" s="26"/>
      <c r="N623" s="26"/>
      <c r="O623" s="25"/>
      <c r="P623" s="26"/>
      <c r="Q623" s="26"/>
      <c r="R623" s="25"/>
      <c r="S623" s="25"/>
      <c r="T623" s="26"/>
      <c r="U623" s="26"/>
      <c r="V623" s="26"/>
      <c r="W623" s="26"/>
      <c r="X623" s="26"/>
      <c r="Y623" s="25"/>
      <c r="Z623" s="25"/>
      <c r="AA623" s="25"/>
      <c r="AB623" s="25"/>
      <c r="AC623" s="25"/>
      <c r="AD623" s="25"/>
      <c r="AE623" s="25"/>
      <c r="AF623" s="25"/>
      <c r="AG623" s="25"/>
      <c r="AH623" s="25"/>
      <c r="AI623" s="25"/>
      <c r="AJ623" s="25"/>
      <c r="AK623" s="25"/>
      <c r="AL623" s="25"/>
      <c r="AM623" s="25"/>
      <c r="AN623" s="25"/>
      <c r="AO623" s="25"/>
      <c r="AP623" s="25"/>
      <c r="AQ623" s="25"/>
      <c r="AR623" s="25"/>
      <c r="AS623" s="25"/>
      <c r="AT623" s="25"/>
      <c r="AU623" s="25"/>
      <c r="AV623" s="25"/>
      <c r="AW623" s="25"/>
      <c r="AX623" s="25"/>
      <c r="AY623" s="25"/>
      <c r="AZ623" s="25"/>
      <c r="BA623" s="25"/>
      <c r="BB623" s="25"/>
      <c r="BC623" s="25"/>
      <c r="BD623" s="25"/>
      <c r="BE623" s="25"/>
      <c r="BF623" s="25"/>
      <c r="BG623" s="25"/>
      <c r="BH623" s="25"/>
      <c r="BI623" s="25"/>
      <c r="BJ623" s="25"/>
      <c r="BK623" s="25"/>
      <c r="BL623" s="25"/>
      <c r="BM623" s="25"/>
      <c r="BN623" s="25"/>
      <c r="BO623" s="25"/>
      <c r="BP623" s="25"/>
      <c r="BQ623" s="25"/>
    </row>
    <row r="624" spans="1:69" s="110" customFormat="1" x14ac:dyDescent="0.3">
      <c r="A624" s="25"/>
      <c r="B624" s="25"/>
      <c r="C624" s="25"/>
      <c r="D624" s="26"/>
      <c r="E624" s="26"/>
      <c r="F624" s="26"/>
      <c r="G624" s="26"/>
      <c r="H624" s="26"/>
      <c r="I624" s="26"/>
      <c r="J624" s="26"/>
      <c r="K624" s="26"/>
      <c r="L624" s="26"/>
      <c r="M624" s="26"/>
      <c r="N624" s="26"/>
      <c r="O624" s="25"/>
      <c r="P624" s="26"/>
      <c r="Q624" s="26"/>
      <c r="R624" s="25"/>
      <c r="S624" s="25"/>
      <c r="T624" s="26"/>
      <c r="U624" s="26"/>
      <c r="V624" s="26"/>
      <c r="W624" s="26"/>
      <c r="X624" s="26"/>
      <c r="Y624" s="25"/>
      <c r="Z624" s="25"/>
      <c r="AA624" s="25"/>
      <c r="AB624" s="25"/>
      <c r="AC624" s="25"/>
      <c r="AD624" s="25"/>
      <c r="AE624" s="25"/>
      <c r="AF624" s="25"/>
      <c r="AG624" s="25"/>
      <c r="AH624" s="25"/>
      <c r="AI624" s="25"/>
      <c r="AJ624" s="25"/>
      <c r="AK624" s="25"/>
      <c r="AL624" s="25"/>
      <c r="AM624" s="25"/>
      <c r="AN624" s="25"/>
      <c r="AO624" s="25"/>
      <c r="AP624" s="25"/>
      <c r="AQ624" s="25"/>
      <c r="AR624" s="25"/>
      <c r="AS624" s="25"/>
      <c r="AT624" s="25"/>
      <c r="AU624" s="25"/>
      <c r="AV624" s="25"/>
      <c r="AW624" s="25"/>
      <c r="AX624" s="25"/>
      <c r="AY624" s="25"/>
      <c r="AZ624" s="25"/>
      <c r="BA624" s="25"/>
      <c r="BB624" s="25"/>
      <c r="BC624" s="25"/>
      <c r="BD624" s="25"/>
      <c r="BE624" s="25"/>
      <c r="BF624" s="25"/>
      <c r="BG624" s="25"/>
      <c r="BH624" s="25"/>
      <c r="BI624" s="25"/>
      <c r="BJ624" s="25"/>
      <c r="BK624" s="25"/>
      <c r="BL624" s="25"/>
      <c r="BM624" s="25"/>
      <c r="BN624" s="25"/>
      <c r="BO624" s="25"/>
      <c r="BP624" s="25"/>
      <c r="BQ624" s="25"/>
    </row>
    <row r="625" spans="1:69" s="110" customFormat="1" x14ac:dyDescent="0.3">
      <c r="A625" s="25"/>
      <c r="B625" s="25"/>
      <c r="C625" s="25"/>
      <c r="D625" s="26"/>
      <c r="E625" s="26"/>
      <c r="F625" s="26"/>
      <c r="G625" s="26"/>
      <c r="H625" s="26"/>
      <c r="I625" s="26"/>
      <c r="J625" s="26"/>
      <c r="K625" s="26"/>
      <c r="L625" s="26"/>
      <c r="M625" s="26"/>
      <c r="N625" s="26"/>
      <c r="O625" s="25"/>
      <c r="P625" s="26"/>
      <c r="Q625" s="26"/>
      <c r="R625" s="25"/>
      <c r="S625" s="25"/>
      <c r="T625" s="26"/>
      <c r="U625" s="26"/>
      <c r="V625" s="26"/>
      <c r="W625" s="26"/>
      <c r="X625" s="26"/>
      <c r="Y625" s="25"/>
      <c r="Z625" s="25"/>
      <c r="AA625" s="25"/>
      <c r="AB625" s="25"/>
      <c r="AC625" s="25"/>
      <c r="AD625" s="25"/>
      <c r="AE625" s="25"/>
      <c r="AF625" s="25"/>
      <c r="AG625" s="25"/>
      <c r="AH625" s="25"/>
      <c r="AI625" s="25"/>
      <c r="AJ625" s="25"/>
      <c r="AK625" s="25"/>
      <c r="AL625" s="25"/>
      <c r="AM625" s="25"/>
      <c r="AN625" s="25"/>
      <c r="AO625" s="25"/>
      <c r="AP625" s="25"/>
      <c r="AQ625" s="25"/>
      <c r="AR625" s="25"/>
      <c r="AS625" s="25"/>
      <c r="AT625" s="25"/>
      <c r="AU625" s="25"/>
      <c r="AV625" s="25"/>
      <c r="AW625" s="25"/>
      <c r="AX625" s="25"/>
      <c r="AY625" s="25"/>
      <c r="AZ625" s="25"/>
      <c r="BA625" s="25"/>
      <c r="BB625" s="25"/>
      <c r="BC625" s="25"/>
      <c r="BD625" s="25"/>
      <c r="BE625" s="25"/>
      <c r="BF625" s="25"/>
      <c r="BG625" s="25"/>
      <c r="BH625" s="25"/>
      <c r="BI625" s="25"/>
      <c r="BJ625" s="25"/>
      <c r="BK625" s="25"/>
      <c r="BL625" s="25"/>
      <c r="BM625" s="25"/>
      <c r="BN625" s="25"/>
      <c r="BO625" s="25"/>
      <c r="BP625" s="25"/>
      <c r="BQ625" s="25"/>
    </row>
    <row r="626" spans="1:69" s="110" customFormat="1" x14ac:dyDescent="0.3">
      <c r="A626" s="25"/>
      <c r="B626" s="25"/>
      <c r="C626" s="25"/>
      <c r="D626" s="26"/>
      <c r="E626" s="26"/>
      <c r="F626" s="26"/>
      <c r="G626" s="26"/>
      <c r="H626" s="26"/>
      <c r="I626" s="26"/>
      <c r="J626" s="26"/>
      <c r="K626" s="26"/>
      <c r="L626" s="26"/>
      <c r="M626" s="26"/>
      <c r="N626" s="26"/>
      <c r="O626" s="25"/>
      <c r="P626" s="26"/>
      <c r="Q626" s="26"/>
      <c r="R626" s="25"/>
      <c r="S626" s="25"/>
      <c r="T626" s="26"/>
      <c r="U626" s="26"/>
      <c r="V626" s="26"/>
      <c r="W626" s="26"/>
      <c r="X626" s="26"/>
      <c r="Y626" s="25"/>
      <c r="Z626" s="25"/>
      <c r="AA626" s="25"/>
      <c r="AB626" s="25"/>
      <c r="AC626" s="25"/>
      <c r="AD626" s="25"/>
      <c r="AE626" s="25"/>
      <c r="AF626" s="25"/>
      <c r="AG626" s="25"/>
      <c r="AH626" s="25"/>
      <c r="AI626" s="25"/>
      <c r="AJ626" s="25"/>
      <c r="AK626" s="25"/>
      <c r="AL626" s="25"/>
      <c r="AM626" s="25"/>
      <c r="AN626" s="25"/>
      <c r="AO626" s="25"/>
      <c r="AP626" s="25"/>
      <c r="AQ626" s="25"/>
      <c r="AR626" s="25"/>
      <c r="AS626" s="25"/>
      <c r="AT626" s="25"/>
      <c r="AU626" s="25"/>
      <c r="AV626" s="25"/>
      <c r="AW626" s="25"/>
      <c r="AX626" s="25"/>
      <c r="AY626" s="25"/>
      <c r="AZ626" s="25"/>
      <c r="BA626" s="25"/>
      <c r="BB626" s="25"/>
      <c r="BC626" s="25"/>
      <c r="BD626" s="25"/>
      <c r="BE626" s="25"/>
      <c r="BF626" s="25"/>
      <c r="BG626" s="25"/>
      <c r="BH626" s="25"/>
      <c r="BI626" s="25"/>
      <c r="BJ626" s="25"/>
      <c r="BK626" s="25"/>
      <c r="BL626" s="25"/>
      <c r="BM626" s="25"/>
      <c r="BN626" s="25"/>
      <c r="BO626" s="25"/>
      <c r="BP626" s="25"/>
      <c r="BQ626" s="25"/>
    </row>
    <row r="627" spans="1:69" s="110" customFormat="1" x14ac:dyDescent="0.3">
      <c r="A627" s="25"/>
      <c r="B627" s="25"/>
      <c r="C627" s="25"/>
      <c r="D627" s="26"/>
      <c r="E627" s="26"/>
      <c r="F627" s="26"/>
      <c r="G627" s="26"/>
      <c r="H627" s="26"/>
      <c r="I627" s="26"/>
      <c r="J627" s="26"/>
      <c r="K627" s="26"/>
      <c r="L627" s="26"/>
      <c r="M627" s="26"/>
      <c r="N627" s="26"/>
      <c r="O627" s="25"/>
      <c r="P627" s="26"/>
      <c r="Q627" s="26"/>
      <c r="R627" s="25"/>
      <c r="S627" s="25"/>
      <c r="T627" s="26"/>
      <c r="U627" s="26"/>
      <c r="V627" s="26"/>
      <c r="W627" s="26"/>
      <c r="X627" s="26"/>
      <c r="Y627" s="25"/>
      <c r="Z627" s="25"/>
      <c r="AA627" s="25"/>
      <c r="AB627" s="25"/>
      <c r="AC627" s="25"/>
      <c r="AD627" s="25"/>
      <c r="AE627" s="25"/>
      <c r="AF627" s="25"/>
      <c r="AG627" s="25"/>
      <c r="AH627" s="25"/>
      <c r="AI627" s="25"/>
      <c r="AJ627" s="25"/>
      <c r="AK627" s="25"/>
      <c r="AL627" s="25"/>
      <c r="AM627" s="25"/>
      <c r="AN627" s="25"/>
      <c r="AO627" s="25"/>
      <c r="AP627" s="25"/>
      <c r="AQ627" s="25"/>
      <c r="AR627" s="25"/>
      <c r="AS627" s="25"/>
      <c r="AT627" s="25"/>
      <c r="AU627" s="25"/>
      <c r="AV627" s="25"/>
      <c r="AW627" s="25"/>
      <c r="AX627" s="25"/>
      <c r="AY627" s="25"/>
      <c r="AZ627" s="25"/>
      <c r="BA627" s="25"/>
      <c r="BB627" s="25"/>
      <c r="BC627" s="25"/>
      <c r="BD627" s="25"/>
      <c r="BE627" s="25"/>
      <c r="BF627" s="25"/>
      <c r="BG627" s="25"/>
      <c r="BH627" s="25"/>
      <c r="BI627" s="25"/>
      <c r="BJ627" s="25"/>
      <c r="BK627" s="25"/>
      <c r="BL627" s="25"/>
      <c r="BM627" s="25"/>
      <c r="BN627" s="25"/>
      <c r="BO627" s="25"/>
      <c r="BP627" s="25"/>
      <c r="BQ627" s="25"/>
    </row>
    <row r="628" spans="1:69" s="110" customFormat="1" x14ac:dyDescent="0.3">
      <c r="A628" s="25"/>
      <c r="B628" s="25"/>
      <c r="C628" s="25"/>
      <c r="D628" s="26"/>
      <c r="E628" s="26"/>
      <c r="F628" s="26"/>
      <c r="G628" s="26"/>
      <c r="H628" s="26"/>
      <c r="I628" s="26"/>
      <c r="J628" s="26"/>
      <c r="K628" s="26"/>
      <c r="L628" s="26"/>
      <c r="M628" s="26"/>
      <c r="N628" s="26"/>
      <c r="O628" s="25"/>
      <c r="P628" s="26"/>
      <c r="Q628" s="26"/>
      <c r="R628" s="25"/>
      <c r="S628" s="25"/>
      <c r="T628" s="26"/>
      <c r="U628" s="26"/>
      <c r="V628" s="26"/>
      <c r="W628" s="26"/>
      <c r="X628" s="26"/>
      <c r="Y628" s="25"/>
      <c r="Z628" s="25"/>
      <c r="AA628" s="25"/>
      <c r="AB628" s="25"/>
      <c r="AC628" s="25"/>
      <c r="AD628" s="25"/>
      <c r="AE628" s="25"/>
      <c r="AF628" s="25"/>
      <c r="AG628" s="25"/>
      <c r="AH628" s="25"/>
      <c r="AI628" s="25"/>
      <c r="AJ628" s="25"/>
      <c r="AK628" s="25"/>
      <c r="AL628" s="25"/>
      <c r="AM628" s="25"/>
      <c r="AN628" s="25"/>
      <c r="AO628" s="25"/>
      <c r="AP628" s="25"/>
      <c r="AQ628" s="25"/>
      <c r="AR628" s="25"/>
      <c r="AS628" s="25"/>
      <c r="AT628" s="25"/>
      <c r="AU628" s="25"/>
      <c r="AV628" s="25"/>
      <c r="AW628" s="25"/>
      <c r="AX628" s="25"/>
      <c r="AY628" s="25"/>
      <c r="AZ628" s="25"/>
      <c r="BA628" s="25"/>
      <c r="BB628" s="25"/>
      <c r="BC628" s="25"/>
      <c r="BD628" s="25"/>
      <c r="BE628" s="25"/>
      <c r="BF628" s="25"/>
      <c r="BG628" s="25"/>
      <c r="BH628" s="25"/>
      <c r="BI628" s="25"/>
      <c r="BJ628" s="25"/>
      <c r="BK628" s="25"/>
      <c r="BL628" s="25"/>
      <c r="BM628" s="25"/>
      <c r="BN628" s="25"/>
      <c r="BO628" s="25"/>
      <c r="BP628" s="25"/>
      <c r="BQ628" s="25"/>
    </row>
    <row r="629" spans="1:69" s="110" customFormat="1" x14ac:dyDescent="0.3">
      <c r="A629" s="25"/>
      <c r="B629" s="25"/>
      <c r="C629" s="25"/>
      <c r="D629" s="26"/>
      <c r="E629" s="26"/>
      <c r="F629" s="26"/>
      <c r="G629" s="26"/>
      <c r="H629" s="26"/>
      <c r="I629" s="26"/>
      <c r="J629" s="26"/>
      <c r="K629" s="26"/>
      <c r="L629" s="26"/>
      <c r="M629" s="26"/>
      <c r="N629" s="26"/>
      <c r="O629" s="25"/>
      <c r="P629" s="26"/>
      <c r="Q629" s="26"/>
      <c r="R629" s="25"/>
      <c r="S629" s="25"/>
      <c r="T629" s="26"/>
      <c r="U629" s="26"/>
      <c r="V629" s="26"/>
      <c r="W629" s="26"/>
      <c r="X629" s="26"/>
      <c r="Y629" s="25"/>
      <c r="Z629" s="25"/>
      <c r="AA629" s="25"/>
      <c r="AB629" s="25"/>
      <c r="AC629" s="25"/>
      <c r="AD629" s="25"/>
      <c r="AE629" s="25"/>
      <c r="AF629" s="25"/>
      <c r="AG629" s="25"/>
      <c r="AH629" s="25"/>
      <c r="AI629" s="25"/>
      <c r="AJ629" s="25"/>
      <c r="AK629" s="25"/>
      <c r="AL629" s="25"/>
      <c r="AM629" s="25"/>
      <c r="AN629" s="25"/>
      <c r="AO629" s="25"/>
      <c r="AP629" s="25"/>
      <c r="AQ629" s="25"/>
      <c r="AR629" s="25"/>
      <c r="AS629" s="25"/>
      <c r="AT629" s="25"/>
      <c r="AU629" s="25"/>
      <c r="AV629" s="25"/>
      <c r="AW629" s="25"/>
      <c r="AX629" s="25"/>
      <c r="AY629" s="25"/>
      <c r="AZ629" s="25"/>
      <c r="BA629" s="25"/>
      <c r="BB629" s="25"/>
      <c r="BC629" s="25"/>
      <c r="BD629" s="25"/>
      <c r="BE629" s="25"/>
      <c r="BF629" s="25"/>
      <c r="BG629" s="25"/>
      <c r="BH629" s="25"/>
      <c r="BI629" s="25"/>
      <c r="BJ629" s="25"/>
      <c r="BK629" s="25"/>
      <c r="BL629" s="25"/>
      <c r="BM629" s="25"/>
      <c r="BN629" s="25"/>
      <c r="BO629" s="25"/>
      <c r="BP629" s="25"/>
      <c r="BQ629" s="25"/>
    </row>
    <row r="630" spans="1:69" s="110" customFormat="1" x14ac:dyDescent="0.3">
      <c r="A630" s="25"/>
      <c r="B630" s="25"/>
      <c r="C630" s="25"/>
      <c r="D630" s="26"/>
      <c r="E630" s="26"/>
      <c r="F630" s="26"/>
      <c r="G630" s="26"/>
      <c r="H630" s="26"/>
      <c r="I630" s="26"/>
      <c r="J630" s="26"/>
      <c r="K630" s="26"/>
      <c r="L630" s="26"/>
      <c r="M630" s="26"/>
      <c r="N630" s="26"/>
      <c r="O630" s="25"/>
      <c r="P630" s="26"/>
      <c r="Q630" s="26"/>
      <c r="R630" s="25"/>
      <c r="S630" s="25"/>
      <c r="T630" s="26"/>
      <c r="U630" s="26"/>
      <c r="V630" s="26"/>
      <c r="W630" s="26"/>
      <c r="X630" s="26"/>
      <c r="Y630" s="25"/>
      <c r="Z630" s="25"/>
      <c r="AA630" s="25"/>
      <c r="AB630" s="25"/>
      <c r="AC630" s="25"/>
      <c r="AD630" s="25"/>
      <c r="AE630" s="25"/>
      <c r="AF630" s="25"/>
      <c r="AG630" s="25"/>
      <c r="AH630" s="25"/>
      <c r="AI630" s="25"/>
      <c r="AJ630" s="25"/>
      <c r="AK630" s="25"/>
      <c r="AL630" s="25"/>
      <c r="AM630" s="25"/>
      <c r="AN630" s="25"/>
      <c r="AO630" s="25"/>
      <c r="AP630" s="25"/>
      <c r="AQ630" s="25"/>
      <c r="AR630" s="25"/>
      <c r="AS630" s="25"/>
      <c r="AT630" s="25"/>
      <c r="AU630" s="25"/>
      <c r="AV630" s="25"/>
      <c r="AW630" s="25"/>
      <c r="AX630" s="25"/>
      <c r="AY630" s="25"/>
      <c r="AZ630" s="25"/>
      <c r="BA630" s="25"/>
      <c r="BB630" s="25"/>
      <c r="BC630" s="25"/>
      <c r="BD630" s="25"/>
      <c r="BE630" s="25"/>
      <c r="BF630" s="25"/>
      <c r="BG630" s="25"/>
      <c r="BH630" s="25"/>
      <c r="BI630" s="25"/>
      <c r="BJ630" s="25"/>
      <c r="BK630" s="25"/>
      <c r="BL630" s="25"/>
      <c r="BM630" s="25"/>
      <c r="BN630" s="25"/>
      <c r="BO630" s="25"/>
      <c r="BP630" s="25"/>
      <c r="BQ630" s="25"/>
    </row>
    <row r="631" spans="1:69" s="110" customFormat="1" x14ac:dyDescent="0.3">
      <c r="A631" s="25"/>
      <c r="B631" s="25"/>
      <c r="C631" s="25"/>
      <c r="D631" s="26"/>
      <c r="E631" s="26"/>
      <c r="F631" s="26"/>
      <c r="G631" s="26"/>
      <c r="H631" s="26"/>
      <c r="I631" s="26"/>
      <c r="J631" s="26"/>
      <c r="K631" s="26"/>
      <c r="L631" s="26"/>
      <c r="M631" s="26"/>
      <c r="N631" s="26"/>
      <c r="O631" s="25"/>
      <c r="P631" s="26"/>
      <c r="Q631" s="26"/>
      <c r="R631" s="25"/>
      <c r="S631" s="25"/>
      <c r="T631" s="26"/>
      <c r="U631" s="26"/>
      <c r="V631" s="26"/>
      <c r="W631" s="26"/>
      <c r="X631" s="26"/>
      <c r="Y631" s="25"/>
      <c r="Z631" s="25"/>
      <c r="AA631" s="25"/>
      <c r="AB631" s="25"/>
      <c r="AC631" s="25"/>
      <c r="AD631" s="25"/>
      <c r="AE631" s="25"/>
      <c r="AF631" s="25"/>
      <c r="AG631" s="25"/>
      <c r="AH631" s="25"/>
      <c r="AI631" s="25"/>
      <c r="AJ631" s="25"/>
      <c r="AK631" s="25"/>
      <c r="AL631" s="25"/>
      <c r="AM631" s="25"/>
      <c r="AN631" s="25"/>
      <c r="AO631" s="25"/>
      <c r="AP631" s="25"/>
      <c r="AQ631" s="25"/>
      <c r="AR631" s="25"/>
      <c r="AS631" s="25"/>
      <c r="AT631" s="25"/>
      <c r="AU631" s="25"/>
      <c r="AV631" s="25"/>
      <c r="AW631" s="25"/>
      <c r="AX631" s="25"/>
      <c r="AY631" s="25"/>
      <c r="AZ631" s="25"/>
      <c r="BA631" s="25"/>
      <c r="BB631" s="25"/>
      <c r="BC631" s="25"/>
      <c r="BD631" s="25"/>
      <c r="BE631" s="25"/>
      <c r="BF631" s="25"/>
      <c r="BG631" s="25"/>
      <c r="BH631" s="25"/>
      <c r="BI631" s="25"/>
      <c r="BJ631" s="25"/>
      <c r="BK631" s="25"/>
      <c r="BL631" s="25"/>
      <c r="BM631" s="25"/>
      <c r="BN631" s="25"/>
      <c r="BO631" s="25"/>
      <c r="BP631" s="25"/>
      <c r="BQ631" s="25"/>
    </row>
    <row r="632" spans="1:69" s="110" customFormat="1" x14ac:dyDescent="0.3">
      <c r="A632" s="25"/>
      <c r="B632" s="25"/>
      <c r="C632" s="25"/>
      <c r="D632" s="26"/>
      <c r="E632" s="26"/>
      <c r="F632" s="26"/>
      <c r="G632" s="26"/>
      <c r="H632" s="26"/>
      <c r="I632" s="26"/>
      <c r="J632" s="26"/>
      <c r="K632" s="26"/>
      <c r="L632" s="26"/>
      <c r="M632" s="26"/>
      <c r="N632" s="26"/>
      <c r="O632" s="25"/>
      <c r="P632" s="26"/>
      <c r="Q632" s="26"/>
      <c r="R632" s="25"/>
      <c r="S632" s="25"/>
      <c r="T632" s="26"/>
      <c r="U632" s="26"/>
      <c r="V632" s="26"/>
      <c r="W632" s="26"/>
      <c r="X632" s="26"/>
      <c r="Y632" s="25"/>
      <c r="Z632" s="25"/>
      <c r="AA632" s="25"/>
      <c r="AB632" s="25"/>
      <c r="AC632" s="25"/>
      <c r="AD632" s="25"/>
      <c r="AE632" s="25"/>
      <c r="AF632" s="25"/>
      <c r="AG632" s="25"/>
      <c r="AH632" s="25"/>
      <c r="AI632" s="25"/>
      <c r="AJ632" s="25"/>
      <c r="AK632" s="25"/>
      <c r="AL632" s="25"/>
      <c r="AM632" s="25"/>
      <c r="AN632" s="25"/>
      <c r="AO632" s="25"/>
      <c r="AP632" s="25"/>
      <c r="AQ632" s="25"/>
      <c r="AR632" s="25"/>
      <c r="AS632" s="25"/>
      <c r="AT632" s="25"/>
      <c r="AU632" s="25"/>
      <c r="AV632" s="25"/>
      <c r="AW632" s="25"/>
      <c r="AX632" s="25"/>
      <c r="AY632" s="25"/>
      <c r="AZ632" s="25"/>
      <c r="BA632" s="25"/>
      <c r="BB632" s="25"/>
      <c r="BC632" s="25"/>
      <c r="BD632" s="25"/>
      <c r="BE632" s="25"/>
      <c r="BF632" s="25"/>
      <c r="BG632" s="25"/>
      <c r="BH632" s="25"/>
      <c r="BI632" s="25"/>
      <c r="BJ632" s="25"/>
      <c r="BK632" s="25"/>
      <c r="BL632" s="25"/>
      <c r="BM632" s="25"/>
      <c r="BN632" s="25"/>
      <c r="BO632" s="25"/>
      <c r="BP632" s="25"/>
      <c r="BQ632" s="25"/>
    </row>
    <row r="633" spans="1:69" s="110" customFormat="1" x14ac:dyDescent="0.3">
      <c r="A633" s="25"/>
      <c r="B633" s="25"/>
      <c r="C633" s="25"/>
      <c r="D633" s="26"/>
      <c r="E633" s="26"/>
      <c r="F633" s="26"/>
      <c r="G633" s="26"/>
      <c r="H633" s="26"/>
      <c r="I633" s="26"/>
      <c r="J633" s="26"/>
      <c r="K633" s="26"/>
      <c r="L633" s="26"/>
      <c r="M633" s="26"/>
      <c r="N633" s="26"/>
      <c r="O633" s="25"/>
      <c r="P633" s="26"/>
      <c r="Q633" s="26"/>
      <c r="R633" s="25"/>
      <c r="S633" s="25"/>
      <c r="T633" s="26"/>
      <c r="U633" s="26"/>
      <c r="V633" s="26"/>
      <c r="W633" s="26"/>
      <c r="X633" s="26"/>
      <c r="Y633" s="25"/>
      <c r="Z633" s="25"/>
      <c r="AA633" s="25"/>
      <c r="AB633" s="25"/>
      <c r="AC633" s="25"/>
      <c r="AD633" s="25"/>
      <c r="AE633" s="25"/>
      <c r="AF633" s="25"/>
      <c r="AG633" s="25"/>
      <c r="AH633" s="25"/>
      <c r="AI633" s="25"/>
      <c r="AJ633" s="25"/>
      <c r="AK633" s="25"/>
      <c r="AL633" s="25"/>
      <c r="AM633" s="25"/>
      <c r="AN633" s="25"/>
      <c r="AO633" s="25"/>
      <c r="AP633" s="25"/>
      <c r="AQ633" s="25"/>
      <c r="AR633" s="25"/>
      <c r="AS633" s="25"/>
      <c r="AT633" s="25"/>
      <c r="AU633" s="25"/>
      <c r="AV633" s="25"/>
      <c r="AW633" s="25"/>
      <c r="AX633" s="25"/>
      <c r="AY633" s="25"/>
      <c r="AZ633" s="25"/>
      <c r="BA633" s="25"/>
      <c r="BB633" s="25"/>
      <c r="BC633" s="25"/>
      <c r="BD633" s="25"/>
      <c r="BE633" s="25"/>
      <c r="BF633" s="25"/>
      <c r="BG633" s="25"/>
      <c r="BH633" s="25"/>
      <c r="BI633" s="25"/>
      <c r="BJ633" s="25"/>
      <c r="BK633" s="25"/>
      <c r="BL633" s="25"/>
      <c r="BM633" s="25"/>
      <c r="BN633" s="25"/>
      <c r="BO633" s="25"/>
      <c r="BP633" s="25"/>
      <c r="BQ633" s="25"/>
    </row>
    <row r="634" spans="1:69" s="110" customFormat="1" x14ac:dyDescent="0.3">
      <c r="A634" s="25"/>
      <c r="B634" s="25"/>
      <c r="C634" s="25"/>
      <c r="D634" s="26"/>
      <c r="E634" s="26"/>
      <c r="F634" s="26"/>
      <c r="G634" s="26"/>
      <c r="H634" s="26"/>
      <c r="I634" s="26"/>
      <c r="J634" s="26"/>
      <c r="K634" s="26"/>
      <c r="L634" s="26"/>
      <c r="M634" s="26"/>
      <c r="N634" s="26"/>
      <c r="O634" s="25"/>
      <c r="P634" s="26"/>
      <c r="Q634" s="26"/>
      <c r="R634" s="25"/>
      <c r="S634" s="25"/>
      <c r="T634" s="26"/>
      <c r="U634" s="26"/>
      <c r="V634" s="26"/>
      <c r="W634" s="26"/>
      <c r="X634" s="26"/>
      <c r="Y634" s="25"/>
      <c r="Z634" s="25"/>
      <c r="AA634" s="25"/>
      <c r="AB634" s="25"/>
      <c r="AC634" s="25"/>
      <c r="AD634" s="25"/>
      <c r="AE634" s="25"/>
      <c r="AF634" s="25"/>
      <c r="AG634" s="25"/>
      <c r="AH634" s="25"/>
      <c r="AI634" s="25"/>
      <c r="AJ634" s="25"/>
      <c r="AK634" s="25"/>
      <c r="AL634" s="25"/>
      <c r="AM634" s="25"/>
      <c r="AN634" s="25"/>
      <c r="AO634" s="25"/>
      <c r="AP634" s="25"/>
      <c r="AQ634" s="25"/>
      <c r="AR634" s="25"/>
      <c r="AS634" s="25"/>
      <c r="AT634" s="25"/>
      <c r="AU634" s="25"/>
      <c r="AV634" s="25"/>
      <c r="AW634" s="25"/>
      <c r="AX634" s="25"/>
      <c r="AY634" s="25"/>
      <c r="AZ634" s="25"/>
      <c r="BA634" s="25"/>
      <c r="BB634" s="25"/>
      <c r="BC634" s="25"/>
      <c r="BD634" s="25"/>
      <c r="BE634" s="25"/>
      <c r="BF634" s="25"/>
      <c r="BG634" s="25"/>
      <c r="BH634" s="25"/>
      <c r="BI634" s="25"/>
      <c r="BJ634" s="25"/>
      <c r="BK634" s="25"/>
      <c r="BL634" s="25"/>
      <c r="BM634" s="25"/>
      <c r="BN634" s="25"/>
      <c r="BO634" s="25"/>
      <c r="BP634" s="25"/>
      <c r="BQ634" s="25"/>
    </row>
    <row r="635" spans="1:69" s="110" customFormat="1" x14ac:dyDescent="0.3">
      <c r="A635" s="25"/>
      <c r="B635" s="25"/>
      <c r="C635" s="25"/>
      <c r="D635" s="26"/>
      <c r="E635" s="26"/>
      <c r="F635" s="26"/>
      <c r="G635" s="26"/>
      <c r="H635" s="26"/>
      <c r="I635" s="26"/>
      <c r="J635" s="26"/>
      <c r="K635" s="26"/>
      <c r="L635" s="26"/>
      <c r="M635" s="26"/>
      <c r="N635" s="26"/>
      <c r="O635" s="25"/>
      <c r="P635" s="26"/>
      <c r="Q635" s="26"/>
      <c r="R635" s="25"/>
      <c r="S635" s="25"/>
      <c r="T635" s="26"/>
      <c r="U635" s="26"/>
      <c r="V635" s="26"/>
      <c r="W635" s="26"/>
      <c r="X635" s="26"/>
      <c r="Y635" s="25"/>
      <c r="Z635" s="25"/>
      <c r="AA635" s="25"/>
      <c r="AB635" s="25"/>
      <c r="AC635" s="25"/>
      <c r="AD635" s="25"/>
      <c r="AE635" s="25"/>
      <c r="AF635" s="25"/>
      <c r="AG635" s="25"/>
      <c r="AH635" s="25"/>
      <c r="AI635" s="25"/>
      <c r="AJ635" s="25"/>
      <c r="AK635" s="25"/>
      <c r="AL635" s="25"/>
      <c r="AM635" s="25"/>
      <c r="AN635" s="25"/>
      <c r="AO635" s="25"/>
      <c r="AP635" s="25"/>
      <c r="AQ635" s="25"/>
      <c r="AR635" s="25"/>
      <c r="AS635" s="25"/>
      <c r="AT635" s="25"/>
      <c r="AU635" s="25"/>
      <c r="AV635" s="25"/>
      <c r="AW635" s="25"/>
      <c r="AX635" s="25"/>
      <c r="AY635" s="25"/>
      <c r="AZ635" s="25"/>
      <c r="BA635" s="25"/>
      <c r="BB635" s="25"/>
      <c r="BC635" s="25"/>
      <c r="BD635" s="25"/>
      <c r="BE635" s="25"/>
      <c r="BF635" s="25"/>
      <c r="BG635" s="25"/>
      <c r="BH635" s="25"/>
      <c r="BI635" s="25"/>
      <c r="BJ635" s="25"/>
      <c r="BK635" s="25"/>
      <c r="BL635" s="25"/>
      <c r="BM635" s="25"/>
      <c r="BN635" s="25"/>
      <c r="BO635" s="25"/>
      <c r="BP635" s="25"/>
      <c r="BQ635" s="25"/>
    </row>
    <row r="636" spans="1:69" s="110" customFormat="1" x14ac:dyDescent="0.3">
      <c r="A636" s="25"/>
      <c r="B636" s="25"/>
      <c r="C636" s="25"/>
      <c r="D636" s="26"/>
      <c r="E636" s="26"/>
      <c r="F636" s="26"/>
      <c r="G636" s="26"/>
      <c r="H636" s="26"/>
      <c r="I636" s="26"/>
      <c r="J636" s="26"/>
      <c r="K636" s="26"/>
      <c r="L636" s="26"/>
      <c r="M636" s="26"/>
      <c r="N636" s="26"/>
      <c r="O636" s="25"/>
      <c r="P636" s="26"/>
      <c r="Q636" s="26"/>
      <c r="R636" s="25"/>
      <c r="S636" s="25"/>
      <c r="T636" s="26"/>
      <c r="U636" s="26"/>
      <c r="V636" s="26"/>
      <c r="W636" s="26"/>
      <c r="X636" s="26"/>
      <c r="Y636" s="25"/>
      <c r="Z636" s="25"/>
      <c r="AA636" s="25"/>
      <c r="AB636" s="25"/>
      <c r="AC636" s="25"/>
      <c r="AD636" s="25"/>
      <c r="AE636" s="25"/>
      <c r="AF636" s="25"/>
      <c r="AG636" s="25"/>
      <c r="AH636" s="25"/>
      <c r="AI636" s="25"/>
      <c r="AJ636" s="25"/>
      <c r="AK636" s="25"/>
      <c r="AL636" s="25"/>
      <c r="AM636" s="25"/>
      <c r="AN636" s="25"/>
      <c r="AO636" s="25"/>
      <c r="AP636" s="25"/>
      <c r="AQ636" s="25"/>
      <c r="AR636" s="25"/>
      <c r="AS636" s="25"/>
      <c r="AT636" s="25"/>
      <c r="AU636" s="25"/>
      <c r="AV636" s="25"/>
      <c r="AW636" s="25"/>
      <c r="AX636" s="25"/>
      <c r="AY636" s="25"/>
      <c r="AZ636" s="25"/>
      <c r="BA636" s="25"/>
      <c r="BB636" s="25"/>
      <c r="BC636" s="25"/>
      <c r="BD636" s="25"/>
      <c r="BE636" s="25"/>
      <c r="BF636" s="25"/>
      <c r="BG636" s="25"/>
      <c r="BH636" s="25"/>
      <c r="BI636" s="25"/>
      <c r="BJ636" s="25"/>
      <c r="BK636" s="25"/>
      <c r="BL636" s="25"/>
      <c r="BM636" s="25"/>
      <c r="BN636" s="25"/>
      <c r="BO636" s="25"/>
      <c r="BP636" s="25"/>
      <c r="BQ636" s="25"/>
    </row>
    <row r="637" spans="1:69" s="110" customFormat="1" x14ac:dyDescent="0.3">
      <c r="A637" s="25"/>
      <c r="B637" s="25"/>
      <c r="C637" s="25"/>
      <c r="D637" s="26"/>
      <c r="E637" s="26"/>
      <c r="F637" s="26"/>
      <c r="G637" s="26"/>
      <c r="H637" s="26"/>
      <c r="I637" s="26"/>
      <c r="J637" s="26"/>
      <c r="K637" s="26"/>
      <c r="L637" s="26"/>
      <c r="M637" s="26"/>
      <c r="N637" s="26"/>
      <c r="O637" s="25"/>
      <c r="P637" s="26"/>
      <c r="Q637" s="26"/>
      <c r="R637" s="25"/>
      <c r="S637" s="25"/>
      <c r="T637" s="26"/>
      <c r="U637" s="26"/>
      <c r="V637" s="26"/>
      <c r="W637" s="26"/>
      <c r="X637" s="26"/>
      <c r="Y637" s="25"/>
      <c r="Z637" s="25"/>
      <c r="AA637" s="25"/>
      <c r="AB637" s="25"/>
      <c r="AC637" s="25"/>
      <c r="AD637" s="25"/>
      <c r="AE637" s="25"/>
      <c r="AF637" s="25"/>
      <c r="AG637" s="25"/>
      <c r="AH637" s="25"/>
      <c r="AI637" s="25"/>
      <c r="AJ637" s="25"/>
      <c r="AK637" s="25"/>
      <c r="AL637" s="25"/>
      <c r="AM637" s="25"/>
      <c r="AN637" s="25"/>
      <c r="AO637" s="25"/>
      <c r="AP637" s="25"/>
      <c r="AQ637" s="25"/>
      <c r="AR637" s="25"/>
      <c r="AS637" s="25"/>
      <c r="AT637" s="25"/>
      <c r="AU637" s="25"/>
      <c r="AV637" s="25"/>
      <c r="AW637" s="25"/>
      <c r="AX637" s="25"/>
      <c r="AY637" s="25"/>
      <c r="AZ637" s="25"/>
      <c r="BA637" s="25"/>
      <c r="BB637" s="25"/>
      <c r="BC637" s="25"/>
      <c r="BD637" s="25"/>
      <c r="BE637" s="25"/>
      <c r="BF637" s="25"/>
      <c r="BG637" s="25"/>
      <c r="BH637" s="25"/>
      <c r="BI637" s="25"/>
      <c r="BJ637" s="25"/>
      <c r="BK637" s="25"/>
      <c r="BL637" s="25"/>
      <c r="BM637" s="25"/>
      <c r="BN637" s="25"/>
      <c r="BO637" s="25"/>
      <c r="BP637" s="25"/>
      <c r="BQ637" s="25"/>
    </row>
    <row r="638" spans="1:69" s="110" customFormat="1" x14ac:dyDescent="0.3">
      <c r="A638" s="25"/>
      <c r="B638" s="25"/>
      <c r="C638" s="25"/>
      <c r="D638" s="26"/>
      <c r="E638" s="26"/>
      <c r="F638" s="26"/>
      <c r="G638" s="26"/>
      <c r="H638" s="26"/>
      <c r="I638" s="26"/>
      <c r="J638" s="26"/>
      <c r="K638" s="26"/>
      <c r="L638" s="26"/>
      <c r="M638" s="26"/>
      <c r="N638" s="26"/>
      <c r="O638" s="25"/>
      <c r="P638" s="26"/>
      <c r="Q638" s="26"/>
      <c r="R638" s="25"/>
      <c r="S638" s="25"/>
      <c r="T638" s="26"/>
      <c r="U638" s="26"/>
      <c r="V638" s="26"/>
      <c r="W638" s="26"/>
      <c r="X638" s="26"/>
      <c r="Y638" s="25"/>
      <c r="Z638" s="25"/>
      <c r="AA638" s="25"/>
      <c r="AB638" s="25"/>
      <c r="AC638" s="25"/>
      <c r="AD638" s="25"/>
      <c r="AE638" s="25"/>
      <c r="AF638" s="25"/>
      <c r="AG638" s="25"/>
      <c r="AH638" s="25"/>
      <c r="AI638" s="25"/>
      <c r="AJ638" s="25"/>
      <c r="AK638" s="25"/>
      <c r="AL638" s="25"/>
      <c r="AM638" s="25"/>
      <c r="AN638" s="25"/>
      <c r="AO638" s="25"/>
      <c r="AP638" s="25"/>
      <c r="AQ638" s="25"/>
      <c r="AR638" s="25"/>
      <c r="AS638" s="25"/>
      <c r="AT638" s="25"/>
      <c r="AU638" s="25"/>
      <c r="AV638" s="25"/>
      <c r="AW638" s="25"/>
      <c r="AX638" s="25"/>
      <c r="AY638" s="25"/>
      <c r="AZ638" s="25"/>
      <c r="BA638" s="25"/>
      <c r="BB638" s="25"/>
      <c r="BC638" s="25"/>
      <c r="BD638" s="25"/>
      <c r="BE638" s="25"/>
      <c r="BF638" s="25"/>
      <c r="BG638" s="25"/>
      <c r="BH638" s="25"/>
      <c r="BI638" s="25"/>
      <c r="BJ638" s="25"/>
      <c r="BK638" s="25"/>
      <c r="BL638" s="25"/>
      <c r="BM638" s="25"/>
      <c r="BN638" s="25"/>
      <c r="BO638" s="25"/>
      <c r="BP638" s="25"/>
      <c r="BQ638" s="25"/>
    </row>
    <row r="639" spans="1:69" s="110" customFormat="1" x14ac:dyDescent="0.3">
      <c r="A639" s="25"/>
      <c r="B639" s="25"/>
      <c r="C639" s="25"/>
      <c r="D639" s="26"/>
      <c r="E639" s="26"/>
      <c r="F639" s="26"/>
      <c r="G639" s="26"/>
      <c r="H639" s="26"/>
      <c r="I639" s="26"/>
      <c r="J639" s="26"/>
      <c r="K639" s="26"/>
      <c r="L639" s="26"/>
      <c r="M639" s="26"/>
      <c r="N639" s="26"/>
      <c r="O639" s="25"/>
      <c r="P639" s="26"/>
      <c r="Q639" s="26"/>
      <c r="R639" s="25"/>
      <c r="S639" s="25"/>
      <c r="T639" s="26"/>
      <c r="U639" s="26"/>
      <c r="V639" s="26"/>
      <c r="W639" s="26"/>
      <c r="X639" s="26"/>
      <c r="Y639" s="25"/>
      <c r="Z639" s="25"/>
      <c r="AA639" s="25"/>
      <c r="AB639" s="25"/>
      <c r="AC639" s="25"/>
      <c r="AD639" s="25"/>
      <c r="AE639" s="25"/>
      <c r="AF639" s="25"/>
      <c r="AG639" s="25"/>
      <c r="AH639" s="25"/>
      <c r="AI639" s="25"/>
      <c r="AJ639" s="25"/>
      <c r="AK639" s="25"/>
      <c r="AL639" s="25"/>
      <c r="AM639" s="25"/>
      <c r="AN639" s="25"/>
      <c r="AO639" s="25"/>
      <c r="AP639" s="25"/>
      <c r="AQ639" s="25"/>
      <c r="AR639" s="25"/>
      <c r="AS639" s="25"/>
      <c r="AT639" s="25"/>
      <c r="AU639" s="25"/>
      <c r="AV639" s="25"/>
      <c r="AW639" s="25"/>
      <c r="AX639" s="25"/>
      <c r="AY639" s="25"/>
      <c r="AZ639" s="25"/>
      <c r="BA639" s="25"/>
      <c r="BB639" s="25"/>
      <c r="BC639" s="25"/>
      <c r="BD639" s="25"/>
      <c r="BE639" s="25"/>
      <c r="BF639" s="25"/>
      <c r="BG639" s="25"/>
      <c r="BH639" s="25"/>
      <c r="BI639" s="25"/>
      <c r="BJ639" s="25"/>
      <c r="BK639" s="25"/>
      <c r="BL639" s="25"/>
      <c r="BM639" s="25"/>
      <c r="BN639" s="25"/>
      <c r="BO639" s="25"/>
      <c r="BP639" s="25"/>
      <c r="BQ639" s="25"/>
    </row>
    <row r="640" spans="1:69" s="110" customFormat="1" x14ac:dyDescent="0.3">
      <c r="A640" s="25"/>
      <c r="B640" s="25"/>
      <c r="C640" s="25"/>
      <c r="D640" s="26"/>
      <c r="E640" s="26"/>
      <c r="F640" s="26"/>
      <c r="G640" s="26"/>
      <c r="H640" s="26"/>
      <c r="I640" s="26"/>
      <c r="J640" s="26"/>
      <c r="K640" s="26"/>
      <c r="L640" s="26"/>
      <c r="M640" s="26"/>
      <c r="N640" s="26"/>
      <c r="O640" s="25"/>
      <c r="P640" s="26"/>
      <c r="Q640" s="26"/>
      <c r="R640" s="25"/>
      <c r="S640" s="25"/>
      <c r="T640" s="26"/>
      <c r="U640" s="26"/>
      <c r="V640" s="26"/>
      <c r="W640" s="26"/>
      <c r="X640" s="26"/>
      <c r="Y640" s="25"/>
      <c r="Z640" s="25"/>
      <c r="AA640" s="25"/>
      <c r="AB640" s="25"/>
      <c r="AC640" s="25"/>
      <c r="AD640" s="25"/>
      <c r="AE640" s="25"/>
      <c r="AF640" s="25"/>
      <c r="AG640" s="25"/>
      <c r="AH640" s="25"/>
      <c r="AI640" s="25"/>
      <c r="AJ640" s="25"/>
      <c r="AK640" s="25"/>
      <c r="AL640" s="25"/>
      <c r="AM640" s="25"/>
      <c r="AN640" s="25"/>
      <c r="AO640" s="25"/>
      <c r="AP640" s="25"/>
      <c r="AQ640" s="25"/>
      <c r="AR640" s="25"/>
      <c r="AS640" s="25"/>
      <c r="AT640" s="25"/>
      <c r="AU640" s="25"/>
      <c r="AV640" s="25"/>
      <c r="AW640" s="25"/>
      <c r="AX640" s="25"/>
      <c r="AY640" s="25"/>
      <c r="AZ640" s="25"/>
      <c r="BA640" s="25"/>
      <c r="BB640" s="25"/>
      <c r="BC640" s="25"/>
      <c r="BD640" s="25"/>
      <c r="BE640" s="25"/>
      <c r="BF640" s="25"/>
      <c r="BG640" s="25"/>
      <c r="BH640" s="25"/>
      <c r="BI640" s="25"/>
      <c r="BJ640" s="25"/>
      <c r="BK640" s="25"/>
      <c r="BL640" s="25"/>
      <c r="BM640" s="25"/>
      <c r="BN640" s="25"/>
      <c r="BO640" s="25"/>
      <c r="BP640" s="25"/>
      <c r="BQ640" s="25"/>
    </row>
    <row r="641" spans="1:69" s="110" customFormat="1" x14ac:dyDescent="0.3">
      <c r="A641" s="25"/>
      <c r="B641" s="25"/>
      <c r="C641" s="25"/>
      <c r="D641" s="26"/>
      <c r="E641" s="26"/>
      <c r="F641" s="26"/>
      <c r="G641" s="26"/>
      <c r="H641" s="26"/>
      <c r="I641" s="26"/>
      <c r="J641" s="26"/>
      <c r="K641" s="26"/>
      <c r="L641" s="26"/>
      <c r="M641" s="26"/>
      <c r="N641" s="26"/>
      <c r="O641" s="25"/>
      <c r="P641" s="26"/>
      <c r="Q641" s="26"/>
      <c r="R641" s="25"/>
      <c r="S641" s="25"/>
      <c r="T641" s="26"/>
      <c r="U641" s="26"/>
      <c r="V641" s="26"/>
      <c r="W641" s="26"/>
      <c r="X641" s="26"/>
      <c r="Y641" s="25"/>
      <c r="Z641" s="25"/>
      <c r="AA641" s="25"/>
      <c r="AB641" s="25"/>
      <c r="AC641" s="25"/>
      <c r="AD641" s="25"/>
      <c r="AE641" s="25"/>
      <c r="AF641" s="25"/>
      <c r="AG641" s="25"/>
      <c r="AH641" s="25"/>
      <c r="AI641" s="25"/>
      <c r="AJ641" s="25"/>
      <c r="AK641" s="25"/>
      <c r="AL641" s="25"/>
      <c r="AM641" s="25"/>
      <c r="AN641" s="25"/>
      <c r="AO641" s="25"/>
      <c r="AP641" s="25"/>
      <c r="AQ641" s="25"/>
      <c r="AR641" s="25"/>
      <c r="AS641" s="25"/>
      <c r="AT641" s="25"/>
      <c r="AU641" s="25"/>
      <c r="AV641" s="25"/>
      <c r="AW641" s="25"/>
      <c r="AX641" s="25"/>
      <c r="AY641" s="25"/>
      <c r="AZ641" s="25"/>
      <c r="BA641" s="25"/>
      <c r="BB641" s="25"/>
      <c r="BC641" s="25"/>
      <c r="BD641" s="25"/>
      <c r="BE641" s="25"/>
      <c r="BF641" s="25"/>
      <c r="BG641" s="25"/>
      <c r="BH641" s="25"/>
      <c r="BI641" s="25"/>
      <c r="BJ641" s="25"/>
      <c r="BK641" s="25"/>
      <c r="BL641" s="25"/>
      <c r="BM641" s="25"/>
      <c r="BN641" s="25"/>
      <c r="BO641" s="25"/>
      <c r="BP641" s="25"/>
      <c r="BQ641" s="25"/>
    </row>
    <row r="642" spans="1:69" s="110" customFormat="1" x14ac:dyDescent="0.3">
      <c r="A642" s="25"/>
      <c r="B642" s="25"/>
      <c r="C642" s="25"/>
      <c r="D642" s="26"/>
      <c r="E642" s="26"/>
      <c r="F642" s="26"/>
      <c r="G642" s="26"/>
      <c r="H642" s="26"/>
      <c r="I642" s="26"/>
      <c r="J642" s="26"/>
      <c r="K642" s="26"/>
      <c r="L642" s="26"/>
      <c r="M642" s="26"/>
      <c r="N642" s="26"/>
      <c r="O642" s="25"/>
      <c r="P642" s="26"/>
      <c r="Q642" s="26"/>
      <c r="R642" s="25"/>
      <c r="S642" s="25"/>
      <c r="T642" s="26"/>
      <c r="U642" s="26"/>
      <c r="V642" s="26"/>
      <c r="W642" s="26"/>
      <c r="X642" s="26"/>
      <c r="Y642" s="25"/>
      <c r="Z642" s="25"/>
      <c r="AA642" s="25"/>
      <c r="AB642" s="25"/>
      <c r="AC642" s="25"/>
      <c r="AD642" s="25"/>
      <c r="AE642" s="25"/>
      <c r="AF642" s="25"/>
      <c r="AG642" s="25"/>
      <c r="AH642" s="25"/>
      <c r="AI642" s="25"/>
      <c r="AJ642" s="25"/>
      <c r="AK642" s="25"/>
      <c r="AL642" s="25"/>
      <c r="AM642" s="25"/>
      <c r="AN642" s="25"/>
      <c r="AO642" s="25"/>
      <c r="AP642" s="25"/>
      <c r="AQ642" s="25"/>
      <c r="AR642" s="25"/>
      <c r="AS642" s="25"/>
      <c r="AT642" s="25"/>
      <c r="AU642" s="25"/>
      <c r="AV642" s="25"/>
      <c r="AW642" s="25"/>
      <c r="AX642" s="25"/>
      <c r="AY642" s="25"/>
      <c r="AZ642" s="25"/>
      <c r="BA642" s="25"/>
      <c r="BB642" s="25"/>
      <c r="BC642" s="25"/>
      <c r="BD642" s="25"/>
      <c r="BE642" s="25"/>
      <c r="BF642" s="25"/>
      <c r="BG642" s="25"/>
      <c r="BH642" s="25"/>
      <c r="BI642" s="25"/>
      <c r="BJ642" s="25"/>
      <c r="BK642" s="25"/>
      <c r="BL642" s="25"/>
      <c r="BM642" s="25"/>
      <c r="BN642" s="25"/>
      <c r="BO642" s="25"/>
      <c r="BP642" s="25"/>
      <c r="BQ642" s="25"/>
    </row>
    <row r="643" spans="1:69" s="110" customFormat="1" x14ac:dyDescent="0.3">
      <c r="A643" s="25"/>
      <c r="B643" s="25"/>
      <c r="C643" s="25"/>
      <c r="D643" s="26"/>
      <c r="E643" s="26"/>
      <c r="F643" s="26"/>
      <c r="G643" s="26"/>
      <c r="H643" s="26"/>
      <c r="I643" s="26"/>
      <c r="J643" s="26"/>
      <c r="K643" s="26"/>
      <c r="L643" s="26"/>
      <c r="M643" s="26"/>
      <c r="N643" s="26"/>
      <c r="O643" s="25"/>
      <c r="P643" s="26"/>
      <c r="Q643" s="26"/>
      <c r="R643" s="25"/>
      <c r="S643" s="25"/>
      <c r="T643" s="26"/>
      <c r="U643" s="26"/>
      <c r="V643" s="26"/>
      <c r="W643" s="26"/>
      <c r="X643" s="26"/>
      <c r="Y643" s="25"/>
      <c r="Z643" s="25"/>
      <c r="AA643" s="25"/>
      <c r="AB643" s="25"/>
      <c r="AC643" s="25"/>
      <c r="AD643" s="25"/>
      <c r="AE643" s="25"/>
      <c r="AF643" s="25"/>
      <c r="AG643" s="25"/>
      <c r="AH643" s="25"/>
      <c r="AI643" s="25"/>
      <c r="AJ643" s="25"/>
      <c r="AK643" s="25"/>
      <c r="AL643" s="25"/>
      <c r="AM643" s="25"/>
      <c r="AN643" s="25"/>
      <c r="AO643" s="25"/>
      <c r="AP643" s="25"/>
      <c r="AQ643" s="25"/>
      <c r="AR643" s="25"/>
      <c r="AS643" s="25"/>
      <c r="AT643" s="25"/>
      <c r="AU643" s="25"/>
      <c r="AV643" s="25"/>
      <c r="AW643" s="25"/>
      <c r="AX643" s="25"/>
      <c r="AY643" s="25"/>
      <c r="AZ643" s="25"/>
      <c r="BA643" s="25"/>
      <c r="BB643" s="25"/>
      <c r="BC643" s="25"/>
      <c r="BD643" s="25"/>
      <c r="BE643" s="25"/>
      <c r="BF643" s="25"/>
      <c r="BG643" s="25"/>
      <c r="BH643" s="25"/>
      <c r="BI643" s="25"/>
      <c r="BJ643" s="25"/>
      <c r="BK643" s="25"/>
      <c r="BL643" s="25"/>
      <c r="BM643" s="25"/>
      <c r="BN643" s="25"/>
      <c r="BO643" s="25"/>
      <c r="BP643" s="25"/>
      <c r="BQ643" s="25"/>
    </row>
    <row r="644" spans="1:69" s="110" customFormat="1" x14ac:dyDescent="0.3">
      <c r="A644" s="25"/>
      <c r="B644" s="25"/>
      <c r="C644" s="25"/>
      <c r="D644" s="26"/>
      <c r="E644" s="26"/>
      <c r="F644" s="26"/>
      <c r="G644" s="26"/>
      <c r="H644" s="26"/>
      <c r="I644" s="26"/>
      <c r="J644" s="26"/>
      <c r="K644" s="26"/>
      <c r="L644" s="26"/>
      <c r="M644" s="26"/>
      <c r="N644" s="26"/>
      <c r="O644" s="25"/>
      <c r="P644" s="26"/>
      <c r="Q644" s="26"/>
      <c r="R644" s="25"/>
      <c r="S644" s="25"/>
      <c r="T644" s="26"/>
      <c r="U644" s="26"/>
      <c r="V644" s="26"/>
      <c r="W644" s="26"/>
      <c r="X644" s="26"/>
      <c r="Y644" s="25"/>
      <c r="Z644" s="25"/>
      <c r="AA644" s="25"/>
      <c r="AB644" s="25"/>
      <c r="AC644" s="25"/>
      <c r="AD644" s="25"/>
      <c r="AE644" s="25"/>
      <c r="AF644" s="25"/>
      <c r="AG644" s="25"/>
      <c r="AH644" s="25"/>
      <c r="AI644" s="25"/>
      <c r="AJ644" s="25"/>
      <c r="AK644" s="25"/>
      <c r="AL644" s="25"/>
      <c r="AM644" s="25"/>
      <c r="AN644" s="25"/>
      <c r="AO644" s="25"/>
      <c r="AP644" s="25"/>
      <c r="AQ644" s="25"/>
      <c r="AR644" s="25"/>
      <c r="AS644" s="25"/>
      <c r="AT644" s="25"/>
      <c r="AU644" s="25"/>
      <c r="AV644" s="25"/>
      <c r="AW644" s="25"/>
      <c r="AX644" s="25"/>
      <c r="AY644" s="25"/>
      <c r="AZ644" s="25"/>
      <c r="BA644" s="25"/>
      <c r="BB644" s="25"/>
      <c r="BC644" s="25"/>
      <c r="BD644" s="25"/>
      <c r="BE644" s="25"/>
      <c r="BF644" s="25"/>
      <c r="BG644" s="25"/>
      <c r="BH644" s="25"/>
      <c r="BI644" s="25"/>
      <c r="BJ644" s="25"/>
      <c r="BK644" s="25"/>
      <c r="BL644" s="25"/>
      <c r="BM644" s="25"/>
      <c r="BN644" s="25"/>
      <c r="BO644" s="25"/>
      <c r="BP644" s="25"/>
      <c r="BQ644" s="25"/>
    </row>
    <row r="645" spans="1:69" s="110" customFormat="1" x14ac:dyDescent="0.3">
      <c r="A645" s="25"/>
      <c r="B645" s="25"/>
      <c r="C645" s="25"/>
      <c r="D645" s="26"/>
      <c r="E645" s="26"/>
      <c r="F645" s="26"/>
      <c r="G645" s="26"/>
      <c r="H645" s="26"/>
      <c r="I645" s="26"/>
      <c r="J645" s="26"/>
      <c r="K645" s="26"/>
      <c r="L645" s="26"/>
      <c r="M645" s="26"/>
      <c r="N645" s="26"/>
      <c r="O645" s="25"/>
      <c r="P645" s="26"/>
      <c r="Q645" s="26"/>
      <c r="R645" s="25"/>
      <c r="S645" s="25"/>
      <c r="T645" s="26"/>
      <c r="U645" s="26"/>
      <c r="V645" s="26"/>
      <c r="W645" s="26"/>
      <c r="X645" s="26"/>
      <c r="Y645" s="25"/>
      <c r="Z645" s="25"/>
      <c r="AA645" s="25"/>
      <c r="AB645" s="25"/>
      <c r="AC645" s="25"/>
      <c r="AD645" s="25"/>
      <c r="AE645" s="25"/>
      <c r="AF645" s="25"/>
      <c r="AG645" s="25"/>
      <c r="AH645" s="25"/>
      <c r="AI645" s="25"/>
      <c r="AJ645" s="25"/>
      <c r="AK645" s="25"/>
      <c r="AL645" s="25"/>
      <c r="AM645" s="25"/>
      <c r="AN645" s="25"/>
      <c r="AO645" s="25"/>
      <c r="AP645" s="25"/>
      <c r="AQ645" s="25"/>
      <c r="AR645" s="25"/>
      <c r="AS645" s="25"/>
      <c r="AT645" s="25"/>
      <c r="AU645" s="25"/>
      <c r="AV645" s="25"/>
      <c r="AW645" s="25"/>
      <c r="AX645" s="25"/>
      <c r="AY645" s="25"/>
      <c r="AZ645" s="25"/>
      <c r="BA645" s="25"/>
      <c r="BB645" s="25"/>
      <c r="BC645" s="25"/>
      <c r="BD645" s="25"/>
      <c r="BE645" s="25"/>
      <c r="BF645" s="25"/>
      <c r="BG645" s="25"/>
      <c r="BH645" s="25"/>
      <c r="BI645" s="25"/>
      <c r="BJ645" s="25"/>
      <c r="BK645" s="25"/>
      <c r="BL645" s="25"/>
      <c r="BM645" s="25"/>
      <c r="BN645" s="25"/>
      <c r="BO645" s="25"/>
      <c r="BP645" s="25"/>
      <c r="BQ645" s="25"/>
    </row>
    <row r="646" spans="1:69" s="110" customFormat="1" x14ac:dyDescent="0.3">
      <c r="A646" s="25"/>
      <c r="B646" s="25"/>
      <c r="C646" s="25"/>
      <c r="D646" s="26"/>
      <c r="E646" s="26"/>
      <c r="F646" s="26"/>
      <c r="G646" s="26"/>
      <c r="H646" s="26"/>
      <c r="I646" s="26"/>
      <c r="J646" s="26"/>
      <c r="K646" s="26"/>
      <c r="L646" s="26"/>
      <c r="M646" s="26"/>
      <c r="N646" s="26"/>
      <c r="O646" s="25"/>
      <c r="P646" s="26"/>
      <c r="Q646" s="26"/>
      <c r="R646" s="25"/>
      <c r="S646" s="25"/>
      <c r="T646" s="26"/>
      <c r="U646" s="26"/>
      <c r="V646" s="26"/>
      <c r="W646" s="26"/>
      <c r="X646" s="26"/>
      <c r="Y646" s="25"/>
      <c r="Z646" s="25"/>
      <c r="AA646" s="25"/>
      <c r="AB646" s="25"/>
      <c r="AC646" s="25"/>
      <c r="AD646" s="25"/>
      <c r="AE646" s="25"/>
      <c r="AF646" s="25"/>
      <c r="AG646" s="25"/>
      <c r="AH646" s="25"/>
      <c r="AI646" s="25"/>
      <c r="AJ646" s="25"/>
      <c r="AK646" s="25"/>
      <c r="AL646" s="25"/>
      <c r="AM646" s="25"/>
      <c r="AN646" s="25"/>
      <c r="AO646" s="25"/>
      <c r="AP646" s="25"/>
      <c r="AQ646" s="25"/>
      <c r="AR646" s="25"/>
      <c r="AS646" s="25"/>
      <c r="AT646" s="25"/>
      <c r="AU646" s="25"/>
      <c r="AV646" s="25"/>
      <c r="AW646" s="25"/>
      <c r="AX646" s="25"/>
      <c r="AY646" s="25"/>
      <c r="AZ646" s="25"/>
      <c r="BA646" s="25"/>
      <c r="BB646" s="25"/>
      <c r="BC646" s="25"/>
      <c r="BD646" s="25"/>
      <c r="BE646" s="25"/>
      <c r="BF646" s="25"/>
      <c r="BG646" s="25"/>
      <c r="BH646" s="25"/>
      <c r="BI646" s="25"/>
      <c r="BJ646" s="25"/>
      <c r="BK646" s="25"/>
      <c r="BL646" s="25"/>
      <c r="BM646" s="25"/>
      <c r="BN646" s="25"/>
      <c r="BO646" s="25"/>
      <c r="BP646" s="25"/>
      <c r="BQ646" s="25"/>
    </row>
    <row r="647" spans="1:69" s="110" customFormat="1" x14ac:dyDescent="0.3">
      <c r="A647" s="25"/>
      <c r="B647" s="25"/>
      <c r="C647" s="25"/>
      <c r="D647" s="26"/>
      <c r="E647" s="26"/>
      <c r="F647" s="26"/>
      <c r="G647" s="26"/>
      <c r="H647" s="26"/>
      <c r="I647" s="26"/>
      <c r="J647" s="26"/>
      <c r="K647" s="26"/>
      <c r="L647" s="26"/>
      <c r="M647" s="26"/>
      <c r="N647" s="26"/>
      <c r="O647" s="25"/>
      <c r="P647" s="26"/>
      <c r="Q647" s="26"/>
      <c r="R647" s="25"/>
      <c r="S647" s="25"/>
      <c r="T647" s="26"/>
      <c r="U647" s="26"/>
      <c r="V647" s="26"/>
      <c r="W647" s="26"/>
      <c r="X647" s="26"/>
      <c r="Y647" s="25"/>
      <c r="Z647" s="25"/>
      <c r="AA647" s="25"/>
      <c r="AB647" s="25"/>
      <c r="AC647" s="25"/>
      <c r="AD647" s="25"/>
      <c r="AE647" s="25"/>
      <c r="AF647" s="25"/>
      <c r="AG647" s="25"/>
      <c r="AH647" s="25"/>
      <c r="AI647" s="25"/>
      <c r="AJ647" s="25"/>
      <c r="AK647" s="25"/>
      <c r="AL647" s="25"/>
      <c r="AM647" s="25"/>
      <c r="AN647" s="25"/>
      <c r="AO647" s="25"/>
      <c r="AP647" s="25"/>
      <c r="AQ647" s="25"/>
      <c r="AR647" s="25"/>
      <c r="AS647" s="25"/>
      <c r="AT647" s="25"/>
      <c r="AU647" s="25"/>
      <c r="AV647" s="25"/>
      <c r="AW647" s="25"/>
      <c r="AX647" s="25"/>
      <c r="AY647" s="25"/>
      <c r="AZ647" s="25"/>
      <c r="BA647" s="25"/>
      <c r="BB647" s="25"/>
      <c r="BC647" s="25"/>
      <c r="BD647" s="25"/>
      <c r="BE647" s="25"/>
      <c r="BF647" s="25"/>
      <c r="BG647" s="25"/>
      <c r="BH647" s="25"/>
      <c r="BI647" s="25"/>
      <c r="BJ647" s="25"/>
      <c r="BK647" s="25"/>
      <c r="BL647" s="25"/>
      <c r="BM647" s="25"/>
      <c r="BN647" s="25"/>
      <c r="BO647" s="25"/>
      <c r="BP647" s="25"/>
      <c r="BQ647" s="25"/>
    </row>
    <row r="648" spans="1:69" s="110" customFormat="1" x14ac:dyDescent="0.3">
      <c r="A648" s="25"/>
      <c r="B648" s="25"/>
      <c r="C648" s="25"/>
      <c r="D648" s="26"/>
      <c r="E648" s="26"/>
      <c r="F648" s="26"/>
      <c r="G648" s="26"/>
      <c r="H648" s="26"/>
      <c r="I648" s="26"/>
      <c r="J648" s="26"/>
      <c r="K648" s="26"/>
      <c r="L648" s="26"/>
      <c r="M648" s="26"/>
      <c r="N648" s="26"/>
      <c r="O648" s="25"/>
      <c r="P648" s="26"/>
      <c r="Q648" s="26"/>
      <c r="R648" s="25"/>
      <c r="S648" s="25"/>
      <c r="T648" s="26"/>
      <c r="U648" s="26"/>
      <c r="V648" s="26"/>
      <c r="W648" s="26"/>
      <c r="X648" s="26"/>
      <c r="Y648" s="25"/>
      <c r="Z648" s="25"/>
      <c r="AA648" s="25"/>
      <c r="AB648" s="25"/>
      <c r="AC648" s="25"/>
      <c r="AD648" s="25"/>
      <c r="AE648" s="25"/>
      <c r="AF648" s="25"/>
      <c r="AG648" s="25"/>
      <c r="AH648" s="25"/>
      <c r="AI648" s="25"/>
      <c r="AJ648" s="25"/>
      <c r="AK648" s="25"/>
      <c r="AL648" s="25"/>
      <c r="AM648" s="25"/>
      <c r="AN648" s="25"/>
      <c r="AO648" s="25"/>
      <c r="AP648" s="25"/>
      <c r="AQ648" s="25"/>
      <c r="AR648" s="25"/>
      <c r="AS648" s="25"/>
      <c r="AT648" s="25"/>
      <c r="AU648" s="25"/>
      <c r="AV648" s="25"/>
      <c r="AW648" s="25"/>
      <c r="AX648" s="25"/>
      <c r="AY648" s="25"/>
      <c r="AZ648" s="25"/>
      <c r="BA648" s="25"/>
      <c r="BB648" s="25"/>
      <c r="BC648" s="25"/>
      <c r="BD648" s="25"/>
      <c r="BE648" s="25"/>
      <c r="BF648" s="25"/>
      <c r="BG648" s="25"/>
      <c r="BH648" s="25"/>
      <c r="BI648" s="25"/>
      <c r="BJ648" s="25"/>
      <c r="BK648" s="25"/>
      <c r="BL648" s="25"/>
      <c r="BM648" s="25"/>
      <c r="BN648" s="25"/>
      <c r="BO648" s="25"/>
      <c r="BP648" s="25"/>
      <c r="BQ648" s="25"/>
    </row>
    <row r="649" spans="1:69" s="110" customFormat="1" x14ac:dyDescent="0.3">
      <c r="A649" s="25"/>
      <c r="B649" s="25"/>
      <c r="C649" s="25"/>
      <c r="D649" s="26"/>
      <c r="E649" s="26"/>
      <c r="F649" s="26"/>
      <c r="G649" s="26"/>
      <c r="H649" s="26"/>
      <c r="I649" s="26"/>
      <c r="J649" s="26"/>
      <c r="K649" s="26"/>
      <c r="L649" s="26"/>
      <c r="M649" s="26"/>
      <c r="N649" s="26"/>
      <c r="O649" s="25"/>
      <c r="P649" s="26"/>
      <c r="Q649" s="26"/>
      <c r="R649" s="25"/>
      <c r="S649" s="25"/>
      <c r="T649" s="26"/>
      <c r="U649" s="26"/>
      <c r="V649" s="26"/>
      <c r="W649" s="26"/>
      <c r="X649" s="26"/>
      <c r="Y649" s="25"/>
      <c r="Z649" s="25"/>
      <c r="AA649" s="25"/>
      <c r="AB649" s="25"/>
      <c r="AC649" s="25"/>
      <c r="AD649" s="25"/>
      <c r="AE649" s="25"/>
      <c r="AF649" s="25"/>
      <c r="AG649" s="25"/>
      <c r="AH649" s="25"/>
      <c r="AI649" s="25"/>
      <c r="AJ649" s="25"/>
      <c r="AK649" s="25"/>
      <c r="AL649" s="25"/>
      <c r="AM649" s="25"/>
      <c r="AN649" s="25"/>
      <c r="AO649" s="25"/>
      <c r="AP649" s="25"/>
      <c r="AQ649" s="25"/>
      <c r="AR649" s="25"/>
      <c r="AS649" s="25"/>
      <c r="AT649" s="25"/>
      <c r="AU649" s="25"/>
      <c r="AV649" s="25"/>
      <c r="AW649" s="25"/>
      <c r="AX649" s="25"/>
      <c r="AY649" s="25"/>
      <c r="AZ649" s="25"/>
      <c r="BA649" s="25"/>
      <c r="BB649" s="25"/>
      <c r="BC649" s="25"/>
      <c r="BD649" s="25"/>
      <c r="BE649" s="25"/>
      <c r="BF649" s="25"/>
      <c r="BG649" s="25"/>
      <c r="BH649" s="25"/>
      <c r="BI649" s="25"/>
      <c r="BJ649" s="25"/>
      <c r="BK649" s="25"/>
      <c r="BL649" s="25"/>
      <c r="BM649" s="25"/>
      <c r="BN649" s="25"/>
      <c r="BO649" s="25"/>
      <c r="BP649" s="25"/>
      <c r="BQ649" s="25"/>
    </row>
    <row r="650" spans="1:69" s="110" customFormat="1" x14ac:dyDescent="0.3">
      <c r="A650" s="25"/>
      <c r="B650" s="25"/>
      <c r="C650" s="25"/>
      <c r="D650" s="26"/>
      <c r="E650" s="26"/>
      <c r="F650" s="26"/>
      <c r="G650" s="26"/>
      <c r="H650" s="26"/>
      <c r="I650" s="26"/>
      <c r="J650" s="26"/>
      <c r="K650" s="26"/>
      <c r="L650" s="26"/>
      <c r="M650" s="26"/>
      <c r="N650" s="26"/>
      <c r="O650" s="25"/>
      <c r="P650" s="26"/>
      <c r="Q650" s="26"/>
      <c r="R650" s="25"/>
      <c r="S650" s="25"/>
      <c r="T650" s="26"/>
      <c r="U650" s="26"/>
      <c r="V650" s="26"/>
      <c r="W650" s="26"/>
      <c r="X650" s="26"/>
      <c r="Y650" s="25"/>
      <c r="Z650" s="25"/>
      <c r="AA650" s="25"/>
      <c r="AB650" s="25"/>
      <c r="AC650" s="25"/>
      <c r="AD650" s="25"/>
      <c r="AE650" s="25"/>
      <c r="AF650" s="25"/>
      <c r="AG650" s="25"/>
      <c r="AH650" s="25"/>
      <c r="AI650" s="25"/>
      <c r="AJ650" s="25"/>
      <c r="AK650" s="25"/>
      <c r="AL650" s="25"/>
      <c r="AM650" s="25"/>
      <c r="AN650" s="25"/>
      <c r="AO650" s="25"/>
      <c r="AP650" s="25"/>
      <c r="AQ650" s="25"/>
      <c r="AR650" s="25"/>
      <c r="AS650" s="25"/>
      <c r="AT650" s="25"/>
      <c r="AU650" s="25"/>
      <c r="AV650" s="25"/>
      <c r="AW650" s="25"/>
      <c r="AX650" s="25"/>
      <c r="AY650" s="25"/>
      <c r="AZ650" s="25"/>
      <c r="BA650" s="25"/>
      <c r="BB650" s="25"/>
      <c r="BC650" s="25"/>
      <c r="BD650" s="25"/>
      <c r="BE650" s="25"/>
      <c r="BF650" s="25"/>
      <c r="BG650" s="25"/>
      <c r="BH650" s="25"/>
      <c r="BI650" s="25"/>
      <c r="BJ650" s="25"/>
      <c r="BK650" s="25"/>
      <c r="BL650" s="25"/>
      <c r="BM650" s="25"/>
      <c r="BN650" s="25"/>
      <c r="BO650" s="25"/>
      <c r="BP650" s="25"/>
      <c r="BQ650" s="25"/>
    </row>
    <row r="651" spans="1:69" s="110" customFormat="1" x14ac:dyDescent="0.3">
      <c r="A651" s="25"/>
      <c r="B651" s="25"/>
      <c r="C651" s="25"/>
      <c r="D651" s="26"/>
      <c r="E651" s="26"/>
      <c r="F651" s="26"/>
      <c r="G651" s="26"/>
      <c r="H651" s="26"/>
      <c r="I651" s="26"/>
      <c r="J651" s="26"/>
      <c r="K651" s="26"/>
      <c r="L651" s="26"/>
      <c r="M651" s="26"/>
      <c r="N651" s="26"/>
      <c r="O651" s="25"/>
      <c r="P651" s="26"/>
      <c r="Q651" s="26"/>
      <c r="R651" s="25"/>
      <c r="S651" s="25"/>
      <c r="T651" s="26"/>
      <c r="U651" s="26"/>
      <c r="V651" s="26"/>
      <c r="W651" s="26"/>
      <c r="X651" s="26"/>
      <c r="Y651" s="25"/>
      <c r="Z651" s="25"/>
      <c r="AA651" s="25"/>
      <c r="AB651" s="25"/>
      <c r="AC651" s="25"/>
      <c r="AD651" s="25"/>
      <c r="AE651" s="25"/>
      <c r="AF651" s="25"/>
      <c r="AG651" s="25"/>
      <c r="AH651" s="25"/>
      <c r="AI651" s="25"/>
      <c r="AJ651" s="25"/>
      <c r="AK651" s="25"/>
      <c r="AL651" s="25"/>
      <c r="AM651" s="25"/>
      <c r="AN651" s="25"/>
      <c r="AO651" s="25"/>
      <c r="AP651" s="25"/>
      <c r="AQ651" s="25"/>
      <c r="AR651" s="25"/>
      <c r="AS651" s="25"/>
      <c r="AT651" s="25"/>
      <c r="AU651" s="25"/>
      <c r="AV651" s="25"/>
      <c r="AW651" s="25"/>
      <c r="AX651" s="25"/>
      <c r="AY651" s="25"/>
      <c r="AZ651" s="25"/>
      <c r="BA651" s="25"/>
      <c r="BB651" s="25"/>
      <c r="BC651" s="25"/>
      <c r="BD651" s="25"/>
      <c r="BE651" s="25"/>
      <c r="BF651" s="25"/>
      <c r="BG651" s="25"/>
      <c r="BH651" s="25"/>
      <c r="BI651" s="25"/>
      <c r="BJ651" s="25"/>
      <c r="BK651" s="25"/>
      <c r="BL651" s="25"/>
      <c r="BM651" s="25"/>
      <c r="BN651" s="25"/>
      <c r="BO651" s="25"/>
      <c r="BP651" s="25"/>
      <c r="BQ651" s="25"/>
    </row>
    <row r="652" spans="1:69" s="110" customFormat="1" x14ac:dyDescent="0.3">
      <c r="A652" s="25"/>
      <c r="B652" s="25"/>
      <c r="C652" s="25"/>
      <c r="D652" s="26"/>
      <c r="E652" s="26"/>
      <c r="F652" s="26"/>
      <c r="G652" s="26"/>
      <c r="H652" s="26"/>
      <c r="I652" s="26"/>
      <c r="J652" s="26"/>
      <c r="K652" s="26"/>
      <c r="L652" s="26"/>
      <c r="M652" s="26"/>
      <c r="N652" s="26"/>
      <c r="O652" s="25"/>
      <c r="P652" s="26"/>
      <c r="Q652" s="26"/>
      <c r="R652" s="25"/>
      <c r="S652" s="25"/>
      <c r="T652" s="26"/>
      <c r="U652" s="26"/>
      <c r="V652" s="26"/>
      <c r="W652" s="26"/>
      <c r="X652" s="26"/>
      <c r="Y652" s="25"/>
      <c r="Z652" s="25"/>
      <c r="AA652" s="25"/>
      <c r="AB652" s="25"/>
      <c r="AC652" s="25"/>
      <c r="AD652" s="25"/>
      <c r="AE652" s="25"/>
      <c r="AF652" s="25"/>
      <c r="AG652" s="25"/>
      <c r="AH652" s="25"/>
      <c r="AI652" s="25"/>
      <c r="AJ652" s="25"/>
      <c r="AK652" s="25"/>
      <c r="AL652" s="25"/>
      <c r="AM652" s="25"/>
      <c r="AN652" s="25"/>
      <c r="AO652" s="25"/>
      <c r="AP652" s="25"/>
      <c r="AQ652" s="25"/>
      <c r="AR652" s="25"/>
      <c r="AS652" s="25"/>
      <c r="AT652" s="25"/>
      <c r="AU652" s="25"/>
      <c r="AV652" s="25"/>
      <c r="AW652" s="25"/>
      <c r="AX652" s="25"/>
      <c r="AY652" s="25"/>
      <c r="AZ652" s="25"/>
      <c r="BA652" s="25"/>
      <c r="BB652" s="25"/>
      <c r="BC652" s="25"/>
      <c r="BD652" s="25"/>
      <c r="BE652" s="25"/>
      <c r="BF652" s="25"/>
      <c r="BG652" s="25"/>
      <c r="BH652" s="25"/>
      <c r="BI652" s="25"/>
      <c r="BJ652" s="25"/>
      <c r="BK652" s="25"/>
      <c r="BL652" s="25"/>
      <c r="BM652" s="25"/>
      <c r="BN652" s="25"/>
      <c r="BO652" s="25"/>
      <c r="BP652" s="25"/>
      <c r="BQ652" s="25"/>
    </row>
    <row r="653" spans="1:69" s="110" customFormat="1" x14ac:dyDescent="0.3">
      <c r="A653" s="25"/>
      <c r="B653" s="25"/>
      <c r="C653" s="25"/>
      <c r="D653" s="26"/>
      <c r="E653" s="26"/>
      <c r="F653" s="26"/>
      <c r="G653" s="26"/>
      <c r="H653" s="26"/>
      <c r="I653" s="26"/>
      <c r="J653" s="26"/>
      <c r="K653" s="26"/>
      <c r="L653" s="26"/>
      <c r="M653" s="26"/>
      <c r="N653" s="26"/>
      <c r="O653" s="25"/>
      <c r="P653" s="26"/>
      <c r="Q653" s="26"/>
      <c r="R653" s="25"/>
      <c r="S653" s="25"/>
      <c r="T653" s="26"/>
      <c r="U653" s="26"/>
      <c r="V653" s="26"/>
      <c r="W653" s="26"/>
      <c r="X653" s="26"/>
      <c r="Y653" s="25"/>
      <c r="Z653" s="25"/>
      <c r="AA653" s="25"/>
      <c r="AB653" s="25"/>
      <c r="AC653" s="25"/>
      <c r="AD653" s="25"/>
      <c r="AE653" s="25"/>
      <c r="AF653" s="25"/>
      <c r="AG653" s="25"/>
      <c r="AH653" s="25"/>
      <c r="AI653" s="25"/>
      <c r="AJ653" s="25"/>
      <c r="AK653" s="25"/>
      <c r="AL653" s="25"/>
      <c r="AM653" s="25"/>
      <c r="AN653" s="25"/>
      <c r="AO653" s="25"/>
      <c r="AP653" s="25"/>
      <c r="AQ653" s="25"/>
      <c r="AR653" s="25"/>
      <c r="AS653" s="25"/>
      <c r="AT653" s="25"/>
      <c r="AU653" s="25"/>
      <c r="AV653" s="25"/>
      <c r="AW653" s="25"/>
      <c r="AX653" s="25"/>
      <c r="AY653" s="25"/>
      <c r="AZ653" s="25"/>
      <c r="BA653" s="25"/>
      <c r="BB653" s="25"/>
      <c r="BC653" s="25"/>
      <c r="BD653" s="25"/>
      <c r="BE653" s="25"/>
      <c r="BF653" s="25"/>
      <c r="BG653" s="25"/>
      <c r="BH653" s="25"/>
      <c r="BI653" s="25"/>
      <c r="BJ653" s="25"/>
      <c r="BK653" s="25"/>
      <c r="BL653" s="25"/>
      <c r="BM653" s="25"/>
      <c r="BN653" s="25"/>
      <c r="BO653" s="25"/>
      <c r="BP653" s="25"/>
      <c r="BQ653" s="25"/>
    </row>
    <row r="654" spans="1:69" s="110" customFormat="1" x14ac:dyDescent="0.3">
      <c r="A654" s="25"/>
      <c r="B654" s="25"/>
      <c r="C654" s="25"/>
      <c r="D654" s="26"/>
      <c r="E654" s="26"/>
      <c r="F654" s="26"/>
      <c r="G654" s="26"/>
      <c r="H654" s="26"/>
      <c r="I654" s="26"/>
      <c r="J654" s="26"/>
      <c r="K654" s="26"/>
      <c r="L654" s="26"/>
      <c r="M654" s="26"/>
      <c r="N654" s="26"/>
      <c r="O654" s="25"/>
      <c r="P654" s="26"/>
      <c r="Q654" s="26"/>
      <c r="R654" s="25"/>
      <c r="S654" s="25"/>
      <c r="T654" s="26"/>
      <c r="U654" s="26"/>
      <c r="V654" s="26"/>
      <c r="W654" s="26"/>
      <c r="X654" s="26"/>
      <c r="Y654" s="25"/>
      <c r="Z654" s="25"/>
      <c r="AA654" s="25"/>
      <c r="AB654" s="25"/>
      <c r="AC654" s="25"/>
      <c r="AD654" s="25"/>
      <c r="AE654" s="25"/>
      <c r="AF654" s="25"/>
      <c r="AG654" s="25"/>
      <c r="AH654" s="25"/>
      <c r="AI654" s="25"/>
      <c r="AJ654" s="25"/>
      <c r="AK654" s="25"/>
      <c r="AL654" s="25"/>
      <c r="AM654" s="25"/>
      <c r="AN654" s="25"/>
      <c r="AO654" s="25"/>
      <c r="AP654" s="25"/>
      <c r="AQ654" s="25"/>
      <c r="AR654" s="25"/>
      <c r="AS654" s="25"/>
      <c r="AT654" s="25"/>
      <c r="AU654" s="25"/>
      <c r="AV654" s="25"/>
      <c r="AW654" s="25"/>
      <c r="AX654" s="25"/>
      <c r="AY654" s="25"/>
      <c r="AZ654" s="25"/>
      <c r="BA654" s="25"/>
      <c r="BB654" s="25"/>
      <c r="BC654" s="25"/>
      <c r="BD654" s="25"/>
      <c r="BE654" s="25"/>
      <c r="BF654" s="25"/>
      <c r="BG654" s="25"/>
      <c r="BH654" s="25"/>
      <c r="BI654" s="25"/>
      <c r="BJ654" s="25"/>
      <c r="BK654" s="25"/>
      <c r="BL654" s="25"/>
      <c r="BM654" s="25"/>
      <c r="BN654" s="25"/>
      <c r="BO654" s="25"/>
      <c r="BP654" s="25"/>
      <c r="BQ654" s="25"/>
    </row>
    <row r="655" spans="1:69" s="110" customFormat="1" x14ac:dyDescent="0.3">
      <c r="A655" s="25"/>
      <c r="B655" s="25"/>
      <c r="C655" s="25"/>
      <c r="D655" s="26"/>
      <c r="E655" s="26"/>
      <c r="F655" s="26"/>
      <c r="G655" s="26"/>
      <c r="H655" s="26"/>
      <c r="I655" s="26"/>
      <c r="J655" s="26"/>
      <c r="K655" s="26"/>
      <c r="L655" s="26"/>
      <c r="M655" s="26"/>
      <c r="N655" s="26"/>
      <c r="O655" s="25"/>
      <c r="P655" s="26"/>
      <c r="Q655" s="26"/>
      <c r="R655" s="25"/>
      <c r="S655" s="25"/>
      <c r="T655" s="26"/>
      <c r="U655" s="26"/>
      <c r="V655" s="26"/>
      <c r="W655" s="26"/>
      <c r="X655" s="26"/>
      <c r="Y655" s="25"/>
      <c r="Z655" s="25"/>
      <c r="AA655" s="25"/>
      <c r="AB655" s="25"/>
      <c r="AC655" s="25"/>
      <c r="AD655" s="25"/>
      <c r="AE655" s="25"/>
      <c r="AF655" s="25"/>
      <c r="AG655" s="25"/>
      <c r="AH655" s="25"/>
      <c r="AI655" s="25"/>
      <c r="AJ655" s="25"/>
      <c r="AK655" s="25"/>
      <c r="AL655" s="25"/>
      <c r="AM655" s="25"/>
      <c r="AN655" s="25"/>
      <c r="AO655" s="25"/>
      <c r="AP655" s="25"/>
      <c r="AQ655" s="25"/>
      <c r="AR655" s="25"/>
      <c r="AS655" s="25"/>
      <c r="AT655" s="25"/>
      <c r="AU655" s="25"/>
      <c r="AV655" s="25"/>
      <c r="AW655" s="25"/>
      <c r="AX655" s="25"/>
      <c r="AY655" s="25"/>
      <c r="AZ655" s="25"/>
      <c r="BA655" s="25"/>
      <c r="BB655" s="25"/>
      <c r="BC655" s="25"/>
      <c r="BD655" s="25"/>
      <c r="BE655" s="25"/>
      <c r="BF655" s="25"/>
      <c r="BG655" s="25"/>
      <c r="BH655" s="25"/>
      <c r="BI655" s="25"/>
      <c r="BJ655" s="25"/>
      <c r="BK655" s="25"/>
      <c r="BL655" s="25"/>
      <c r="BM655" s="25"/>
      <c r="BN655" s="25"/>
      <c r="BO655" s="25"/>
      <c r="BP655" s="25"/>
      <c r="BQ655" s="25"/>
    </row>
    <row r="656" spans="1:69" s="110" customFormat="1" x14ac:dyDescent="0.3">
      <c r="A656" s="25"/>
      <c r="B656" s="25"/>
      <c r="C656" s="25"/>
      <c r="D656" s="26"/>
      <c r="E656" s="26"/>
      <c r="F656" s="26"/>
      <c r="G656" s="26"/>
      <c r="H656" s="26"/>
      <c r="I656" s="26"/>
      <c r="J656" s="26"/>
      <c r="K656" s="26"/>
      <c r="L656" s="26"/>
      <c r="M656" s="26"/>
      <c r="N656" s="26"/>
      <c r="O656" s="25"/>
      <c r="P656" s="26"/>
      <c r="Q656" s="26"/>
      <c r="R656" s="25"/>
      <c r="S656" s="25"/>
      <c r="T656" s="26"/>
      <c r="U656" s="26"/>
      <c r="V656" s="26"/>
      <c r="W656" s="26"/>
      <c r="X656" s="26"/>
      <c r="Y656" s="25"/>
      <c r="Z656" s="25"/>
      <c r="AA656" s="25"/>
      <c r="AB656" s="25"/>
      <c r="AC656" s="25"/>
      <c r="AD656" s="25"/>
      <c r="AE656" s="25"/>
      <c r="AF656" s="25"/>
      <c r="AG656" s="25"/>
      <c r="AH656" s="25"/>
      <c r="AI656" s="25"/>
      <c r="AJ656" s="25"/>
      <c r="AK656" s="25"/>
      <c r="AL656" s="25"/>
      <c r="AM656" s="25"/>
      <c r="AN656" s="25"/>
      <c r="AO656" s="25"/>
      <c r="AP656" s="25"/>
      <c r="AQ656" s="25"/>
      <c r="AR656" s="25"/>
      <c r="AS656" s="25"/>
      <c r="AT656" s="25"/>
      <c r="AU656" s="25"/>
      <c r="AV656" s="25"/>
      <c r="AW656" s="25"/>
      <c r="AX656" s="25"/>
      <c r="AY656" s="25"/>
      <c r="AZ656" s="25"/>
      <c r="BA656" s="25"/>
      <c r="BB656" s="25"/>
      <c r="BC656" s="25"/>
      <c r="BD656" s="25"/>
      <c r="BE656" s="25"/>
      <c r="BF656" s="25"/>
      <c r="BG656" s="25"/>
      <c r="BH656" s="25"/>
      <c r="BI656" s="25"/>
      <c r="BJ656" s="25"/>
      <c r="BK656" s="25"/>
      <c r="BL656" s="25"/>
      <c r="BM656" s="25"/>
      <c r="BN656" s="25"/>
      <c r="BO656" s="25"/>
      <c r="BP656" s="25"/>
      <c r="BQ656" s="25"/>
    </row>
    <row r="657" spans="1:69" s="110" customFormat="1" x14ac:dyDescent="0.3">
      <c r="A657" s="25"/>
      <c r="B657" s="25"/>
      <c r="C657" s="25"/>
      <c r="D657" s="26"/>
      <c r="E657" s="26"/>
      <c r="F657" s="26"/>
      <c r="G657" s="26"/>
      <c r="H657" s="26"/>
      <c r="I657" s="26"/>
      <c r="J657" s="26"/>
      <c r="K657" s="26"/>
      <c r="L657" s="26"/>
      <c r="M657" s="26"/>
      <c r="N657" s="26"/>
      <c r="O657" s="25"/>
      <c r="P657" s="26"/>
      <c r="Q657" s="26"/>
      <c r="R657" s="25"/>
      <c r="S657" s="25"/>
      <c r="T657" s="26"/>
      <c r="U657" s="26"/>
      <c r="V657" s="26"/>
      <c r="W657" s="26"/>
      <c r="X657" s="26"/>
      <c r="Y657" s="25"/>
      <c r="Z657" s="25"/>
      <c r="AA657" s="25"/>
      <c r="AB657" s="25"/>
      <c r="AC657" s="25"/>
      <c r="AD657" s="25"/>
      <c r="AE657" s="25"/>
      <c r="AF657" s="25"/>
      <c r="AG657" s="25"/>
      <c r="AH657" s="25"/>
      <c r="AI657" s="25"/>
      <c r="AJ657" s="25"/>
      <c r="AK657" s="25"/>
      <c r="AL657" s="25"/>
      <c r="AM657" s="25"/>
      <c r="AN657" s="25"/>
      <c r="AO657" s="25"/>
      <c r="AP657" s="25"/>
      <c r="AQ657" s="25"/>
      <c r="AR657" s="25"/>
      <c r="AS657" s="25"/>
      <c r="AT657" s="25"/>
      <c r="AU657" s="25"/>
      <c r="AV657" s="25"/>
      <c r="AW657" s="25"/>
      <c r="AX657" s="25"/>
      <c r="AY657" s="25"/>
      <c r="AZ657" s="25"/>
      <c r="BA657" s="25"/>
      <c r="BB657" s="25"/>
      <c r="BC657" s="25"/>
      <c r="BD657" s="25"/>
      <c r="BE657" s="25"/>
      <c r="BF657" s="25"/>
      <c r="BG657" s="25"/>
      <c r="BH657" s="25"/>
      <c r="BI657" s="25"/>
      <c r="BJ657" s="25"/>
      <c r="BK657" s="25"/>
      <c r="BL657" s="25"/>
      <c r="BM657" s="25"/>
      <c r="BN657" s="25"/>
      <c r="BO657" s="25"/>
      <c r="BP657" s="25"/>
      <c r="BQ657" s="25"/>
    </row>
    <row r="658" spans="1:69" s="110" customFormat="1" x14ac:dyDescent="0.3">
      <c r="A658" s="25"/>
      <c r="B658" s="25"/>
      <c r="C658" s="25"/>
      <c r="D658" s="26"/>
      <c r="E658" s="26"/>
      <c r="F658" s="26"/>
      <c r="G658" s="26"/>
      <c r="H658" s="26"/>
      <c r="I658" s="26"/>
      <c r="J658" s="26"/>
      <c r="K658" s="26"/>
      <c r="L658" s="26"/>
      <c r="M658" s="26"/>
      <c r="N658" s="26"/>
      <c r="O658" s="25"/>
      <c r="P658" s="26"/>
      <c r="Q658" s="26"/>
      <c r="R658" s="25"/>
      <c r="S658" s="25"/>
      <c r="T658" s="26"/>
      <c r="U658" s="26"/>
      <c r="V658" s="26"/>
      <c r="W658" s="26"/>
      <c r="X658" s="26"/>
      <c r="Y658" s="25"/>
      <c r="Z658" s="25"/>
      <c r="AA658" s="25"/>
      <c r="AB658" s="25"/>
      <c r="AC658" s="25"/>
      <c r="AD658" s="25"/>
      <c r="AE658" s="25"/>
      <c r="AF658" s="25"/>
      <c r="AG658" s="25"/>
      <c r="AH658" s="25"/>
      <c r="AI658" s="25"/>
      <c r="AJ658" s="25"/>
      <c r="AK658" s="25"/>
      <c r="AL658" s="25"/>
      <c r="AM658" s="25"/>
      <c r="AN658" s="25"/>
      <c r="AO658" s="25"/>
      <c r="AP658" s="25"/>
      <c r="AQ658" s="25"/>
      <c r="AR658" s="25"/>
      <c r="AS658" s="25"/>
      <c r="AT658" s="25"/>
      <c r="AU658" s="25"/>
      <c r="AV658" s="25"/>
      <c r="AW658" s="25"/>
      <c r="AX658" s="25"/>
      <c r="AY658" s="25"/>
      <c r="AZ658" s="25"/>
      <c r="BA658" s="25"/>
      <c r="BB658" s="25"/>
      <c r="BC658" s="25"/>
      <c r="BD658" s="25"/>
      <c r="BE658" s="25"/>
      <c r="BF658" s="25"/>
      <c r="BG658" s="25"/>
      <c r="BH658" s="25"/>
      <c r="BI658" s="25"/>
      <c r="BJ658" s="25"/>
      <c r="BK658" s="25"/>
      <c r="BL658" s="25"/>
      <c r="BM658" s="25"/>
      <c r="BN658" s="25"/>
      <c r="BO658" s="25"/>
      <c r="BP658" s="25"/>
      <c r="BQ658" s="25"/>
    </row>
    <row r="659" spans="1:69" s="110" customFormat="1" x14ac:dyDescent="0.3">
      <c r="A659" s="25"/>
      <c r="B659" s="25"/>
      <c r="C659" s="25"/>
      <c r="D659" s="26"/>
      <c r="E659" s="26"/>
      <c r="F659" s="26"/>
      <c r="G659" s="26"/>
      <c r="H659" s="26"/>
      <c r="I659" s="26"/>
      <c r="J659" s="26"/>
      <c r="K659" s="26"/>
      <c r="L659" s="26"/>
      <c r="M659" s="26"/>
      <c r="N659" s="26"/>
      <c r="O659" s="25"/>
      <c r="P659" s="26"/>
      <c r="Q659" s="26"/>
      <c r="R659" s="25"/>
      <c r="S659" s="25"/>
      <c r="T659" s="26"/>
      <c r="U659" s="26"/>
      <c r="V659" s="26"/>
      <c r="W659" s="26"/>
      <c r="X659" s="26"/>
      <c r="Y659" s="25"/>
      <c r="Z659" s="25"/>
      <c r="AA659" s="25"/>
      <c r="AB659" s="25"/>
      <c r="AC659" s="25"/>
      <c r="AD659" s="25"/>
      <c r="AE659" s="25"/>
      <c r="AF659" s="25"/>
      <c r="AG659" s="25"/>
      <c r="AH659" s="25"/>
      <c r="AI659" s="25"/>
      <c r="AJ659" s="25"/>
      <c r="AK659" s="25"/>
      <c r="AL659" s="25"/>
      <c r="AM659" s="25"/>
      <c r="AN659" s="25"/>
      <c r="AO659" s="25"/>
      <c r="AP659" s="25"/>
      <c r="AQ659" s="25"/>
      <c r="AR659" s="25"/>
      <c r="AS659" s="25"/>
      <c r="AT659" s="25"/>
      <c r="AU659" s="25"/>
      <c r="AV659" s="25"/>
      <c r="AW659" s="25"/>
      <c r="AX659" s="25"/>
      <c r="AY659" s="25"/>
      <c r="AZ659" s="25"/>
      <c r="BA659" s="25"/>
      <c r="BB659" s="25"/>
      <c r="BC659" s="25"/>
      <c r="BD659" s="25"/>
      <c r="BE659" s="25"/>
      <c r="BF659" s="25"/>
      <c r="BG659" s="25"/>
      <c r="BH659" s="25"/>
      <c r="BI659" s="25"/>
      <c r="BJ659" s="25"/>
      <c r="BK659" s="25"/>
      <c r="BL659" s="25"/>
      <c r="BM659" s="25"/>
      <c r="BN659" s="25"/>
      <c r="BO659" s="25"/>
      <c r="BP659" s="25"/>
      <c r="BQ659" s="25"/>
    </row>
    <row r="660" spans="1:69" s="110" customFormat="1" x14ac:dyDescent="0.3">
      <c r="A660" s="25"/>
      <c r="B660" s="25"/>
      <c r="C660" s="25"/>
      <c r="D660" s="26"/>
      <c r="E660" s="26"/>
      <c r="F660" s="26"/>
      <c r="G660" s="26"/>
      <c r="H660" s="26"/>
      <c r="I660" s="26"/>
      <c r="J660" s="26"/>
      <c r="K660" s="26"/>
      <c r="L660" s="26"/>
      <c r="M660" s="26"/>
      <c r="N660" s="26"/>
      <c r="O660" s="25"/>
      <c r="P660" s="26"/>
      <c r="Q660" s="26"/>
      <c r="R660" s="25"/>
      <c r="S660" s="25"/>
      <c r="T660" s="26"/>
      <c r="U660" s="26"/>
      <c r="V660" s="26"/>
      <c r="W660" s="26"/>
      <c r="X660" s="26"/>
      <c r="Y660" s="25"/>
      <c r="Z660" s="25"/>
      <c r="AA660" s="25"/>
      <c r="AB660" s="25"/>
      <c r="AC660" s="25"/>
      <c r="AD660" s="25"/>
      <c r="AE660" s="25"/>
      <c r="AF660" s="25"/>
      <c r="AG660" s="25"/>
      <c r="AH660" s="25"/>
      <c r="AI660" s="25"/>
      <c r="AJ660" s="25"/>
      <c r="AK660" s="25"/>
      <c r="AL660" s="25"/>
      <c r="AM660" s="25"/>
      <c r="AN660" s="25"/>
      <c r="AO660" s="25"/>
      <c r="AP660" s="25"/>
      <c r="AQ660" s="25"/>
      <c r="AR660" s="25"/>
      <c r="AS660" s="25"/>
      <c r="AT660" s="25"/>
      <c r="AU660" s="25"/>
      <c r="AV660" s="25"/>
      <c r="AW660" s="25"/>
      <c r="AX660" s="25"/>
      <c r="AY660" s="25"/>
      <c r="AZ660" s="25"/>
      <c r="BA660" s="25"/>
      <c r="BB660" s="25"/>
      <c r="BC660" s="25"/>
      <c r="BD660" s="25"/>
      <c r="BE660" s="25"/>
      <c r="BF660" s="25"/>
      <c r="BG660" s="25"/>
      <c r="BH660" s="25"/>
      <c r="BI660" s="25"/>
      <c r="BJ660" s="25"/>
      <c r="BK660" s="25"/>
      <c r="BL660" s="25"/>
      <c r="BM660" s="25"/>
      <c r="BN660" s="25"/>
      <c r="BO660" s="25"/>
      <c r="BP660" s="25"/>
      <c r="BQ660" s="25"/>
    </row>
    <row r="661" spans="1:69" s="110" customFormat="1" x14ac:dyDescent="0.3">
      <c r="A661" s="25"/>
      <c r="B661" s="25"/>
      <c r="C661" s="25"/>
      <c r="D661" s="26"/>
      <c r="E661" s="26"/>
      <c r="F661" s="26"/>
      <c r="G661" s="26"/>
      <c r="H661" s="26"/>
      <c r="I661" s="26"/>
      <c r="J661" s="26"/>
      <c r="K661" s="26"/>
      <c r="L661" s="26"/>
      <c r="M661" s="26"/>
      <c r="N661" s="26"/>
      <c r="O661" s="25"/>
      <c r="P661" s="26"/>
      <c r="Q661" s="26"/>
      <c r="R661" s="25"/>
      <c r="S661" s="25"/>
      <c r="T661" s="26"/>
      <c r="U661" s="26"/>
      <c r="V661" s="26"/>
      <c r="W661" s="26"/>
      <c r="X661" s="26"/>
      <c r="Y661" s="25"/>
      <c r="Z661" s="25"/>
      <c r="AA661" s="25"/>
      <c r="AB661" s="25"/>
      <c r="AC661" s="25"/>
      <c r="AD661" s="25"/>
      <c r="AE661" s="25"/>
      <c r="AF661" s="25"/>
      <c r="AG661" s="25"/>
      <c r="AH661" s="25"/>
      <c r="AI661" s="25"/>
      <c r="AJ661" s="25"/>
      <c r="AK661" s="25"/>
      <c r="AL661" s="25"/>
      <c r="AM661" s="25"/>
      <c r="AN661" s="25"/>
      <c r="AO661" s="25"/>
      <c r="AP661" s="25"/>
      <c r="AQ661" s="25"/>
      <c r="AR661" s="25"/>
      <c r="AS661" s="25"/>
      <c r="AT661" s="25"/>
      <c r="AU661" s="25"/>
      <c r="AV661" s="25"/>
      <c r="AW661" s="25"/>
      <c r="AX661" s="25"/>
      <c r="AY661" s="25"/>
      <c r="AZ661" s="25"/>
      <c r="BA661" s="25"/>
      <c r="BB661" s="25"/>
      <c r="BC661" s="25"/>
      <c r="BD661" s="25"/>
      <c r="BE661" s="25"/>
      <c r="BF661" s="25"/>
      <c r="BG661" s="25"/>
      <c r="BH661" s="25"/>
      <c r="BI661" s="25"/>
      <c r="BJ661" s="25"/>
      <c r="BK661" s="25"/>
      <c r="BL661" s="25"/>
      <c r="BM661" s="25"/>
      <c r="BN661" s="25"/>
      <c r="BO661" s="25"/>
      <c r="BP661" s="25"/>
      <c r="BQ661" s="25"/>
    </row>
    <row r="662" spans="1:69" s="110" customFormat="1" x14ac:dyDescent="0.3">
      <c r="A662" s="25"/>
      <c r="B662" s="25"/>
      <c r="C662" s="25"/>
      <c r="D662" s="26"/>
      <c r="E662" s="26"/>
      <c r="F662" s="26"/>
      <c r="G662" s="26"/>
      <c r="H662" s="26"/>
      <c r="I662" s="26"/>
      <c r="J662" s="26"/>
      <c r="K662" s="26"/>
      <c r="L662" s="26"/>
      <c r="M662" s="26"/>
      <c r="N662" s="26"/>
      <c r="O662" s="25"/>
      <c r="P662" s="26"/>
      <c r="Q662" s="26"/>
      <c r="R662" s="25"/>
      <c r="S662" s="25"/>
      <c r="T662" s="26"/>
      <c r="U662" s="26"/>
      <c r="V662" s="26"/>
      <c r="W662" s="26"/>
      <c r="X662" s="26"/>
      <c r="Y662" s="25"/>
      <c r="Z662" s="25"/>
      <c r="AA662" s="25"/>
      <c r="AB662" s="25"/>
      <c r="AC662" s="25"/>
      <c r="AD662" s="25"/>
      <c r="AE662" s="25"/>
      <c r="AF662" s="25"/>
      <c r="AG662" s="25"/>
      <c r="AH662" s="25"/>
      <c r="AI662" s="25"/>
      <c r="AJ662" s="25"/>
      <c r="AK662" s="25"/>
      <c r="AL662" s="25"/>
      <c r="AM662" s="25"/>
      <c r="AN662" s="25"/>
      <c r="AO662" s="25"/>
      <c r="AP662" s="25"/>
      <c r="AQ662" s="25"/>
      <c r="AR662" s="25"/>
      <c r="AS662" s="25"/>
      <c r="AT662" s="25"/>
      <c r="AU662" s="25"/>
      <c r="AV662" s="25"/>
      <c r="AW662" s="25"/>
      <c r="AX662" s="25"/>
      <c r="AY662" s="25"/>
      <c r="AZ662" s="25"/>
      <c r="BA662" s="25"/>
      <c r="BB662" s="25"/>
      <c r="BC662" s="25"/>
      <c r="BD662" s="25"/>
      <c r="BE662" s="25"/>
      <c r="BF662" s="25"/>
      <c r="BG662" s="25"/>
      <c r="BH662" s="25"/>
      <c r="BI662" s="25"/>
      <c r="BJ662" s="25"/>
      <c r="BK662" s="25"/>
      <c r="BL662" s="25"/>
      <c r="BM662" s="25"/>
      <c r="BN662" s="25"/>
      <c r="BO662" s="25"/>
      <c r="BP662" s="25"/>
      <c r="BQ662" s="25"/>
    </row>
    <row r="663" spans="1:69" s="110" customFormat="1" x14ac:dyDescent="0.3">
      <c r="A663" s="25"/>
      <c r="B663" s="25"/>
      <c r="C663" s="25"/>
      <c r="D663" s="26"/>
      <c r="E663" s="26"/>
      <c r="F663" s="26"/>
      <c r="G663" s="26"/>
      <c r="H663" s="26"/>
      <c r="I663" s="26"/>
      <c r="J663" s="26"/>
      <c r="K663" s="26"/>
      <c r="L663" s="26"/>
      <c r="M663" s="26"/>
      <c r="N663" s="26"/>
      <c r="O663" s="25"/>
      <c r="P663" s="26"/>
      <c r="Q663" s="26"/>
      <c r="R663" s="25"/>
      <c r="S663" s="25"/>
      <c r="T663" s="26"/>
      <c r="U663" s="26"/>
      <c r="V663" s="26"/>
      <c r="W663" s="26"/>
      <c r="X663" s="26"/>
      <c r="Y663" s="25"/>
      <c r="Z663" s="25"/>
      <c r="AA663" s="25"/>
      <c r="AB663" s="25"/>
      <c r="AC663" s="25"/>
      <c r="AD663" s="25"/>
      <c r="AE663" s="25"/>
      <c r="AF663" s="25"/>
      <c r="AG663" s="25"/>
      <c r="AH663" s="25"/>
      <c r="AI663" s="25"/>
      <c r="AJ663" s="25"/>
      <c r="AK663" s="25"/>
      <c r="AL663" s="25"/>
      <c r="AM663" s="25"/>
      <c r="AN663" s="25"/>
      <c r="AO663" s="25"/>
      <c r="AP663" s="25"/>
      <c r="AQ663" s="25"/>
      <c r="AR663" s="25"/>
      <c r="AS663" s="25"/>
      <c r="AT663" s="25"/>
      <c r="AU663" s="25"/>
      <c r="AV663" s="25"/>
      <c r="AW663" s="25"/>
      <c r="AX663" s="25"/>
      <c r="AY663" s="25"/>
      <c r="AZ663" s="25"/>
      <c r="BA663" s="25"/>
      <c r="BB663" s="25"/>
      <c r="BC663" s="25"/>
      <c r="BD663" s="25"/>
      <c r="BE663" s="25"/>
      <c r="BF663" s="25"/>
      <c r="BG663" s="25"/>
      <c r="BH663" s="25"/>
      <c r="BI663" s="25"/>
      <c r="BJ663" s="25"/>
      <c r="BK663" s="25"/>
      <c r="BL663" s="25"/>
      <c r="BM663" s="25"/>
      <c r="BN663" s="25"/>
      <c r="BO663" s="25"/>
      <c r="BP663" s="25"/>
      <c r="BQ663" s="25"/>
    </row>
    <row r="664" spans="1:69" s="110" customFormat="1" x14ac:dyDescent="0.3">
      <c r="A664" s="25"/>
      <c r="B664" s="25"/>
      <c r="C664" s="25"/>
      <c r="D664" s="26"/>
      <c r="E664" s="26"/>
      <c r="F664" s="26"/>
      <c r="G664" s="26"/>
      <c r="H664" s="26"/>
      <c r="I664" s="26"/>
      <c r="J664" s="26"/>
      <c r="K664" s="26"/>
      <c r="L664" s="26"/>
      <c r="M664" s="26"/>
      <c r="N664" s="26"/>
      <c r="O664" s="25"/>
      <c r="P664" s="26"/>
      <c r="Q664" s="26"/>
      <c r="R664" s="25"/>
      <c r="S664" s="25"/>
      <c r="T664" s="26"/>
      <c r="U664" s="26"/>
      <c r="V664" s="26"/>
      <c r="W664" s="26"/>
      <c r="X664" s="26"/>
      <c r="Y664" s="25"/>
      <c r="Z664" s="25"/>
      <c r="AA664" s="25"/>
      <c r="AB664" s="25"/>
      <c r="AC664" s="25"/>
      <c r="AD664" s="25"/>
      <c r="AE664" s="25"/>
      <c r="AF664" s="25"/>
      <c r="AG664" s="25"/>
      <c r="AH664" s="25"/>
      <c r="AI664" s="25"/>
      <c r="AJ664" s="25"/>
      <c r="AK664" s="25"/>
      <c r="AL664" s="25"/>
      <c r="AM664" s="25"/>
      <c r="AN664" s="25"/>
      <c r="AO664" s="25"/>
      <c r="AP664" s="25"/>
      <c r="AQ664" s="25"/>
      <c r="AR664" s="25"/>
      <c r="AS664" s="25"/>
      <c r="AT664" s="25"/>
      <c r="AU664" s="25"/>
      <c r="AV664" s="25"/>
      <c r="AW664" s="25"/>
      <c r="AX664" s="25"/>
      <c r="AY664" s="25"/>
      <c r="AZ664" s="25"/>
      <c r="BA664" s="25"/>
      <c r="BB664" s="25"/>
      <c r="BC664" s="25"/>
      <c r="BD664" s="25"/>
      <c r="BE664" s="25"/>
      <c r="BF664" s="25"/>
      <c r="BG664" s="25"/>
      <c r="BH664" s="25"/>
      <c r="BI664" s="25"/>
      <c r="BJ664" s="25"/>
      <c r="BK664" s="25"/>
      <c r="BL664" s="25"/>
      <c r="BM664" s="25"/>
      <c r="BN664" s="25"/>
      <c r="BO664" s="25"/>
      <c r="BP664" s="25"/>
      <c r="BQ664" s="25"/>
    </row>
    <row r="665" spans="1:69" s="110" customFormat="1" x14ac:dyDescent="0.3">
      <c r="A665" s="25"/>
      <c r="B665" s="25"/>
      <c r="C665" s="25"/>
      <c r="D665" s="26"/>
      <c r="E665" s="26"/>
      <c r="F665" s="26"/>
      <c r="G665" s="26"/>
      <c r="H665" s="26"/>
      <c r="I665" s="26"/>
      <c r="J665" s="26"/>
      <c r="K665" s="26"/>
      <c r="L665" s="26"/>
      <c r="M665" s="26"/>
      <c r="N665" s="26"/>
      <c r="O665" s="25"/>
      <c r="P665" s="26"/>
      <c r="Q665" s="26"/>
      <c r="R665" s="25"/>
      <c r="S665" s="25"/>
      <c r="T665" s="26"/>
      <c r="U665" s="26"/>
      <c r="V665" s="26"/>
      <c r="W665" s="26"/>
      <c r="X665" s="26"/>
      <c r="Y665" s="25"/>
      <c r="Z665" s="25"/>
      <c r="AA665" s="25"/>
      <c r="AB665" s="25"/>
      <c r="AC665" s="25"/>
      <c r="AD665" s="25"/>
      <c r="AE665" s="25"/>
      <c r="AF665" s="25"/>
      <c r="AG665" s="25"/>
      <c r="AH665" s="25"/>
      <c r="AI665" s="25"/>
      <c r="AJ665" s="25"/>
      <c r="AK665" s="25"/>
      <c r="AL665" s="25"/>
      <c r="AM665" s="25"/>
      <c r="AN665" s="25"/>
      <c r="AO665" s="25"/>
      <c r="AP665" s="25"/>
      <c r="AQ665" s="25"/>
      <c r="AR665" s="25"/>
      <c r="AS665" s="25"/>
      <c r="AT665" s="25"/>
      <c r="AU665" s="25"/>
      <c r="AV665" s="25"/>
      <c r="AW665" s="25"/>
      <c r="AX665" s="25"/>
      <c r="AY665" s="25"/>
      <c r="AZ665" s="25"/>
      <c r="BA665" s="25"/>
      <c r="BB665" s="25"/>
      <c r="BC665" s="25"/>
      <c r="BD665" s="25"/>
      <c r="BE665" s="25"/>
      <c r="BF665" s="25"/>
      <c r="BG665" s="25"/>
      <c r="BH665" s="25"/>
      <c r="BI665" s="25"/>
      <c r="BJ665" s="25"/>
      <c r="BK665" s="25"/>
      <c r="BL665" s="25"/>
      <c r="BM665" s="25"/>
      <c r="BN665" s="25"/>
      <c r="BO665" s="25"/>
      <c r="BP665" s="25"/>
      <c r="BQ665" s="25"/>
    </row>
    <row r="666" spans="1:69" s="110" customFormat="1" x14ac:dyDescent="0.3">
      <c r="A666" s="25"/>
      <c r="B666" s="25"/>
      <c r="C666" s="25"/>
      <c r="D666" s="26"/>
      <c r="E666" s="26"/>
      <c r="F666" s="26"/>
      <c r="G666" s="26"/>
      <c r="H666" s="26"/>
      <c r="I666" s="26"/>
      <c r="J666" s="26"/>
      <c r="K666" s="26"/>
      <c r="L666" s="26"/>
      <c r="M666" s="26"/>
      <c r="N666" s="26"/>
      <c r="O666" s="25"/>
      <c r="P666" s="26"/>
      <c r="Q666" s="26"/>
      <c r="R666" s="25"/>
      <c r="S666" s="25"/>
      <c r="T666" s="26"/>
      <c r="U666" s="26"/>
      <c r="V666" s="26"/>
      <c r="W666" s="26"/>
      <c r="X666" s="26"/>
      <c r="Y666" s="25"/>
      <c r="Z666" s="25"/>
      <c r="AA666" s="25"/>
      <c r="AB666" s="25"/>
      <c r="AC666" s="25"/>
      <c r="AD666" s="25"/>
      <c r="AE666" s="25"/>
      <c r="AF666" s="25"/>
      <c r="AG666" s="25"/>
      <c r="AH666" s="25"/>
      <c r="AI666" s="25"/>
      <c r="AJ666" s="25"/>
      <c r="AK666" s="25"/>
      <c r="AL666" s="25"/>
      <c r="AM666" s="25"/>
      <c r="AN666" s="25"/>
      <c r="AO666" s="25"/>
      <c r="AP666" s="25"/>
      <c r="AQ666" s="25"/>
      <c r="AR666" s="25"/>
      <c r="AS666" s="25"/>
      <c r="AT666" s="25"/>
      <c r="AU666" s="25"/>
      <c r="AV666" s="25"/>
      <c r="AW666" s="25"/>
      <c r="AX666" s="25"/>
      <c r="AY666" s="25"/>
      <c r="AZ666" s="25"/>
      <c r="BA666" s="25"/>
      <c r="BB666" s="25"/>
      <c r="BC666" s="25"/>
      <c r="BD666" s="25"/>
      <c r="BE666" s="25"/>
      <c r="BF666" s="25"/>
      <c r="BG666" s="25"/>
      <c r="BH666" s="25"/>
      <c r="BI666" s="25"/>
      <c r="BJ666" s="25"/>
      <c r="BK666" s="25"/>
      <c r="BL666" s="25"/>
      <c r="BM666" s="25"/>
      <c r="BN666" s="25"/>
      <c r="BO666" s="25"/>
      <c r="BP666" s="25"/>
      <c r="BQ666" s="25"/>
    </row>
    <row r="667" spans="1:69" s="110" customFormat="1" x14ac:dyDescent="0.3">
      <c r="A667" s="25"/>
      <c r="B667" s="25"/>
      <c r="C667" s="25"/>
      <c r="D667" s="26"/>
      <c r="E667" s="26"/>
      <c r="F667" s="26"/>
      <c r="G667" s="26"/>
      <c r="H667" s="26"/>
      <c r="I667" s="26"/>
      <c r="J667" s="26"/>
      <c r="K667" s="26"/>
      <c r="L667" s="26"/>
      <c r="M667" s="26"/>
      <c r="N667" s="26"/>
      <c r="O667" s="25"/>
      <c r="P667" s="26"/>
      <c r="Q667" s="26"/>
      <c r="R667" s="25"/>
      <c r="S667" s="25"/>
      <c r="T667" s="26"/>
      <c r="U667" s="26"/>
      <c r="V667" s="26"/>
      <c r="W667" s="26"/>
      <c r="X667" s="26"/>
      <c r="Y667" s="25"/>
      <c r="Z667" s="25"/>
      <c r="AA667" s="25"/>
      <c r="AB667" s="25"/>
      <c r="AC667" s="25"/>
      <c r="AD667" s="25"/>
      <c r="AE667" s="25"/>
      <c r="AF667" s="25"/>
      <c r="AG667" s="25"/>
      <c r="AH667" s="25"/>
      <c r="AI667" s="25"/>
      <c r="AJ667" s="25"/>
      <c r="AK667" s="25"/>
      <c r="AL667" s="25"/>
      <c r="AM667" s="25"/>
      <c r="AN667" s="25"/>
      <c r="AO667" s="25"/>
      <c r="AP667" s="25"/>
      <c r="AQ667" s="25"/>
      <c r="AR667" s="25"/>
      <c r="AS667" s="25"/>
      <c r="AT667" s="25"/>
      <c r="AU667" s="25"/>
      <c r="AV667" s="25"/>
      <c r="AW667" s="25"/>
      <c r="AX667" s="25"/>
      <c r="AY667" s="25"/>
      <c r="AZ667" s="25"/>
      <c r="BA667" s="25"/>
      <c r="BB667" s="25"/>
      <c r="BC667" s="25"/>
      <c r="BD667" s="25"/>
      <c r="BE667" s="25"/>
      <c r="BF667" s="25"/>
      <c r="BG667" s="25"/>
      <c r="BH667" s="25"/>
      <c r="BI667" s="25"/>
      <c r="BJ667" s="25"/>
      <c r="BK667" s="25"/>
      <c r="BL667" s="25"/>
      <c r="BM667" s="25"/>
      <c r="BN667" s="25"/>
      <c r="BO667" s="25"/>
      <c r="BP667" s="25"/>
      <c r="BQ667" s="25"/>
    </row>
    <row r="668" spans="1:69" s="110" customFormat="1" x14ac:dyDescent="0.3">
      <c r="A668" s="25"/>
      <c r="B668" s="25"/>
      <c r="C668" s="25"/>
      <c r="D668" s="26"/>
      <c r="E668" s="26"/>
      <c r="F668" s="26"/>
      <c r="G668" s="26"/>
      <c r="H668" s="26"/>
      <c r="I668" s="26"/>
      <c r="J668" s="26"/>
      <c r="K668" s="26"/>
      <c r="L668" s="26"/>
      <c r="M668" s="26"/>
      <c r="N668" s="26"/>
      <c r="O668" s="25"/>
      <c r="P668" s="26"/>
      <c r="Q668" s="26"/>
      <c r="R668" s="25"/>
      <c r="S668" s="25"/>
      <c r="T668" s="26"/>
      <c r="U668" s="26"/>
      <c r="V668" s="26"/>
      <c r="W668" s="26"/>
      <c r="X668" s="26"/>
      <c r="Y668" s="25"/>
      <c r="Z668" s="25"/>
      <c r="AA668" s="25"/>
      <c r="AB668" s="25"/>
      <c r="AC668" s="25"/>
      <c r="AD668" s="25"/>
      <c r="AE668" s="25"/>
      <c r="AF668" s="25"/>
      <c r="AG668" s="25"/>
      <c r="AH668" s="25"/>
      <c r="AI668" s="25"/>
      <c r="AJ668" s="25"/>
      <c r="AK668" s="25"/>
      <c r="AL668" s="25"/>
      <c r="AM668" s="25"/>
      <c r="AN668" s="25"/>
      <c r="AO668" s="25"/>
      <c r="AP668" s="25"/>
      <c r="AQ668" s="25"/>
      <c r="AR668" s="25"/>
      <c r="AS668" s="25"/>
      <c r="AT668" s="25"/>
      <c r="AU668" s="25"/>
      <c r="AV668" s="25"/>
      <c r="AW668" s="25"/>
      <c r="AX668" s="25"/>
      <c r="AY668" s="25"/>
      <c r="AZ668" s="25"/>
      <c r="BA668" s="25"/>
      <c r="BB668" s="25"/>
      <c r="BC668" s="25"/>
      <c r="BD668" s="25"/>
      <c r="BE668" s="25"/>
      <c r="BF668" s="25"/>
      <c r="BG668" s="25"/>
      <c r="BH668" s="25"/>
      <c r="BI668" s="25"/>
      <c r="BJ668" s="25"/>
      <c r="BK668" s="25"/>
      <c r="BL668" s="25"/>
      <c r="BM668" s="25"/>
      <c r="BN668" s="25"/>
      <c r="BO668" s="25"/>
      <c r="BP668" s="25"/>
      <c r="BQ668" s="25"/>
    </row>
    <row r="669" spans="1:69" s="110" customFormat="1" x14ac:dyDescent="0.3">
      <c r="A669" s="25"/>
      <c r="B669" s="25"/>
      <c r="C669" s="25"/>
      <c r="D669" s="26"/>
      <c r="E669" s="26"/>
      <c r="F669" s="26"/>
      <c r="G669" s="26"/>
      <c r="H669" s="26"/>
      <c r="I669" s="26"/>
      <c r="J669" s="26"/>
      <c r="K669" s="26"/>
      <c r="L669" s="26"/>
      <c r="M669" s="26"/>
      <c r="N669" s="26"/>
      <c r="O669" s="25"/>
      <c r="P669" s="26"/>
      <c r="Q669" s="26"/>
      <c r="R669" s="25"/>
      <c r="S669" s="25"/>
      <c r="T669" s="26"/>
      <c r="U669" s="26"/>
      <c r="V669" s="26"/>
      <c r="W669" s="26"/>
      <c r="X669" s="26"/>
      <c r="Y669" s="25"/>
      <c r="Z669" s="25"/>
      <c r="AA669" s="25"/>
      <c r="AB669" s="25"/>
      <c r="AC669" s="25"/>
      <c r="AD669" s="25"/>
      <c r="AE669" s="25"/>
      <c r="AF669" s="25"/>
      <c r="AG669" s="25"/>
      <c r="AH669" s="25"/>
      <c r="AI669" s="25"/>
      <c r="AJ669" s="25"/>
      <c r="AK669" s="25"/>
      <c r="AL669" s="25"/>
      <c r="AM669" s="25"/>
      <c r="AN669" s="25"/>
      <c r="AO669" s="25"/>
      <c r="AP669" s="25"/>
      <c r="AQ669" s="25"/>
      <c r="AR669" s="25"/>
      <c r="AS669" s="25"/>
      <c r="AT669" s="25"/>
      <c r="AU669" s="25"/>
      <c r="AV669" s="25"/>
      <c r="AW669" s="25"/>
      <c r="AX669" s="25"/>
      <c r="AY669" s="25"/>
      <c r="AZ669" s="25"/>
      <c r="BA669" s="25"/>
      <c r="BB669" s="25"/>
      <c r="BC669" s="25"/>
      <c r="BD669" s="25"/>
      <c r="BE669" s="25"/>
      <c r="BF669" s="25"/>
      <c r="BG669" s="25"/>
      <c r="BH669" s="25"/>
      <c r="BI669" s="25"/>
      <c r="BJ669" s="25"/>
      <c r="BK669" s="25"/>
      <c r="BL669" s="25"/>
      <c r="BM669" s="25"/>
      <c r="BN669" s="25"/>
      <c r="BO669" s="25"/>
      <c r="BP669" s="25"/>
      <c r="BQ669" s="25"/>
    </row>
    <row r="670" spans="1:69" s="110" customFormat="1" x14ac:dyDescent="0.3">
      <c r="A670" s="25"/>
      <c r="B670" s="25"/>
      <c r="C670" s="25"/>
      <c r="D670" s="26"/>
      <c r="E670" s="26"/>
      <c r="F670" s="26"/>
      <c r="G670" s="26"/>
      <c r="H670" s="26"/>
      <c r="I670" s="26"/>
      <c r="J670" s="26"/>
      <c r="K670" s="26"/>
      <c r="L670" s="26"/>
      <c r="M670" s="26"/>
      <c r="N670" s="26"/>
      <c r="O670" s="25"/>
      <c r="P670" s="26"/>
      <c r="Q670" s="26"/>
      <c r="R670" s="25"/>
      <c r="S670" s="25"/>
      <c r="T670" s="26"/>
      <c r="U670" s="26"/>
      <c r="V670" s="26"/>
      <c r="W670" s="26"/>
      <c r="X670" s="26"/>
      <c r="Y670" s="25"/>
      <c r="Z670" s="25"/>
      <c r="AA670" s="25"/>
      <c r="AB670" s="25"/>
      <c r="AC670" s="25"/>
      <c r="AD670" s="25"/>
      <c r="AE670" s="25"/>
      <c r="AF670" s="25"/>
      <c r="AG670" s="25"/>
      <c r="AH670" s="25"/>
      <c r="AI670" s="25"/>
      <c r="AJ670" s="25"/>
      <c r="AK670" s="25"/>
      <c r="AL670" s="25"/>
      <c r="AM670" s="25"/>
      <c r="AN670" s="25"/>
      <c r="AO670" s="25"/>
      <c r="AP670" s="25"/>
      <c r="AQ670" s="25"/>
      <c r="AR670" s="25"/>
      <c r="AS670" s="25"/>
      <c r="AT670" s="25"/>
      <c r="AU670" s="25"/>
      <c r="AV670" s="25"/>
      <c r="AW670" s="25"/>
      <c r="AX670" s="25"/>
      <c r="AY670" s="25"/>
      <c r="AZ670" s="25"/>
      <c r="BA670" s="25"/>
      <c r="BB670" s="25"/>
      <c r="BC670" s="25"/>
      <c r="BD670" s="25"/>
      <c r="BE670" s="25"/>
      <c r="BF670" s="25"/>
      <c r="BG670" s="25"/>
      <c r="BH670" s="25"/>
      <c r="BI670" s="25"/>
      <c r="BJ670" s="25"/>
      <c r="BK670" s="25"/>
      <c r="BL670" s="25"/>
      <c r="BM670" s="25"/>
      <c r="BN670" s="25"/>
      <c r="BO670" s="25"/>
      <c r="BP670" s="25"/>
      <c r="BQ670" s="25"/>
    </row>
    <row r="671" spans="1:69" s="110" customFormat="1" x14ac:dyDescent="0.3">
      <c r="A671" s="25"/>
      <c r="B671" s="25"/>
      <c r="C671" s="25"/>
      <c r="D671" s="26"/>
      <c r="E671" s="26"/>
      <c r="F671" s="26"/>
      <c r="G671" s="26"/>
      <c r="H671" s="26"/>
      <c r="I671" s="26"/>
      <c r="J671" s="26"/>
      <c r="K671" s="26"/>
      <c r="L671" s="26"/>
      <c r="M671" s="26"/>
      <c r="N671" s="26"/>
      <c r="O671" s="25"/>
      <c r="P671" s="26"/>
      <c r="Q671" s="26"/>
      <c r="R671" s="25"/>
      <c r="S671" s="25"/>
      <c r="T671" s="26"/>
      <c r="U671" s="26"/>
      <c r="V671" s="26"/>
      <c r="W671" s="26"/>
      <c r="X671" s="26"/>
      <c r="Y671" s="25"/>
      <c r="Z671" s="25"/>
      <c r="AA671" s="25"/>
      <c r="AB671" s="25"/>
      <c r="AC671" s="25"/>
      <c r="AD671" s="25"/>
      <c r="AE671" s="25"/>
      <c r="AF671" s="25"/>
      <c r="AG671" s="25"/>
      <c r="AH671" s="25"/>
      <c r="AI671" s="25"/>
      <c r="AJ671" s="25"/>
      <c r="AK671" s="25"/>
      <c r="AL671" s="25"/>
      <c r="AM671" s="25"/>
      <c r="AN671" s="25"/>
      <c r="AO671" s="25"/>
      <c r="AP671" s="25"/>
      <c r="AQ671" s="25"/>
      <c r="AR671" s="25"/>
      <c r="AS671" s="25"/>
      <c r="AT671" s="25"/>
      <c r="AU671" s="25"/>
      <c r="AV671" s="25"/>
      <c r="AW671" s="25"/>
      <c r="AX671" s="25"/>
      <c r="AY671" s="25"/>
      <c r="AZ671" s="25"/>
      <c r="BA671" s="25"/>
      <c r="BB671" s="25"/>
      <c r="BC671" s="25"/>
      <c r="BD671" s="25"/>
      <c r="BE671" s="25"/>
      <c r="BF671" s="25"/>
      <c r="BG671" s="25"/>
      <c r="BH671" s="25"/>
      <c r="BI671" s="25"/>
      <c r="BJ671" s="25"/>
      <c r="BK671" s="25"/>
      <c r="BL671" s="25"/>
      <c r="BM671" s="25"/>
      <c r="BN671" s="25"/>
      <c r="BO671" s="25"/>
      <c r="BP671" s="25"/>
      <c r="BQ671" s="25"/>
    </row>
    <row r="672" spans="1:69" s="110" customFormat="1" x14ac:dyDescent="0.3">
      <c r="A672" s="25"/>
      <c r="B672" s="25"/>
      <c r="C672" s="25"/>
      <c r="D672" s="26"/>
      <c r="E672" s="26"/>
      <c r="F672" s="26"/>
      <c r="G672" s="26"/>
      <c r="H672" s="26"/>
      <c r="I672" s="26"/>
      <c r="J672" s="26"/>
      <c r="K672" s="26"/>
      <c r="L672" s="26"/>
      <c r="M672" s="26"/>
      <c r="N672" s="26"/>
      <c r="O672" s="25"/>
      <c r="P672" s="26"/>
      <c r="Q672" s="26"/>
      <c r="R672" s="25"/>
      <c r="S672" s="25"/>
      <c r="T672" s="26"/>
      <c r="U672" s="26"/>
      <c r="V672" s="26"/>
      <c r="W672" s="26"/>
      <c r="X672" s="26"/>
      <c r="Y672" s="25"/>
      <c r="Z672" s="25"/>
      <c r="AA672" s="25"/>
      <c r="AB672" s="25"/>
      <c r="AC672" s="25"/>
      <c r="AD672" s="25"/>
      <c r="AE672" s="25"/>
      <c r="AF672" s="25"/>
      <c r="AG672" s="25"/>
      <c r="AH672" s="25"/>
      <c r="AI672" s="25"/>
      <c r="AJ672" s="25"/>
      <c r="AK672" s="25"/>
      <c r="AL672" s="25"/>
      <c r="AM672" s="25"/>
      <c r="AN672" s="25"/>
      <c r="AO672" s="25"/>
      <c r="AP672" s="25"/>
      <c r="AQ672" s="25"/>
      <c r="AR672" s="25"/>
      <c r="AS672" s="25"/>
      <c r="AT672" s="25"/>
      <c r="AU672" s="25"/>
      <c r="AV672" s="25"/>
      <c r="AW672" s="25"/>
      <c r="AX672" s="25"/>
      <c r="AY672" s="25"/>
      <c r="AZ672" s="25"/>
      <c r="BA672" s="25"/>
      <c r="BB672" s="25"/>
      <c r="BC672" s="25"/>
      <c r="BD672" s="25"/>
      <c r="BE672" s="25"/>
      <c r="BF672" s="25"/>
      <c r="BG672" s="25"/>
      <c r="BH672" s="25"/>
      <c r="BI672" s="25"/>
      <c r="BJ672" s="25"/>
      <c r="BK672" s="25"/>
      <c r="BL672" s="25"/>
      <c r="BM672" s="25"/>
      <c r="BN672" s="25"/>
      <c r="BO672" s="25"/>
      <c r="BP672" s="25"/>
      <c r="BQ672" s="25"/>
    </row>
    <row r="673" spans="1:69" s="110" customFormat="1" x14ac:dyDescent="0.3">
      <c r="A673" s="25"/>
      <c r="B673" s="25"/>
      <c r="C673" s="25"/>
      <c r="D673" s="26"/>
      <c r="E673" s="26"/>
      <c r="F673" s="26"/>
      <c r="G673" s="26"/>
      <c r="H673" s="26"/>
      <c r="I673" s="26"/>
      <c r="J673" s="26"/>
      <c r="K673" s="26"/>
      <c r="L673" s="26"/>
      <c r="M673" s="26"/>
      <c r="N673" s="26"/>
      <c r="O673" s="25"/>
      <c r="P673" s="26"/>
      <c r="Q673" s="26"/>
      <c r="R673" s="25"/>
      <c r="S673" s="25"/>
      <c r="T673" s="26"/>
      <c r="U673" s="26"/>
      <c r="V673" s="26"/>
      <c r="W673" s="26"/>
      <c r="X673" s="26"/>
      <c r="Y673" s="25"/>
      <c r="Z673" s="25"/>
      <c r="AA673" s="25"/>
      <c r="AB673" s="25"/>
      <c r="AC673" s="25"/>
      <c r="AD673" s="25"/>
      <c r="AE673" s="25"/>
      <c r="AF673" s="25"/>
      <c r="AG673" s="25"/>
      <c r="AH673" s="25"/>
      <c r="AI673" s="25"/>
      <c r="AJ673" s="25"/>
      <c r="AK673" s="25"/>
      <c r="AL673" s="25"/>
      <c r="AM673" s="25"/>
      <c r="AN673" s="25"/>
      <c r="AO673" s="25"/>
      <c r="AP673" s="25"/>
      <c r="AQ673" s="25"/>
      <c r="AR673" s="25"/>
      <c r="AS673" s="25"/>
      <c r="AT673" s="25"/>
      <c r="AU673" s="25"/>
      <c r="AV673" s="25"/>
      <c r="AW673" s="25"/>
      <c r="AX673" s="25"/>
      <c r="AY673" s="25"/>
      <c r="AZ673" s="25"/>
      <c r="BA673" s="25"/>
      <c r="BB673" s="25"/>
      <c r="BC673" s="25"/>
      <c r="BD673" s="25"/>
      <c r="BE673" s="25"/>
      <c r="BF673" s="25"/>
      <c r="BG673" s="25"/>
      <c r="BH673" s="25"/>
      <c r="BI673" s="25"/>
      <c r="BJ673" s="25"/>
      <c r="BK673" s="25"/>
      <c r="BL673" s="25"/>
      <c r="BM673" s="25"/>
      <c r="BN673" s="25"/>
      <c r="BO673" s="25"/>
      <c r="BP673" s="25"/>
      <c r="BQ673" s="25"/>
    </row>
    <row r="674" spans="1:69" s="110" customFormat="1" x14ac:dyDescent="0.3">
      <c r="A674" s="25"/>
      <c r="B674" s="25"/>
      <c r="C674" s="25"/>
      <c r="D674" s="26"/>
      <c r="E674" s="26"/>
      <c r="F674" s="26"/>
      <c r="G674" s="26"/>
      <c r="H674" s="26"/>
      <c r="I674" s="26"/>
      <c r="J674" s="26"/>
      <c r="K674" s="26"/>
      <c r="L674" s="26"/>
      <c r="M674" s="26"/>
      <c r="N674" s="26"/>
      <c r="O674" s="25"/>
      <c r="P674" s="26"/>
      <c r="Q674" s="26"/>
      <c r="R674" s="25"/>
      <c r="S674" s="25"/>
      <c r="T674" s="26"/>
      <c r="U674" s="26"/>
      <c r="V674" s="26"/>
      <c r="W674" s="26"/>
      <c r="X674" s="26"/>
      <c r="Y674" s="25"/>
      <c r="Z674" s="25"/>
      <c r="AA674" s="25"/>
      <c r="AB674" s="25"/>
      <c r="AC674" s="25"/>
      <c r="AD674" s="25"/>
      <c r="AE674" s="25"/>
      <c r="AF674" s="25"/>
      <c r="AG674" s="25"/>
      <c r="AH674" s="25"/>
      <c r="AI674" s="25"/>
      <c r="AJ674" s="25"/>
      <c r="AK674" s="25"/>
      <c r="AL674" s="25"/>
      <c r="AM674" s="25"/>
      <c r="AN674" s="25"/>
      <c r="AO674" s="25"/>
      <c r="AP674" s="25"/>
      <c r="AQ674" s="25"/>
      <c r="AR674" s="25"/>
      <c r="AS674" s="25"/>
      <c r="AT674" s="25"/>
      <c r="AU674" s="25"/>
      <c r="AV674" s="25"/>
      <c r="AW674" s="25"/>
      <c r="AX674" s="25"/>
      <c r="AY674" s="25"/>
      <c r="AZ674" s="25"/>
      <c r="BA674" s="25"/>
      <c r="BB674" s="25"/>
      <c r="BC674" s="25"/>
      <c r="BD674" s="25"/>
      <c r="BE674" s="25"/>
      <c r="BF674" s="25"/>
      <c r="BG674" s="25"/>
      <c r="BH674" s="25"/>
      <c r="BI674" s="25"/>
      <c r="BJ674" s="25"/>
      <c r="BK674" s="25"/>
      <c r="BL674" s="25"/>
      <c r="BM674" s="25"/>
      <c r="BN674" s="25"/>
      <c r="BO674" s="25"/>
      <c r="BP674" s="25"/>
      <c r="BQ674" s="25"/>
    </row>
    <row r="675" spans="1:69" s="110" customFormat="1" x14ac:dyDescent="0.3">
      <c r="A675" s="25"/>
      <c r="B675" s="25"/>
      <c r="C675" s="25"/>
      <c r="D675" s="26"/>
      <c r="E675" s="26"/>
      <c r="F675" s="26"/>
      <c r="G675" s="26"/>
      <c r="H675" s="26"/>
      <c r="I675" s="26"/>
      <c r="J675" s="26"/>
      <c r="K675" s="26"/>
      <c r="L675" s="26"/>
      <c r="M675" s="26"/>
      <c r="N675" s="26"/>
      <c r="O675" s="25"/>
      <c r="P675" s="26"/>
      <c r="Q675" s="26"/>
      <c r="R675" s="25"/>
      <c r="S675" s="25"/>
      <c r="T675" s="26"/>
      <c r="U675" s="26"/>
      <c r="V675" s="26"/>
      <c r="W675" s="26"/>
      <c r="X675" s="26"/>
      <c r="Y675" s="25"/>
      <c r="Z675" s="25"/>
      <c r="AA675" s="25"/>
      <c r="AB675" s="25"/>
      <c r="AC675" s="25"/>
      <c r="AD675" s="25"/>
      <c r="AE675" s="25"/>
      <c r="AF675" s="25"/>
      <c r="AG675" s="25"/>
      <c r="AH675" s="25"/>
      <c r="AI675" s="25"/>
      <c r="AJ675" s="25"/>
      <c r="AK675" s="25"/>
      <c r="AL675" s="25"/>
      <c r="AM675" s="25"/>
      <c r="AN675" s="25"/>
      <c r="AO675" s="25"/>
      <c r="AP675" s="25"/>
      <c r="AQ675" s="25"/>
      <c r="AR675" s="25"/>
      <c r="AS675" s="25"/>
      <c r="AT675" s="25"/>
      <c r="AU675" s="25"/>
      <c r="AV675" s="25"/>
      <c r="AW675" s="25"/>
      <c r="AX675" s="25"/>
      <c r="AY675" s="25"/>
      <c r="AZ675" s="25"/>
      <c r="BA675" s="25"/>
      <c r="BB675" s="25"/>
      <c r="BC675" s="25"/>
      <c r="BD675" s="25"/>
      <c r="BE675" s="25"/>
      <c r="BF675" s="25"/>
      <c r="BG675" s="25"/>
      <c r="BH675" s="25"/>
      <c r="BI675" s="25"/>
      <c r="BJ675" s="25"/>
      <c r="BK675" s="25"/>
      <c r="BL675" s="25"/>
      <c r="BM675" s="25"/>
      <c r="BN675" s="25"/>
      <c r="BO675" s="25"/>
      <c r="BP675" s="25"/>
      <c r="BQ675" s="25"/>
    </row>
    <row r="676" spans="1:69" s="110" customFormat="1" x14ac:dyDescent="0.3">
      <c r="A676" s="25"/>
      <c r="B676" s="25"/>
      <c r="C676" s="25"/>
      <c r="D676" s="26"/>
      <c r="E676" s="26"/>
      <c r="F676" s="26"/>
      <c r="G676" s="26"/>
      <c r="H676" s="26"/>
      <c r="I676" s="26"/>
      <c r="J676" s="26"/>
      <c r="K676" s="26"/>
      <c r="L676" s="26"/>
      <c r="M676" s="26"/>
      <c r="N676" s="26"/>
      <c r="O676" s="25"/>
      <c r="P676" s="26"/>
      <c r="Q676" s="26"/>
      <c r="R676" s="25"/>
      <c r="S676" s="25"/>
      <c r="T676" s="26"/>
      <c r="U676" s="26"/>
      <c r="V676" s="26"/>
      <c r="W676" s="26"/>
      <c r="X676" s="26"/>
      <c r="Y676" s="25"/>
      <c r="Z676" s="25"/>
      <c r="AA676" s="25"/>
      <c r="AB676" s="25"/>
      <c r="AC676" s="25"/>
      <c r="AD676" s="25"/>
      <c r="AE676" s="25"/>
      <c r="AF676" s="25"/>
      <c r="AG676" s="25"/>
      <c r="AH676" s="25"/>
      <c r="AI676" s="25"/>
      <c r="AJ676" s="25"/>
      <c r="AK676" s="25"/>
      <c r="AL676" s="25"/>
      <c r="AM676" s="25"/>
      <c r="AN676" s="25"/>
      <c r="AO676" s="25"/>
      <c r="AP676" s="25"/>
      <c r="AQ676" s="25"/>
      <c r="AR676" s="25"/>
      <c r="AS676" s="25"/>
      <c r="AT676" s="25"/>
      <c r="AU676" s="25"/>
      <c r="AV676" s="25"/>
      <c r="AW676" s="25"/>
      <c r="AX676" s="25"/>
      <c r="AY676" s="25"/>
      <c r="AZ676" s="25"/>
      <c r="BA676" s="25"/>
      <c r="BB676" s="25"/>
      <c r="BC676" s="25"/>
      <c r="BD676" s="25"/>
      <c r="BE676" s="25"/>
      <c r="BF676" s="25"/>
      <c r="BG676" s="25"/>
      <c r="BH676" s="25"/>
      <c r="BI676" s="25"/>
      <c r="BJ676" s="25"/>
      <c r="BK676" s="25"/>
      <c r="BL676" s="25"/>
      <c r="BM676" s="25"/>
      <c r="BN676" s="25"/>
      <c r="BO676" s="25"/>
      <c r="BP676" s="25"/>
      <c r="BQ676" s="25"/>
    </row>
    <row r="677" spans="1:69" s="110" customFormat="1" x14ac:dyDescent="0.3">
      <c r="A677" s="25"/>
      <c r="B677" s="25"/>
      <c r="C677" s="25"/>
      <c r="D677" s="26"/>
      <c r="E677" s="26"/>
      <c r="F677" s="26"/>
      <c r="G677" s="26"/>
      <c r="H677" s="26"/>
      <c r="I677" s="26"/>
      <c r="J677" s="26"/>
      <c r="K677" s="26"/>
      <c r="L677" s="26"/>
      <c r="M677" s="26"/>
      <c r="N677" s="26"/>
      <c r="O677" s="25"/>
      <c r="P677" s="26"/>
      <c r="Q677" s="26"/>
      <c r="R677" s="25"/>
      <c r="S677" s="25"/>
      <c r="T677" s="26"/>
      <c r="U677" s="26"/>
      <c r="V677" s="26"/>
      <c r="W677" s="26"/>
      <c r="X677" s="26"/>
      <c r="Y677" s="25"/>
      <c r="Z677" s="25"/>
      <c r="AA677" s="25"/>
      <c r="AB677" s="25"/>
      <c r="AC677" s="25"/>
      <c r="AD677" s="25"/>
      <c r="AE677" s="25"/>
      <c r="AF677" s="25"/>
      <c r="AG677" s="25"/>
      <c r="AH677" s="25"/>
      <c r="AI677" s="25"/>
      <c r="AJ677" s="25"/>
      <c r="AK677" s="25"/>
      <c r="AL677" s="25"/>
      <c r="AM677" s="25"/>
      <c r="AN677" s="25"/>
      <c r="AO677" s="25"/>
      <c r="AP677" s="25"/>
      <c r="AQ677" s="25"/>
      <c r="AR677" s="25"/>
      <c r="AS677" s="25"/>
      <c r="AT677" s="25"/>
      <c r="AU677" s="25"/>
      <c r="AV677" s="25"/>
      <c r="AW677" s="25"/>
      <c r="AX677" s="25"/>
      <c r="AY677" s="25"/>
      <c r="AZ677" s="25"/>
      <c r="BA677" s="25"/>
      <c r="BB677" s="25"/>
      <c r="BC677" s="25"/>
      <c r="BD677" s="25"/>
      <c r="BE677" s="25"/>
      <c r="BF677" s="25"/>
      <c r="BG677" s="25"/>
      <c r="BH677" s="25"/>
      <c r="BI677" s="25"/>
      <c r="BJ677" s="25"/>
      <c r="BK677" s="25"/>
      <c r="BL677" s="25"/>
      <c r="BM677" s="25"/>
      <c r="BN677" s="25"/>
      <c r="BO677" s="25"/>
      <c r="BP677" s="25"/>
      <c r="BQ677" s="25"/>
    </row>
    <row r="678" spans="1:69" s="110" customFormat="1" x14ac:dyDescent="0.3">
      <c r="A678" s="25"/>
      <c r="B678" s="25"/>
      <c r="C678" s="25"/>
      <c r="D678" s="26"/>
      <c r="E678" s="26"/>
      <c r="F678" s="26"/>
      <c r="G678" s="26"/>
      <c r="H678" s="26"/>
      <c r="I678" s="26"/>
      <c r="J678" s="26"/>
      <c r="K678" s="26"/>
      <c r="L678" s="26"/>
      <c r="M678" s="26"/>
      <c r="N678" s="26"/>
      <c r="O678" s="25"/>
      <c r="P678" s="26"/>
      <c r="Q678" s="26"/>
      <c r="R678" s="25"/>
      <c r="S678" s="25"/>
      <c r="T678" s="26"/>
      <c r="U678" s="26"/>
      <c r="V678" s="26"/>
      <c r="W678" s="26"/>
      <c r="X678" s="26"/>
      <c r="Y678" s="25"/>
      <c r="Z678" s="25"/>
      <c r="AA678" s="25"/>
      <c r="AB678" s="25"/>
      <c r="AC678" s="25"/>
      <c r="AD678" s="25"/>
      <c r="AE678" s="25"/>
      <c r="AF678" s="25"/>
      <c r="AG678" s="25"/>
      <c r="AH678" s="25"/>
      <c r="AI678" s="25"/>
      <c r="AJ678" s="25"/>
      <c r="AK678" s="25"/>
      <c r="AL678" s="25"/>
      <c r="AM678" s="25"/>
      <c r="AN678" s="25"/>
      <c r="AO678" s="25"/>
      <c r="AP678" s="25"/>
      <c r="AQ678" s="25"/>
      <c r="AR678" s="25"/>
      <c r="AS678" s="25"/>
      <c r="AT678" s="25"/>
      <c r="AU678" s="25"/>
      <c r="AV678" s="25"/>
      <c r="AW678" s="25"/>
      <c r="AX678" s="25"/>
      <c r="AY678" s="25"/>
      <c r="AZ678" s="25"/>
      <c r="BA678" s="25"/>
      <c r="BB678" s="25"/>
      <c r="BC678" s="25"/>
      <c r="BD678" s="25"/>
      <c r="BE678" s="25"/>
      <c r="BF678" s="25"/>
      <c r="BG678" s="25"/>
      <c r="BH678" s="25"/>
      <c r="BI678" s="25"/>
      <c r="BJ678" s="25"/>
      <c r="BK678" s="25"/>
      <c r="BL678" s="25"/>
      <c r="BM678" s="25"/>
      <c r="BN678" s="25"/>
      <c r="BO678" s="25"/>
      <c r="BP678" s="25"/>
      <c r="BQ678" s="25"/>
    </row>
    <row r="679" spans="1:69" s="110" customFormat="1" x14ac:dyDescent="0.3">
      <c r="A679" s="25"/>
      <c r="B679" s="25"/>
      <c r="C679" s="25"/>
      <c r="D679" s="26"/>
      <c r="E679" s="26"/>
      <c r="F679" s="26"/>
      <c r="G679" s="26"/>
      <c r="H679" s="26"/>
      <c r="I679" s="26"/>
      <c r="J679" s="26"/>
      <c r="K679" s="26"/>
      <c r="L679" s="26"/>
      <c r="M679" s="26"/>
      <c r="N679" s="26"/>
      <c r="O679" s="25"/>
      <c r="P679" s="26"/>
      <c r="Q679" s="26"/>
      <c r="R679" s="25"/>
      <c r="S679" s="25"/>
      <c r="T679" s="26"/>
      <c r="U679" s="26"/>
      <c r="V679" s="26"/>
      <c r="W679" s="26"/>
      <c r="X679" s="26"/>
      <c r="Y679" s="25"/>
      <c r="Z679" s="25"/>
      <c r="AA679" s="25"/>
      <c r="AB679" s="25"/>
      <c r="AC679" s="25"/>
      <c r="AD679" s="25"/>
      <c r="AE679" s="25"/>
      <c r="AF679" s="25"/>
      <c r="AG679" s="25"/>
      <c r="AH679" s="25"/>
      <c r="AI679" s="25"/>
      <c r="AJ679" s="25"/>
      <c r="AK679" s="25"/>
      <c r="AL679" s="25"/>
      <c r="AM679" s="25"/>
      <c r="AN679" s="25"/>
      <c r="AO679" s="25"/>
      <c r="AP679" s="25"/>
      <c r="AQ679" s="25"/>
      <c r="AR679" s="25"/>
      <c r="AS679" s="25"/>
      <c r="AT679" s="25"/>
      <c r="AU679" s="25"/>
      <c r="AV679" s="25"/>
      <c r="AW679" s="25"/>
      <c r="AX679" s="25"/>
      <c r="AY679" s="25"/>
      <c r="AZ679" s="25"/>
      <c r="BA679" s="25"/>
      <c r="BB679" s="25"/>
      <c r="BC679" s="25"/>
      <c r="BD679" s="25"/>
      <c r="BE679" s="25"/>
      <c r="BF679" s="25"/>
      <c r="BG679" s="25"/>
      <c r="BH679" s="25"/>
      <c r="BI679" s="25"/>
      <c r="BJ679" s="25"/>
      <c r="BK679" s="25"/>
      <c r="BL679" s="25"/>
      <c r="BM679" s="25"/>
      <c r="BN679" s="25"/>
      <c r="BO679" s="25"/>
      <c r="BP679" s="25"/>
      <c r="BQ679" s="25"/>
    </row>
    <row r="680" spans="1:69" s="110" customFormat="1" x14ac:dyDescent="0.3">
      <c r="A680" s="25"/>
      <c r="B680" s="25"/>
      <c r="C680" s="25"/>
      <c r="D680" s="26"/>
      <c r="E680" s="26"/>
      <c r="F680" s="26"/>
      <c r="G680" s="26"/>
      <c r="H680" s="26"/>
      <c r="I680" s="26"/>
      <c r="J680" s="26"/>
      <c r="K680" s="26"/>
      <c r="L680" s="26"/>
      <c r="M680" s="26"/>
      <c r="N680" s="26"/>
      <c r="O680" s="25"/>
      <c r="P680" s="26"/>
      <c r="Q680" s="26"/>
      <c r="R680" s="25"/>
      <c r="S680" s="25"/>
      <c r="T680" s="26"/>
      <c r="U680" s="26"/>
      <c r="V680" s="26"/>
      <c r="W680" s="26"/>
      <c r="X680" s="26"/>
      <c r="Y680" s="25"/>
      <c r="Z680" s="25"/>
      <c r="AA680" s="25"/>
      <c r="AB680" s="25"/>
      <c r="AC680" s="25"/>
      <c r="AD680" s="25"/>
      <c r="AE680" s="25"/>
      <c r="AF680" s="25"/>
      <c r="AG680" s="25"/>
      <c r="AH680" s="25"/>
      <c r="AI680" s="25"/>
      <c r="AJ680" s="25"/>
      <c r="AK680" s="25"/>
      <c r="AL680" s="25"/>
      <c r="AM680" s="25"/>
      <c r="AN680" s="25"/>
      <c r="AO680" s="25"/>
      <c r="AP680" s="25"/>
      <c r="AQ680" s="25"/>
      <c r="AR680" s="25"/>
      <c r="AS680" s="25"/>
      <c r="AT680" s="25"/>
      <c r="AU680" s="25"/>
      <c r="AV680" s="25"/>
      <c r="AW680" s="25"/>
      <c r="AX680" s="25"/>
      <c r="AY680" s="25"/>
      <c r="AZ680" s="25"/>
      <c r="BA680" s="25"/>
      <c r="BB680" s="25"/>
      <c r="BC680" s="25"/>
      <c r="BD680" s="25"/>
      <c r="BE680" s="25"/>
      <c r="BF680" s="25"/>
      <c r="BG680" s="25"/>
      <c r="BH680" s="25"/>
      <c r="BI680" s="25"/>
      <c r="BJ680" s="25"/>
      <c r="BK680" s="25"/>
      <c r="BL680" s="25"/>
      <c r="BM680" s="25"/>
      <c r="BN680" s="25"/>
      <c r="BO680" s="25"/>
      <c r="BP680" s="25"/>
      <c r="BQ680" s="25"/>
    </row>
    <row r="681" spans="1:69" s="110" customFormat="1" x14ac:dyDescent="0.3">
      <c r="A681" s="25"/>
      <c r="B681" s="25"/>
      <c r="C681" s="25"/>
      <c r="D681" s="26"/>
      <c r="E681" s="26"/>
      <c r="F681" s="26"/>
      <c r="G681" s="26"/>
      <c r="H681" s="26"/>
      <c r="I681" s="26"/>
      <c r="J681" s="26"/>
      <c r="K681" s="26"/>
      <c r="L681" s="26"/>
      <c r="M681" s="26"/>
      <c r="N681" s="26"/>
      <c r="O681" s="25"/>
      <c r="P681" s="26"/>
      <c r="Q681" s="26"/>
      <c r="R681" s="25"/>
      <c r="S681" s="25"/>
      <c r="T681" s="26"/>
      <c r="U681" s="26"/>
      <c r="V681" s="26"/>
      <c r="W681" s="26"/>
      <c r="X681" s="26"/>
      <c r="Y681" s="25"/>
      <c r="Z681" s="25"/>
      <c r="AA681" s="25"/>
      <c r="AB681" s="25"/>
      <c r="AC681" s="25"/>
      <c r="AD681" s="25"/>
      <c r="AE681" s="25"/>
      <c r="AF681" s="25"/>
      <c r="AG681" s="25"/>
      <c r="AH681" s="25"/>
      <c r="AI681" s="25"/>
      <c r="AJ681" s="25"/>
      <c r="AK681" s="25"/>
      <c r="AL681" s="25"/>
      <c r="AM681" s="25"/>
      <c r="AN681" s="25"/>
      <c r="AO681" s="25"/>
      <c r="AP681" s="25"/>
      <c r="AQ681" s="25"/>
      <c r="AR681" s="25"/>
      <c r="AS681" s="25"/>
      <c r="AT681" s="25"/>
      <c r="AU681" s="25"/>
      <c r="AV681" s="25"/>
      <c r="AW681" s="25"/>
      <c r="AX681" s="25"/>
      <c r="AY681" s="25"/>
      <c r="AZ681" s="25"/>
      <c r="BA681" s="25"/>
      <c r="BB681" s="25"/>
      <c r="BC681" s="25"/>
      <c r="BD681" s="25"/>
      <c r="BE681" s="25"/>
      <c r="BF681" s="25"/>
      <c r="BG681" s="25"/>
      <c r="BH681" s="25"/>
      <c r="BI681" s="25"/>
      <c r="BJ681" s="25"/>
      <c r="BK681" s="25"/>
      <c r="BL681" s="25"/>
      <c r="BM681" s="25"/>
      <c r="BN681" s="25"/>
      <c r="BO681" s="25"/>
      <c r="BP681" s="25"/>
      <c r="BQ681" s="25"/>
    </row>
    <row r="682" spans="1:69" s="110" customFormat="1" x14ac:dyDescent="0.3">
      <c r="A682" s="25"/>
      <c r="B682" s="25"/>
      <c r="C682" s="25"/>
      <c r="D682" s="26"/>
      <c r="E682" s="26"/>
      <c r="F682" s="26"/>
      <c r="G682" s="26"/>
      <c r="H682" s="26"/>
      <c r="I682" s="26"/>
      <c r="J682" s="26"/>
      <c r="K682" s="26"/>
      <c r="L682" s="26"/>
      <c r="M682" s="26"/>
      <c r="N682" s="26"/>
      <c r="O682" s="25"/>
      <c r="P682" s="26"/>
      <c r="Q682" s="26"/>
      <c r="R682" s="25"/>
      <c r="S682" s="25"/>
      <c r="T682" s="26"/>
      <c r="U682" s="26"/>
      <c r="V682" s="26"/>
      <c r="W682" s="26"/>
      <c r="X682" s="26"/>
      <c r="Y682" s="25"/>
      <c r="Z682" s="25"/>
      <c r="AA682" s="25"/>
      <c r="AB682" s="25"/>
      <c r="AC682" s="25"/>
      <c r="AD682" s="25"/>
      <c r="AE682" s="25"/>
      <c r="AF682" s="25"/>
      <c r="AG682" s="25"/>
      <c r="AH682" s="25"/>
      <c r="AI682" s="25"/>
      <c r="AJ682" s="25"/>
      <c r="AK682" s="25"/>
      <c r="AL682" s="25"/>
      <c r="AM682" s="25"/>
      <c r="AN682" s="25"/>
      <c r="AO682" s="25"/>
      <c r="AP682" s="25"/>
      <c r="AQ682" s="25"/>
      <c r="AR682" s="25"/>
      <c r="AS682" s="25"/>
      <c r="AT682" s="25"/>
      <c r="AU682" s="25"/>
      <c r="AV682" s="25"/>
      <c r="AW682" s="25"/>
      <c r="AX682" s="25"/>
      <c r="AY682" s="25"/>
      <c r="AZ682" s="25"/>
      <c r="BA682" s="25"/>
      <c r="BB682" s="25"/>
      <c r="BC682" s="25"/>
      <c r="BD682" s="25"/>
      <c r="BE682" s="25"/>
      <c r="BF682" s="25"/>
      <c r="BG682" s="25"/>
      <c r="BH682" s="25"/>
      <c r="BI682" s="25"/>
      <c r="BJ682" s="25"/>
      <c r="BK682" s="25"/>
      <c r="BL682" s="25"/>
      <c r="BM682" s="25"/>
      <c r="BN682" s="25"/>
      <c r="BO682" s="25"/>
      <c r="BP682" s="25"/>
      <c r="BQ682" s="25"/>
    </row>
    <row r="683" spans="1:69" s="110" customFormat="1" x14ac:dyDescent="0.3">
      <c r="A683" s="25"/>
      <c r="B683" s="25"/>
      <c r="C683" s="25"/>
      <c r="D683" s="26"/>
      <c r="E683" s="26"/>
      <c r="F683" s="26"/>
      <c r="G683" s="26"/>
      <c r="H683" s="26"/>
      <c r="I683" s="26"/>
      <c r="J683" s="26"/>
      <c r="K683" s="26"/>
      <c r="L683" s="26"/>
      <c r="M683" s="26"/>
      <c r="N683" s="26"/>
      <c r="O683" s="25"/>
      <c r="P683" s="26"/>
      <c r="Q683" s="26"/>
      <c r="R683" s="25"/>
      <c r="S683" s="25"/>
      <c r="T683" s="26"/>
      <c r="U683" s="26"/>
      <c r="V683" s="26"/>
      <c r="W683" s="26"/>
      <c r="X683" s="26"/>
      <c r="Y683" s="25"/>
      <c r="Z683" s="25"/>
      <c r="AA683" s="25"/>
      <c r="AB683" s="25"/>
      <c r="AC683" s="25"/>
      <c r="AD683" s="25"/>
      <c r="AE683" s="25"/>
      <c r="AF683" s="25"/>
      <c r="AG683" s="25"/>
      <c r="AH683" s="25"/>
      <c r="AI683" s="25"/>
      <c r="AJ683" s="25"/>
      <c r="AK683" s="25"/>
      <c r="AL683" s="25"/>
      <c r="AM683" s="25"/>
      <c r="AN683" s="25"/>
      <c r="AO683" s="25"/>
      <c r="AP683" s="25"/>
      <c r="AQ683" s="25"/>
      <c r="AR683" s="25"/>
      <c r="AS683" s="25"/>
      <c r="AT683" s="25"/>
      <c r="AU683" s="25"/>
      <c r="AV683" s="25"/>
      <c r="AW683" s="25"/>
      <c r="AX683" s="25"/>
      <c r="AY683" s="25"/>
      <c r="AZ683" s="25"/>
      <c r="BA683" s="25"/>
      <c r="BB683" s="25"/>
      <c r="BC683" s="25"/>
      <c r="BD683" s="25"/>
      <c r="BE683" s="25"/>
      <c r="BF683" s="25"/>
      <c r="BG683" s="25"/>
      <c r="BH683" s="25"/>
      <c r="BI683" s="25"/>
      <c r="BJ683" s="25"/>
      <c r="BK683" s="25"/>
      <c r="BL683" s="25"/>
      <c r="BM683" s="25"/>
      <c r="BN683" s="25"/>
      <c r="BO683" s="25"/>
      <c r="BP683" s="25"/>
      <c r="BQ683" s="25"/>
    </row>
    <row r="684" spans="1:69" s="110" customFormat="1" x14ac:dyDescent="0.3">
      <c r="A684" s="25"/>
      <c r="B684" s="25"/>
      <c r="C684" s="25"/>
      <c r="D684" s="26"/>
      <c r="E684" s="26"/>
      <c r="F684" s="26"/>
      <c r="G684" s="26"/>
      <c r="H684" s="26"/>
      <c r="I684" s="26"/>
      <c r="J684" s="26"/>
      <c r="K684" s="26"/>
      <c r="L684" s="26"/>
      <c r="M684" s="26"/>
      <c r="N684" s="26"/>
      <c r="O684" s="25"/>
      <c r="P684" s="26"/>
      <c r="Q684" s="26"/>
      <c r="R684" s="25"/>
      <c r="S684" s="25"/>
      <c r="T684" s="26"/>
      <c r="U684" s="26"/>
      <c r="V684" s="26"/>
      <c r="W684" s="26"/>
      <c r="X684" s="26"/>
      <c r="Y684" s="25"/>
      <c r="Z684" s="25"/>
      <c r="AA684" s="25"/>
      <c r="AB684" s="25"/>
      <c r="AC684" s="25"/>
      <c r="AD684" s="25"/>
      <c r="AE684" s="25"/>
      <c r="AF684" s="25"/>
      <c r="AG684" s="25"/>
      <c r="AH684" s="25"/>
      <c r="AI684" s="25"/>
      <c r="AJ684" s="25"/>
      <c r="AK684" s="25"/>
      <c r="AL684" s="25"/>
      <c r="AM684" s="25"/>
      <c r="AN684" s="25"/>
      <c r="AO684" s="25"/>
      <c r="AP684" s="25"/>
      <c r="AQ684" s="25"/>
      <c r="AR684" s="25"/>
      <c r="AS684" s="25"/>
      <c r="AT684" s="25"/>
      <c r="AU684" s="25"/>
      <c r="AV684" s="25"/>
      <c r="AW684" s="25"/>
      <c r="AX684" s="25"/>
      <c r="AY684" s="25"/>
      <c r="AZ684" s="25"/>
      <c r="BA684" s="25"/>
      <c r="BB684" s="25"/>
      <c r="BC684" s="25"/>
      <c r="BD684" s="25"/>
      <c r="BE684" s="25"/>
      <c r="BF684" s="25"/>
      <c r="BG684" s="25"/>
      <c r="BH684" s="25"/>
      <c r="BI684" s="25"/>
      <c r="BJ684" s="25"/>
      <c r="BK684" s="25"/>
      <c r="BL684" s="25"/>
      <c r="BM684" s="25"/>
      <c r="BN684" s="25"/>
      <c r="BO684" s="25"/>
      <c r="BP684" s="25"/>
      <c r="BQ684" s="25"/>
    </row>
    <row r="685" spans="1:69" s="110" customFormat="1" x14ac:dyDescent="0.3">
      <c r="A685" s="25"/>
      <c r="B685" s="25"/>
      <c r="C685" s="25"/>
      <c r="D685" s="26"/>
      <c r="E685" s="26"/>
      <c r="F685" s="26"/>
      <c r="G685" s="26"/>
      <c r="H685" s="26"/>
      <c r="I685" s="26"/>
      <c r="J685" s="26"/>
      <c r="K685" s="26"/>
      <c r="L685" s="26"/>
      <c r="M685" s="26"/>
      <c r="N685" s="26"/>
      <c r="O685" s="25"/>
      <c r="P685" s="26"/>
      <c r="Q685" s="26"/>
      <c r="R685" s="25"/>
      <c r="S685" s="25"/>
      <c r="T685" s="26"/>
      <c r="U685" s="26"/>
      <c r="V685" s="26"/>
      <c r="W685" s="26"/>
      <c r="X685" s="26"/>
      <c r="Y685" s="25"/>
      <c r="Z685" s="25"/>
      <c r="AA685" s="25"/>
      <c r="AB685" s="25"/>
      <c r="AC685" s="25"/>
      <c r="AD685" s="25"/>
      <c r="AE685" s="25"/>
      <c r="AF685" s="25"/>
      <c r="AG685" s="25"/>
      <c r="AH685" s="25"/>
      <c r="AI685" s="25"/>
      <c r="AJ685" s="25"/>
      <c r="AK685" s="25"/>
      <c r="AL685" s="25"/>
      <c r="AM685" s="25"/>
      <c r="AN685" s="25"/>
      <c r="AO685" s="25"/>
      <c r="AP685" s="25"/>
      <c r="AQ685" s="25"/>
      <c r="AR685" s="25"/>
      <c r="AS685" s="25"/>
      <c r="AT685" s="25"/>
      <c r="AU685" s="25"/>
      <c r="AV685" s="25"/>
      <c r="AW685" s="25"/>
      <c r="AX685" s="25"/>
      <c r="AY685" s="25"/>
      <c r="AZ685" s="25"/>
      <c r="BA685" s="25"/>
      <c r="BB685" s="25"/>
      <c r="BC685" s="25"/>
      <c r="BD685" s="25"/>
      <c r="BE685" s="25"/>
      <c r="BF685" s="25"/>
      <c r="BG685" s="25"/>
      <c r="BH685" s="25"/>
      <c r="BI685" s="25"/>
      <c r="BJ685" s="25"/>
      <c r="BK685" s="25"/>
      <c r="BL685" s="25"/>
      <c r="BM685" s="25"/>
      <c r="BN685" s="25"/>
      <c r="BO685" s="25"/>
      <c r="BP685" s="25"/>
      <c r="BQ685" s="25"/>
    </row>
    <row r="686" spans="1:69" s="110" customFormat="1" x14ac:dyDescent="0.3">
      <c r="A686" s="25"/>
      <c r="B686" s="25"/>
      <c r="C686" s="25"/>
      <c r="D686" s="26"/>
      <c r="E686" s="26"/>
      <c r="F686" s="26"/>
      <c r="G686" s="26"/>
      <c r="H686" s="26"/>
      <c r="I686" s="26"/>
      <c r="J686" s="26"/>
      <c r="K686" s="26"/>
      <c r="L686" s="26"/>
      <c r="M686" s="26"/>
      <c r="N686" s="26"/>
      <c r="O686" s="25"/>
      <c r="P686" s="26"/>
      <c r="Q686" s="26"/>
      <c r="R686" s="25"/>
      <c r="S686" s="25"/>
      <c r="T686" s="26"/>
      <c r="U686" s="26"/>
      <c r="V686" s="26"/>
      <c r="W686" s="26"/>
      <c r="X686" s="26"/>
      <c r="Y686" s="25"/>
      <c r="Z686" s="25"/>
      <c r="AA686" s="25"/>
      <c r="AB686" s="25"/>
      <c r="AC686" s="25"/>
      <c r="AD686" s="25"/>
      <c r="AE686" s="25"/>
      <c r="AF686" s="25"/>
      <c r="AG686" s="25"/>
      <c r="AH686" s="25"/>
      <c r="AI686" s="25"/>
      <c r="AJ686" s="25"/>
      <c r="AK686" s="25"/>
      <c r="AL686" s="25"/>
      <c r="AM686" s="25"/>
      <c r="AN686" s="25"/>
      <c r="AO686" s="25"/>
      <c r="AP686" s="25"/>
      <c r="AQ686" s="25"/>
      <c r="AR686" s="25"/>
      <c r="AS686" s="25"/>
      <c r="AT686" s="25"/>
      <c r="AU686" s="25"/>
      <c r="AV686" s="25"/>
      <c r="AW686" s="25"/>
      <c r="AX686" s="25"/>
      <c r="AY686" s="25"/>
      <c r="AZ686" s="25"/>
      <c r="BA686" s="25"/>
      <c r="BB686" s="25"/>
      <c r="BC686" s="25"/>
      <c r="BD686" s="25"/>
      <c r="BE686" s="25"/>
      <c r="BF686" s="25"/>
      <c r="BG686" s="25"/>
      <c r="BH686" s="25"/>
      <c r="BI686" s="25"/>
      <c r="BJ686" s="25"/>
      <c r="BK686" s="25"/>
      <c r="BL686" s="25"/>
      <c r="BM686" s="25"/>
      <c r="BN686" s="25"/>
      <c r="BO686" s="25"/>
      <c r="BP686" s="25"/>
      <c r="BQ686" s="25"/>
    </row>
    <row r="687" spans="1:69" s="110" customFormat="1" x14ac:dyDescent="0.3">
      <c r="A687" s="25"/>
      <c r="B687" s="25"/>
      <c r="C687" s="25"/>
      <c r="D687" s="26"/>
      <c r="E687" s="26"/>
      <c r="F687" s="26"/>
      <c r="G687" s="26"/>
      <c r="H687" s="26"/>
      <c r="I687" s="26"/>
      <c r="J687" s="26"/>
      <c r="K687" s="26"/>
      <c r="L687" s="26"/>
      <c r="M687" s="26"/>
      <c r="N687" s="26"/>
      <c r="O687" s="25"/>
      <c r="P687" s="26"/>
      <c r="Q687" s="26"/>
      <c r="R687" s="25"/>
      <c r="S687" s="25"/>
      <c r="T687" s="26"/>
      <c r="U687" s="26"/>
      <c r="V687" s="26"/>
      <c r="W687" s="26"/>
      <c r="X687" s="26"/>
      <c r="Y687" s="25"/>
      <c r="Z687" s="25"/>
      <c r="AA687" s="25"/>
      <c r="AB687" s="25"/>
      <c r="AC687" s="25"/>
      <c r="AD687" s="25"/>
      <c r="AE687" s="25"/>
      <c r="AF687" s="25"/>
      <c r="AG687" s="25"/>
      <c r="AH687" s="25"/>
      <c r="AI687" s="25"/>
      <c r="AJ687" s="25"/>
      <c r="AK687" s="25"/>
      <c r="AL687" s="25"/>
      <c r="AM687" s="25"/>
      <c r="AN687" s="25"/>
      <c r="AO687" s="25"/>
      <c r="AP687" s="25"/>
      <c r="AQ687" s="25"/>
      <c r="AR687" s="25"/>
      <c r="AS687" s="25"/>
      <c r="AT687" s="25"/>
      <c r="AU687" s="25"/>
      <c r="AV687" s="25"/>
      <c r="AW687" s="25"/>
      <c r="AX687" s="25"/>
      <c r="AY687" s="25"/>
      <c r="AZ687" s="25"/>
      <c r="BA687" s="25"/>
      <c r="BB687" s="25"/>
      <c r="BC687" s="25"/>
      <c r="BD687" s="25"/>
      <c r="BE687" s="25"/>
      <c r="BF687" s="25"/>
      <c r="BG687" s="25"/>
      <c r="BH687" s="25"/>
      <c r="BI687" s="25"/>
      <c r="BJ687" s="25"/>
      <c r="BK687" s="25"/>
      <c r="BL687" s="25"/>
      <c r="BM687" s="25"/>
      <c r="BN687" s="25"/>
      <c r="BO687" s="25"/>
      <c r="BP687" s="25"/>
      <c r="BQ687" s="25"/>
    </row>
    <row r="688" spans="1:69" s="110" customFormat="1" x14ac:dyDescent="0.3">
      <c r="A688" s="25"/>
      <c r="B688" s="25"/>
      <c r="C688" s="25"/>
      <c r="D688" s="26"/>
      <c r="E688" s="26"/>
      <c r="F688" s="26"/>
      <c r="G688" s="26"/>
      <c r="H688" s="26"/>
      <c r="I688" s="26"/>
      <c r="J688" s="26"/>
      <c r="K688" s="26"/>
      <c r="L688" s="26"/>
      <c r="M688" s="26"/>
      <c r="N688" s="26"/>
      <c r="O688" s="25"/>
      <c r="P688" s="26"/>
      <c r="Q688" s="26"/>
      <c r="R688" s="25"/>
      <c r="S688" s="25"/>
      <c r="T688" s="26"/>
      <c r="U688" s="26"/>
      <c r="V688" s="26"/>
      <c r="W688" s="26"/>
      <c r="X688" s="26"/>
      <c r="Y688" s="25"/>
      <c r="Z688" s="25"/>
      <c r="AA688" s="25"/>
      <c r="AB688" s="25"/>
      <c r="AC688" s="25"/>
      <c r="AD688" s="25"/>
      <c r="AE688" s="25"/>
      <c r="AF688" s="25"/>
      <c r="AG688" s="25"/>
      <c r="AH688" s="25"/>
      <c r="AI688" s="25"/>
      <c r="AJ688" s="25"/>
      <c r="AK688" s="25"/>
      <c r="AL688" s="25"/>
      <c r="AM688" s="25"/>
      <c r="AN688" s="25"/>
      <c r="AO688" s="25"/>
      <c r="AP688" s="25"/>
      <c r="AQ688" s="25"/>
      <c r="AR688" s="25"/>
      <c r="AS688" s="25"/>
      <c r="AT688" s="25"/>
      <c r="AU688" s="25"/>
      <c r="AV688" s="25"/>
      <c r="AW688" s="25"/>
      <c r="AX688" s="25"/>
      <c r="AY688" s="25"/>
      <c r="AZ688" s="25"/>
      <c r="BA688" s="25"/>
      <c r="BB688" s="25"/>
      <c r="BC688" s="25"/>
      <c r="BD688" s="25"/>
      <c r="BE688" s="25"/>
      <c r="BF688" s="25"/>
      <c r="BG688" s="25"/>
      <c r="BH688" s="25"/>
      <c r="BI688" s="25"/>
      <c r="BJ688" s="25"/>
      <c r="BK688" s="25"/>
      <c r="BL688" s="25"/>
      <c r="BM688" s="25"/>
      <c r="BN688" s="25"/>
      <c r="BO688" s="25"/>
      <c r="BP688" s="25"/>
      <c r="BQ688" s="25"/>
    </row>
    <row r="689" spans="1:69" s="110" customFormat="1" x14ac:dyDescent="0.3">
      <c r="A689" s="25"/>
      <c r="B689" s="25"/>
      <c r="C689" s="25"/>
      <c r="D689" s="26"/>
      <c r="E689" s="26"/>
      <c r="F689" s="26"/>
      <c r="G689" s="26"/>
      <c r="H689" s="26"/>
      <c r="I689" s="26"/>
      <c r="J689" s="26"/>
      <c r="K689" s="26"/>
      <c r="L689" s="26"/>
      <c r="M689" s="26"/>
      <c r="N689" s="26"/>
      <c r="O689" s="25"/>
      <c r="P689" s="26"/>
      <c r="Q689" s="26"/>
      <c r="R689" s="25"/>
      <c r="S689" s="25"/>
      <c r="T689" s="26"/>
      <c r="U689" s="26"/>
      <c r="V689" s="26"/>
      <c r="W689" s="26"/>
      <c r="X689" s="26"/>
      <c r="Y689" s="25"/>
      <c r="Z689" s="25"/>
      <c r="AA689" s="25"/>
      <c r="AB689" s="25"/>
      <c r="AC689" s="25"/>
      <c r="AD689" s="25"/>
      <c r="AE689" s="25"/>
      <c r="AF689" s="25"/>
      <c r="AG689" s="25"/>
      <c r="AH689" s="25"/>
      <c r="AI689" s="25"/>
      <c r="AJ689" s="25"/>
      <c r="AK689" s="25"/>
      <c r="AL689" s="25"/>
      <c r="AM689" s="25"/>
      <c r="AN689" s="25"/>
      <c r="AO689" s="25"/>
      <c r="AP689" s="25"/>
      <c r="AQ689" s="25"/>
      <c r="AR689" s="25"/>
      <c r="AS689" s="25"/>
      <c r="AT689" s="25"/>
      <c r="AU689" s="25"/>
      <c r="AV689" s="25"/>
      <c r="AW689" s="25"/>
      <c r="AX689" s="25"/>
      <c r="AY689" s="25"/>
      <c r="AZ689" s="25"/>
      <c r="BA689" s="25"/>
      <c r="BB689" s="25"/>
      <c r="BC689" s="25"/>
      <c r="BD689" s="25"/>
      <c r="BE689" s="25"/>
      <c r="BF689" s="25"/>
      <c r="BG689" s="25"/>
      <c r="BH689" s="25"/>
      <c r="BI689" s="25"/>
      <c r="BJ689" s="25"/>
      <c r="BK689" s="25"/>
      <c r="BL689" s="25"/>
      <c r="BM689" s="25"/>
      <c r="BN689" s="25"/>
      <c r="BO689" s="25"/>
      <c r="BP689" s="25"/>
      <c r="BQ689" s="25"/>
    </row>
    <row r="690" spans="1:69" s="110" customFormat="1" x14ac:dyDescent="0.3">
      <c r="A690" s="25"/>
      <c r="B690" s="25"/>
      <c r="C690" s="25"/>
      <c r="D690" s="26"/>
      <c r="E690" s="26"/>
      <c r="F690" s="26"/>
      <c r="G690" s="26"/>
      <c r="H690" s="26"/>
      <c r="I690" s="26"/>
      <c r="J690" s="26"/>
      <c r="K690" s="26"/>
      <c r="L690" s="26"/>
      <c r="M690" s="26"/>
      <c r="N690" s="26"/>
      <c r="O690" s="25"/>
      <c r="P690" s="26"/>
      <c r="Q690" s="26"/>
      <c r="R690" s="25"/>
      <c r="S690" s="25"/>
      <c r="T690" s="26"/>
      <c r="U690" s="26"/>
      <c r="V690" s="26"/>
      <c r="W690" s="26"/>
      <c r="X690" s="26"/>
      <c r="Y690" s="25"/>
      <c r="Z690" s="25"/>
      <c r="AA690" s="25"/>
      <c r="AB690" s="25"/>
      <c r="AC690" s="25"/>
      <c r="AD690" s="25"/>
      <c r="AE690" s="25"/>
      <c r="AF690" s="25"/>
      <c r="AG690" s="25"/>
      <c r="AH690" s="25"/>
      <c r="AI690" s="25"/>
      <c r="AJ690" s="25"/>
      <c r="AK690" s="25"/>
      <c r="AL690" s="25"/>
      <c r="AM690" s="25"/>
      <c r="AN690" s="25"/>
      <c r="AO690" s="25"/>
      <c r="AP690" s="25"/>
      <c r="AQ690" s="25"/>
      <c r="AR690" s="25"/>
      <c r="AS690" s="25"/>
      <c r="AT690" s="25"/>
      <c r="AU690" s="25"/>
      <c r="AV690" s="25"/>
      <c r="AW690" s="25"/>
      <c r="AX690" s="25"/>
      <c r="AY690" s="25"/>
      <c r="AZ690" s="25"/>
      <c r="BA690" s="25"/>
      <c r="BB690" s="25"/>
      <c r="BC690" s="25"/>
      <c r="BD690" s="25"/>
      <c r="BE690" s="25"/>
      <c r="BF690" s="25"/>
      <c r="BG690" s="25"/>
      <c r="BH690" s="25"/>
      <c r="BI690" s="25"/>
      <c r="BJ690" s="25"/>
      <c r="BK690" s="25"/>
      <c r="BL690" s="25"/>
      <c r="BM690" s="25"/>
      <c r="BN690" s="25"/>
      <c r="BO690" s="25"/>
      <c r="BP690" s="25"/>
      <c r="BQ690" s="25"/>
    </row>
    <row r="691" spans="1:69" s="110" customFormat="1" x14ac:dyDescent="0.3">
      <c r="A691" s="25"/>
      <c r="B691" s="25"/>
      <c r="C691" s="25"/>
      <c r="D691" s="26"/>
      <c r="E691" s="26"/>
      <c r="F691" s="26"/>
      <c r="G691" s="26"/>
      <c r="H691" s="26"/>
      <c r="I691" s="26"/>
      <c r="J691" s="26"/>
      <c r="K691" s="26"/>
      <c r="L691" s="26"/>
      <c r="M691" s="26"/>
      <c r="N691" s="26"/>
      <c r="O691" s="25"/>
      <c r="P691" s="26"/>
      <c r="Q691" s="26"/>
      <c r="R691" s="25"/>
      <c r="S691" s="25"/>
      <c r="T691" s="26"/>
      <c r="U691" s="26"/>
      <c r="V691" s="26"/>
      <c r="W691" s="26"/>
      <c r="X691" s="26"/>
      <c r="Y691" s="25"/>
      <c r="Z691" s="25"/>
      <c r="AA691" s="25"/>
      <c r="AB691" s="25"/>
      <c r="AC691" s="25"/>
      <c r="AD691" s="25"/>
      <c r="AE691" s="25"/>
      <c r="AF691" s="25"/>
      <c r="AG691" s="25"/>
      <c r="AH691" s="25"/>
      <c r="AI691" s="25"/>
      <c r="AJ691" s="25"/>
      <c r="AK691" s="25"/>
      <c r="AL691" s="25"/>
      <c r="AM691" s="25"/>
      <c r="AN691" s="25"/>
      <c r="AO691" s="25"/>
      <c r="AP691" s="25"/>
      <c r="AQ691" s="25"/>
      <c r="AR691" s="25"/>
      <c r="AS691" s="25"/>
      <c r="AT691" s="25"/>
      <c r="AU691" s="25"/>
      <c r="AV691" s="25"/>
      <c r="AW691" s="25"/>
      <c r="AX691" s="25"/>
      <c r="AY691" s="25"/>
      <c r="AZ691" s="25"/>
      <c r="BA691" s="25"/>
      <c r="BB691" s="25"/>
      <c r="BC691" s="25"/>
      <c r="BD691" s="25"/>
      <c r="BE691" s="25"/>
      <c r="BF691" s="25"/>
      <c r="BG691" s="25"/>
      <c r="BH691" s="25"/>
      <c r="BI691" s="25"/>
      <c r="BJ691" s="25"/>
      <c r="BK691" s="25"/>
      <c r="BL691" s="25"/>
      <c r="BM691" s="25"/>
      <c r="BN691" s="25"/>
      <c r="BO691" s="25"/>
      <c r="BP691" s="25"/>
      <c r="BQ691" s="25"/>
    </row>
    <row r="692" spans="1:69" s="110" customFormat="1" x14ac:dyDescent="0.3">
      <c r="A692" s="25"/>
      <c r="B692" s="25"/>
      <c r="C692" s="25"/>
      <c r="D692" s="26"/>
      <c r="E692" s="26"/>
      <c r="F692" s="26"/>
      <c r="G692" s="26"/>
      <c r="H692" s="26"/>
      <c r="I692" s="26"/>
      <c r="J692" s="26"/>
      <c r="K692" s="26"/>
      <c r="L692" s="26"/>
      <c r="M692" s="26"/>
      <c r="N692" s="26"/>
      <c r="O692" s="25"/>
      <c r="P692" s="26"/>
      <c r="Q692" s="26"/>
      <c r="R692" s="25"/>
      <c r="S692" s="25"/>
      <c r="T692" s="26"/>
      <c r="U692" s="26"/>
      <c r="V692" s="26"/>
      <c r="W692" s="26"/>
      <c r="X692" s="26"/>
      <c r="Y692" s="25"/>
      <c r="Z692" s="25"/>
      <c r="AA692" s="25"/>
      <c r="AB692" s="25"/>
      <c r="AC692" s="25"/>
      <c r="AD692" s="25"/>
      <c r="AE692" s="25"/>
      <c r="AF692" s="25"/>
      <c r="AG692" s="25"/>
      <c r="AH692" s="25"/>
      <c r="AI692" s="25"/>
      <c r="AJ692" s="25"/>
      <c r="AK692" s="25"/>
      <c r="AL692" s="25"/>
      <c r="AM692" s="25"/>
      <c r="AN692" s="25"/>
      <c r="AO692" s="25"/>
      <c r="AP692" s="25"/>
      <c r="AQ692" s="25"/>
      <c r="AR692" s="25"/>
      <c r="AS692" s="25"/>
      <c r="AT692" s="25"/>
      <c r="AU692" s="25"/>
      <c r="AV692" s="25"/>
      <c r="AW692" s="25"/>
      <c r="AX692" s="25"/>
      <c r="AY692" s="25"/>
      <c r="AZ692" s="25"/>
      <c r="BA692" s="25"/>
      <c r="BB692" s="25"/>
      <c r="BC692" s="25"/>
      <c r="BD692" s="25"/>
      <c r="BE692" s="25"/>
      <c r="BF692" s="25"/>
      <c r="BG692" s="25"/>
      <c r="BH692" s="25"/>
      <c r="BI692" s="25"/>
      <c r="BJ692" s="25"/>
      <c r="BK692" s="25"/>
      <c r="BL692" s="25"/>
      <c r="BM692" s="25"/>
      <c r="BN692" s="25"/>
      <c r="BO692" s="25"/>
      <c r="BP692" s="25"/>
      <c r="BQ692" s="25"/>
    </row>
    <row r="693" spans="1:69" s="110" customFormat="1" x14ac:dyDescent="0.3">
      <c r="A693" s="25"/>
      <c r="B693" s="25"/>
      <c r="C693" s="25"/>
      <c r="D693" s="26"/>
      <c r="E693" s="26"/>
      <c r="F693" s="26"/>
      <c r="G693" s="26"/>
      <c r="H693" s="26"/>
      <c r="I693" s="26"/>
      <c r="J693" s="26"/>
      <c r="K693" s="26"/>
      <c r="L693" s="26"/>
      <c r="M693" s="26"/>
      <c r="N693" s="26"/>
      <c r="O693" s="25"/>
      <c r="P693" s="26"/>
      <c r="Q693" s="26"/>
      <c r="R693" s="25"/>
      <c r="S693" s="25"/>
      <c r="T693" s="26"/>
      <c r="U693" s="26"/>
      <c r="V693" s="26"/>
      <c r="W693" s="26"/>
      <c r="X693" s="26"/>
      <c r="Y693" s="25"/>
      <c r="Z693" s="25"/>
      <c r="AA693" s="25"/>
      <c r="AB693" s="25"/>
      <c r="AC693" s="25"/>
      <c r="AD693" s="25"/>
      <c r="AE693" s="25"/>
      <c r="AF693" s="25"/>
      <c r="AG693" s="25"/>
      <c r="AH693" s="25"/>
      <c r="AI693" s="25"/>
      <c r="AJ693" s="25"/>
      <c r="AK693" s="25"/>
      <c r="AL693" s="25"/>
      <c r="AM693" s="25"/>
      <c r="AN693" s="25"/>
      <c r="AO693" s="25"/>
      <c r="AP693" s="25"/>
      <c r="AQ693" s="25"/>
      <c r="AR693" s="25"/>
      <c r="AS693" s="25"/>
      <c r="AT693" s="25"/>
      <c r="AU693" s="25"/>
      <c r="AV693" s="25"/>
      <c r="AW693" s="25"/>
      <c r="AX693" s="25"/>
      <c r="AY693" s="25"/>
      <c r="AZ693" s="25"/>
      <c r="BA693" s="25"/>
      <c r="BB693" s="25"/>
      <c r="BC693" s="25"/>
      <c r="BD693" s="25"/>
      <c r="BE693" s="25"/>
      <c r="BF693" s="25"/>
      <c r="BG693" s="25"/>
      <c r="BH693" s="25"/>
      <c r="BI693" s="25"/>
      <c r="BJ693" s="25"/>
      <c r="BK693" s="25"/>
      <c r="BL693" s="25"/>
      <c r="BM693" s="25"/>
      <c r="BN693" s="25"/>
      <c r="BO693" s="25"/>
      <c r="BP693" s="25"/>
      <c r="BQ693" s="25"/>
    </row>
    <row r="694" spans="1:69" s="110" customFormat="1" x14ac:dyDescent="0.3">
      <c r="A694" s="25"/>
      <c r="B694" s="25"/>
      <c r="C694" s="25"/>
      <c r="D694" s="26"/>
      <c r="E694" s="26"/>
      <c r="F694" s="26"/>
      <c r="G694" s="26"/>
      <c r="H694" s="26"/>
      <c r="I694" s="26"/>
      <c r="J694" s="26"/>
      <c r="K694" s="26"/>
      <c r="L694" s="26"/>
      <c r="M694" s="26"/>
      <c r="N694" s="26"/>
      <c r="O694" s="25"/>
      <c r="P694" s="26"/>
      <c r="Q694" s="26"/>
      <c r="R694" s="25"/>
      <c r="S694" s="25"/>
      <c r="T694" s="26"/>
      <c r="U694" s="26"/>
      <c r="V694" s="26"/>
      <c r="W694" s="26"/>
      <c r="X694" s="26"/>
      <c r="Y694" s="25"/>
      <c r="Z694" s="25"/>
      <c r="AA694" s="25"/>
      <c r="AB694" s="25"/>
      <c r="AC694" s="25"/>
      <c r="AD694" s="25"/>
      <c r="AE694" s="25"/>
      <c r="AF694" s="25"/>
      <c r="AG694" s="25"/>
      <c r="AH694" s="25"/>
      <c r="AI694" s="25"/>
      <c r="AJ694" s="25"/>
      <c r="AK694" s="25"/>
      <c r="AL694" s="25"/>
      <c r="AM694" s="25"/>
      <c r="AN694" s="25"/>
      <c r="AO694" s="25"/>
      <c r="AP694" s="25"/>
      <c r="AQ694" s="25"/>
      <c r="AR694" s="25"/>
      <c r="AS694" s="25"/>
      <c r="AT694" s="25"/>
      <c r="AU694" s="25"/>
      <c r="AV694" s="25"/>
      <c r="AW694" s="25"/>
      <c r="AX694" s="25"/>
      <c r="AY694" s="25"/>
      <c r="AZ694" s="25"/>
      <c r="BA694" s="25"/>
      <c r="BB694" s="25"/>
      <c r="BC694" s="25"/>
      <c r="BD694" s="25"/>
      <c r="BE694" s="25"/>
      <c r="BF694" s="25"/>
      <c r="BG694" s="25"/>
      <c r="BH694" s="25"/>
      <c r="BI694" s="25"/>
      <c r="BJ694" s="25"/>
      <c r="BK694" s="25"/>
      <c r="BL694" s="25"/>
      <c r="BM694" s="25"/>
      <c r="BN694" s="25"/>
      <c r="BO694" s="25"/>
      <c r="BP694" s="25"/>
      <c r="BQ694" s="25"/>
    </row>
    <row r="695" spans="1:69" s="110" customFormat="1" x14ac:dyDescent="0.3">
      <c r="A695" s="25"/>
      <c r="B695" s="25"/>
      <c r="C695" s="25"/>
      <c r="D695" s="26"/>
      <c r="E695" s="26"/>
      <c r="F695" s="26"/>
      <c r="G695" s="26"/>
      <c r="H695" s="26"/>
      <c r="I695" s="26"/>
      <c r="J695" s="26"/>
      <c r="K695" s="26"/>
      <c r="L695" s="26"/>
      <c r="M695" s="26"/>
      <c r="N695" s="26"/>
      <c r="O695" s="25"/>
      <c r="P695" s="26"/>
      <c r="Q695" s="26"/>
      <c r="R695" s="25"/>
      <c r="S695" s="25"/>
      <c r="T695" s="26"/>
      <c r="U695" s="26"/>
      <c r="V695" s="26"/>
      <c r="W695" s="26"/>
      <c r="X695" s="26"/>
      <c r="Y695" s="25"/>
      <c r="Z695" s="25"/>
      <c r="AA695" s="25"/>
      <c r="AB695" s="25"/>
      <c r="AC695" s="25"/>
      <c r="AD695" s="25"/>
      <c r="AE695" s="25"/>
      <c r="AF695" s="25"/>
      <c r="AG695" s="25"/>
      <c r="AH695" s="25"/>
      <c r="AI695" s="25"/>
      <c r="AJ695" s="25"/>
      <c r="AK695" s="25"/>
      <c r="AL695" s="25"/>
      <c r="AM695" s="25"/>
      <c r="AN695" s="25"/>
      <c r="AO695" s="25"/>
      <c r="AP695" s="25"/>
      <c r="AQ695" s="25"/>
      <c r="AR695" s="25"/>
      <c r="AS695" s="25"/>
      <c r="AT695" s="25"/>
      <c r="AU695" s="25"/>
      <c r="AV695" s="25"/>
      <c r="AW695" s="25"/>
      <c r="AX695" s="25"/>
      <c r="AY695" s="25"/>
      <c r="AZ695" s="25"/>
      <c r="BA695" s="25"/>
      <c r="BB695" s="25"/>
      <c r="BC695" s="25"/>
      <c r="BD695" s="25"/>
      <c r="BE695" s="25"/>
      <c r="BF695" s="25"/>
      <c r="BG695" s="25"/>
      <c r="BH695" s="25"/>
      <c r="BI695" s="25"/>
      <c r="BJ695" s="25"/>
      <c r="BK695" s="25"/>
      <c r="BL695" s="25"/>
      <c r="BM695" s="25"/>
      <c r="BN695" s="25"/>
      <c r="BO695" s="25"/>
      <c r="BP695" s="25"/>
      <c r="BQ695" s="25"/>
    </row>
    <row r="696" spans="1:69" s="110" customFormat="1" x14ac:dyDescent="0.3">
      <c r="A696" s="25"/>
      <c r="B696" s="25"/>
      <c r="C696" s="25"/>
      <c r="D696" s="26"/>
      <c r="E696" s="26"/>
      <c r="F696" s="26"/>
      <c r="G696" s="26"/>
      <c r="H696" s="26"/>
      <c r="I696" s="26"/>
      <c r="J696" s="26"/>
      <c r="K696" s="26"/>
      <c r="L696" s="26"/>
      <c r="M696" s="26"/>
      <c r="N696" s="26"/>
      <c r="O696" s="25"/>
      <c r="P696" s="26"/>
      <c r="Q696" s="26"/>
      <c r="R696" s="25"/>
      <c r="S696" s="25"/>
      <c r="T696" s="26"/>
      <c r="U696" s="26"/>
      <c r="V696" s="26"/>
      <c r="W696" s="26"/>
      <c r="X696" s="26"/>
      <c r="Y696" s="25"/>
      <c r="Z696" s="25"/>
      <c r="AA696" s="25"/>
      <c r="AB696" s="25"/>
      <c r="AC696" s="25"/>
      <c r="AD696" s="25"/>
      <c r="AE696" s="25"/>
      <c r="AF696" s="25"/>
      <c r="AG696" s="25"/>
      <c r="AH696" s="25"/>
      <c r="AI696" s="25"/>
      <c r="AJ696" s="25"/>
      <c r="AK696" s="25"/>
      <c r="AL696" s="25"/>
      <c r="AM696" s="25"/>
      <c r="AN696" s="25"/>
      <c r="AO696" s="25"/>
      <c r="AP696" s="25"/>
      <c r="AQ696" s="25"/>
      <c r="AR696" s="25"/>
      <c r="AS696" s="25"/>
      <c r="AT696" s="25"/>
      <c r="AU696" s="25"/>
      <c r="AV696" s="25"/>
      <c r="AW696" s="25"/>
      <c r="AX696" s="25"/>
      <c r="AY696" s="25"/>
      <c r="AZ696" s="25"/>
      <c r="BA696" s="25"/>
      <c r="BB696" s="25"/>
      <c r="BC696" s="25"/>
      <c r="BD696" s="25"/>
      <c r="BE696" s="25"/>
      <c r="BF696" s="25"/>
      <c r="BG696" s="25"/>
      <c r="BH696" s="25"/>
      <c r="BI696" s="25"/>
      <c r="BJ696" s="25"/>
      <c r="BK696" s="25"/>
      <c r="BL696" s="25"/>
      <c r="BM696" s="25"/>
      <c r="BN696" s="25"/>
      <c r="BO696" s="25"/>
      <c r="BP696" s="25"/>
      <c r="BQ696" s="25"/>
    </row>
    <row r="697" spans="1:69" s="110" customFormat="1" x14ac:dyDescent="0.3">
      <c r="A697" s="25"/>
      <c r="B697" s="25"/>
      <c r="C697" s="25"/>
      <c r="D697" s="26"/>
      <c r="E697" s="26"/>
      <c r="F697" s="26"/>
      <c r="G697" s="26"/>
      <c r="H697" s="26"/>
      <c r="I697" s="26"/>
      <c r="J697" s="26"/>
      <c r="K697" s="26"/>
      <c r="L697" s="26"/>
      <c r="M697" s="26"/>
      <c r="N697" s="26"/>
      <c r="O697" s="25"/>
      <c r="P697" s="26"/>
      <c r="Q697" s="26"/>
      <c r="R697" s="25"/>
      <c r="S697" s="25"/>
      <c r="T697" s="26"/>
      <c r="U697" s="26"/>
      <c r="V697" s="26"/>
      <c r="W697" s="26"/>
      <c r="X697" s="26"/>
      <c r="Y697" s="25"/>
      <c r="Z697" s="25"/>
      <c r="AA697" s="25"/>
      <c r="AB697" s="25"/>
      <c r="AC697" s="25"/>
      <c r="AD697" s="25"/>
      <c r="AE697" s="25"/>
      <c r="AF697" s="25"/>
      <c r="AG697" s="25"/>
      <c r="AH697" s="25"/>
      <c r="AI697" s="25"/>
      <c r="AJ697" s="25"/>
      <c r="AK697" s="25"/>
      <c r="AL697" s="25"/>
      <c r="AM697" s="25"/>
      <c r="AN697" s="25"/>
      <c r="AO697" s="25"/>
      <c r="AP697" s="25"/>
      <c r="AQ697" s="25"/>
      <c r="AR697" s="25"/>
      <c r="AS697" s="25"/>
      <c r="AT697" s="25"/>
      <c r="AU697" s="25"/>
      <c r="AV697" s="25"/>
      <c r="AW697" s="25"/>
      <c r="AX697" s="25"/>
      <c r="AY697" s="25"/>
      <c r="AZ697" s="25"/>
      <c r="BA697" s="25"/>
      <c r="BB697" s="25"/>
      <c r="BC697" s="25"/>
      <c r="BD697" s="25"/>
      <c r="BE697" s="25"/>
      <c r="BF697" s="25"/>
      <c r="BG697" s="25"/>
      <c r="BH697" s="25"/>
      <c r="BI697" s="25"/>
      <c r="BJ697" s="25"/>
      <c r="BK697" s="25"/>
      <c r="BL697" s="25"/>
      <c r="BM697" s="25"/>
      <c r="BN697" s="25"/>
      <c r="BO697" s="25"/>
      <c r="BP697" s="25"/>
      <c r="BQ697" s="25"/>
    </row>
    <row r="698" spans="1:69" s="110" customFormat="1" x14ac:dyDescent="0.3">
      <c r="A698" s="25"/>
      <c r="B698" s="25"/>
      <c r="C698" s="25"/>
      <c r="D698" s="26"/>
      <c r="E698" s="26"/>
      <c r="F698" s="26"/>
      <c r="G698" s="26"/>
      <c r="H698" s="26"/>
      <c r="I698" s="26"/>
      <c r="J698" s="26"/>
      <c r="K698" s="26"/>
      <c r="L698" s="26"/>
      <c r="M698" s="26"/>
      <c r="N698" s="26"/>
      <c r="O698" s="25"/>
      <c r="P698" s="26"/>
      <c r="Q698" s="26"/>
      <c r="R698" s="25"/>
      <c r="S698" s="25"/>
      <c r="T698" s="26"/>
      <c r="U698" s="26"/>
      <c r="V698" s="26"/>
      <c r="W698" s="26"/>
      <c r="X698" s="26"/>
      <c r="Y698" s="25"/>
      <c r="Z698" s="25"/>
      <c r="AA698" s="25"/>
      <c r="AB698" s="25"/>
      <c r="AC698" s="25"/>
      <c r="AD698" s="25"/>
      <c r="AE698" s="25"/>
      <c r="AF698" s="25"/>
      <c r="AG698" s="25"/>
      <c r="AH698" s="25"/>
      <c r="AI698" s="25"/>
      <c r="AJ698" s="25"/>
      <c r="AK698" s="25"/>
      <c r="AL698" s="25"/>
      <c r="AM698" s="25"/>
      <c r="AN698" s="25"/>
      <c r="AO698" s="25"/>
      <c r="AP698" s="25"/>
      <c r="AQ698" s="25"/>
      <c r="AR698" s="25"/>
      <c r="AS698" s="25"/>
      <c r="AT698" s="25"/>
      <c r="AU698" s="25"/>
      <c r="AV698" s="25"/>
      <c r="AW698" s="25"/>
      <c r="AX698" s="25"/>
      <c r="AY698" s="25"/>
      <c r="AZ698" s="25"/>
      <c r="BA698" s="25"/>
      <c r="BB698" s="25"/>
      <c r="BC698" s="25"/>
      <c r="BD698" s="25"/>
      <c r="BE698" s="25"/>
      <c r="BF698" s="25"/>
      <c r="BG698" s="25"/>
      <c r="BH698" s="25"/>
      <c r="BI698" s="25"/>
      <c r="BJ698" s="25"/>
      <c r="BK698" s="25"/>
      <c r="BL698" s="25"/>
      <c r="BM698" s="25"/>
      <c r="BN698" s="25"/>
      <c r="BO698" s="25"/>
      <c r="BP698" s="25"/>
      <c r="BQ698" s="25"/>
    </row>
    <row r="699" spans="1:69" s="110" customFormat="1" x14ac:dyDescent="0.3">
      <c r="A699" s="25"/>
      <c r="B699" s="25"/>
      <c r="C699" s="25"/>
      <c r="D699" s="26"/>
      <c r="E699" s="26"/>
      <c r="F699" s="26"/>
      <c r="G699" s="26"/>
      <c r="H699" s="26"/>
      <c r="I699" s="26"/>
      <c r="J699" s="26"/>
      <c r="K699" s="26"/>
      <c r="L699" s="26"/>
      <c r="M699" s="26"/>
      <c r="N699" s="26"/>
      <c r="O699" s="25"/>
      <c r="P699" s="26"/>
      <c r="Q699" s="26"/>
      <c r="R699" s="25"/>
      <c r="S699" s="25"/>
      <c r="T699" s="26"/>
      <c r="U699" s="26"/>
      <c r="V699" s="26"/>
      <c r="W699" s="26"/>
      <c r="X699" s="26"/>
      <c r="Y699" s="25"/>
      <c r="Z699" s="25"/>
      <c r="AA699" s="25"/>
      <c r="AB699" s="25"/>
      <c r="AC699" s="25"/>
      <c r="AD699" s="25"/>
      <c r="AE699" s="25"/>
      <c r="AF699" s="25"/>
      <c r="AG699" s="25"/>
      <c r="AH699" s="25"/>
      <c r="AI699" s="25"/>
      <c r="AJ699" s="25"/>
      <c r="AK699" s="25"/>
      <c r="AL699" s="25"/>
      <c r="AM699" s="25"/>
      <c r="AN699" s="25"/>
      <c r="AO699" s="25"/>
      <c r="AP699" s="25"/>
      <c r="AQ699" s="25"/>
      <c r="AR699" s="25"/>
      <c r="AS699" s="25"/>
      <c r="AT699" s="25"/>
      <c r="AU699" s="25"/>
      <c r="AV699" s="25"/>
      <c r="AW699" s="25"/>
      <c r="AX699" s="25"/>
      <c r="AY699" s="25"/>
      <c r="AZ699" s="25"/>
      <c r="BA699" s="25"/>
      <c r="BB699" s="25"/>
      <c r="BC699" s="25"/>
      <c r="BD699" s="25"/>
      <c r="BE699" s="25"/>
      <c r="BF699" s="25"/>
      <c r="BG699" s="25"/>
      <c r="BH699" s="25"/>
      <c r="BI699" s="25"/>
      <c r="BJ699" s="25"/>
      <c r="BK699" s="25"/>
      <c r="BL699" s="25"/>
      <c r="BM699" s="25"/>
      <c r="BN699" s="25"/>
      <c r="BO699" s="25"/>
      <c r="BP699" s="25"/>
      <c r="BQ699" s="25"/>
    </row>
    <row r="700" spans="1:69" s="110" customFormat="1" x14ac:dyDescent="0.3">
      <c r="A700" s="25"/>
      <c r="B700" s="25"/>
      <c r="C700" s="25"/>
      <c r="D700" s="26"/>
      <c r="E700" s="26"/>
      <c r="F700" s="26"/>
      <c r="G700" s="26"/>
      <c r="H700" s="26"/>
      <c r="I700" s="26"/>
      <c r="J700" s="26"/>
      <c r="K700" s="26"/>
      <c r="L700" s="26"/>
      <c r="M700" s="26"/>
      <c r="N700" s="26"/>
      <c r="O700" s="25"/>
      <c r="P700" s="26"/>
      <c r="Q700" s="26"/>
      <c r="R700" s="25"/>
      <c r="S700" s="25"/>
      <c r="T700" s="26"/>
      <c r="U700" s="26"/>
      <c r="V700" s="26"/>
      <c r="W700" s="26"/>
      <c r="X700" s="26"/>
      <c r="Y700" s="25"/>
      <c r="Z700" s="25"/>
      <c r="AA700" s="25"/>
      <c r="AB700" s="25"/>
      <c r="AC700" s="25"/>
      <c r="AD700" s="25"/>
      <c r="AE700" s="25"/>
      <c r="AF700" s="25"/>
      <c r="AG700" s="25"/>
      <c r="AH700" s="25"/>
      <c r="AI700" s="25"/>
      <c r="AJ700" s="25"/>
      <c r="AK700" s="25"/>
      <c r="AL700" s="25"/>
      <c r="AM700" s="25"/>
      <c r="AN700" s="25"/>
      <c r="AO700" s="25"/>
      <c r="AP700" s="25"/>
      <c r="AQ700" s="25"/>
      <c r="AR700" s="25"/>
      <c r="AS700" s="25"/>
      <c r="AT700" s="25"/>
      <c r="AU700" s="25"/>
      <c r="AV700" s="25"/>
      <c r="AW700" s="25"/>
      <c r="AX700" s="25"/>
      <c r="AY700" s="25"/>
      <c r="AZ700" s="25"/>
      <c r="BA700" s="25"/>
      <c r="BB700" s="25"/>
      <c r="BC700" s="25"/>
      <c r="BD700" s="25"/>
      <c r="BE700" s="25"/>
      <c r="BF700" s="25"/>
      <c r="BG700" s="25"/>
      <c r="BH700" s="25"/>
      <c r="BI700" s="25"/>
      <c r="BJ700" s="25"/>
      <c r="BK700" s="25"/>
      <c r="BL700" s="25"/>
      <c r="BM700" s="25"/>
      <c r="BN700" s="25"/>
      <c r="BO700" s="25"/>
      <c r="BP700" s="25"/>
      <c r="BQ700" s="25"/>
    </row>
    <row r="701" spans="1:69" s="110" customFormat="1" x14ac:dyDescent="0.3">
      <c r="A701" s="25"/>
      <c r="B701" s="25"/>
      <c r="C701" s="25"/>
      <c r="D701" s="26"/>
      <c r="E701" s="26"/>
      <c r="F701" s="26"/>
      <c r="G701" s="26"/>
      <c r="H701" s="26"/>
      <c r="I701" s="26"/>
      <c r="J701" s="26"/>
      <c r="K701" s="26"/>
      <c r="L701" s="26"/>
      <c r="M701" s="26"/>
      <c r="N701" s="26"/>
      <c r="O701" s="25"/>
      <c r="P701" s="26"/>
      <c r="Q701" s="26"/>
      <c r="R701" s="25"/>
      <c r="S701" s="25"/>
      <c r="T701" s="26"/>
      <c r="U701" s="26"/>
      <c r="V701" s="26"/>
      <c r="W701" s="26"/>
      <c r="X701" s="26"/>
      <c r="Y701" s="25"/>
      <c r="Z701" s="25"/>
      <c r="AA701" s="25"/>
      <c r="AB701" s="25"/>
      <c r="AC701" s="25"/>
      <c r="AD701" s="25"/>
      <c r="AE701" s="25"/>
      <c r="AF701" s="25"/>
      <c r="AG701" s="25"/>
      <c r="AH701" s="25"/>
      <c r="AI701" s="25"/>
      <c r="AJ701" s="25"/>
      <c r="AK701" s="25"/>
      <c r="AL701" s="25"/>
      <c r="AM701" s="25"/>
      <c r="AN701" s="25"/>
      <c r="AO701" s="25"/>
      <c r="AP701" s="25"/>
      <c r="AQ701" s="25"/>
      <c r="AR701" s="25"/>
      <c r="AS701" s="25"/>
      <c r="AT701" s="25"/>
      <c r="AU701" s="25"/>
      <c r="AV701" s="25"/>
      <c r="AW701" s="25"/>
      <c r="AX701" s="25"/>
      <c r="AY701" s="25"/>
      <c r="AZ701" s="25"/>
      <c r="BA701" s="25"/>
      <c r="BB701" s="25"/>
      <c r="BC701" s="25"/>
      <c r="BD701" s="25"/>
      <c r="BE701" s="25"/>
      <c r="BF701" s="25"/>
      <c r="BG701" s="25"/>
      <c r="BH701" s="25"/>
      <c r="BI701" s="25"/>
      <c r="BJ701" s="25"/>
      <c r="BK701" s="25"/>
      <c r="BL701" s="25"/>
      <c r="BM701" s="25"/>
      <c r="BN701" s="25"/>
      <c r="BO701" s="25"/>
      <c r="BP701" s="25"/>
      <c r="BQ701" s="25"/>
    </row>
    <row r="702" spans="1:69" s="110" customFormat="1" x14ac:dyDescent="0.3">
      <c r="A702" s="25"/>
      <c r="B702" s="25"/>
      <c r="C702" s="25"/>
      <c r="D702" s="26"/>
      <c r="E702" s="26"/>
      <c r="F702" s="26"/>
      <c r="G702" s="26"/>
      <c r="H702" s="26"/>
      <c r="I702" s="26"/>
      <c r="J702" s="26"/>
      <c r="K702" s="26"/>
      <c r="L702" s="26"/>
      <c r="M702" s="26"/>
      <c r="N702" s="26"/>
      <c r="O702" s="25"/>
      <c r="P702" s="26"/>
      <c r="Q702" s="26"/>
      <c r="R702" s="25"/>
      <c r="S702" s="25"/>
      <c r="T702" s="26"/>
      <c r="U702" s="26"/>
      <c r="V702" s="26"/>
      <c r="W702" s="26"/>
      <c r="X702" s="26"/>
      <c r="Y702" s="25"/>
      <c r="Z702" s="25"/>
      <c r="AA702" s="25"/>
      <c r="AB702" s="25"/>
      <c r="AC702" s="25"/>
      <c r="AD702" s="25"/>
      <c r="AE702" s="25"/>
      <c r="AF702" s="25"/>
      <c r="AG702" s="25"/>
      <c r="AH702" s="25"/>
      <c r="AI702" s="25"/>
      <c r="AJ702" s="25"/>
      <c r="AK702" s="25"/>
      <c r="AL702" s="25"/>
      <c r="AM702" s="25"/>
      <c r="AN702" s="25"/>
      <c r="AO702" s="25"/>
      <c r="AP702" s="25"/>
      <c r="AQ702" s="25"/>
      <c r="AR702" s="25"/>
      <c r="AS702" s="25"/>
      <c r="AT702" s="25"/>
      <c r="AU702" s="25"/>
      <c r="AV702" s="25"/>
      <c r="AW702" s="25"/>
      <c r="AX702" s="25"/>
      <c r="AY702" s="25"/>
      <c r="AZ702" s="25"/>
      <c r="BA702" s="25"/>
      <c r="BB702" s="25"/>
      <c r="BC702" s="25"/>
      <c r="BD702" s="25"/>
      <c r="BE702" s="25"/>
      <c r="BF702" s="25"/>
      <c r="BG702" s="25"/>
      <c r="BH702" s="25"/>
      <c r="BI702" s="25"/>
      <c r="BJ702" s="25"/>
      <c r="BK702" s="25"/>
      <c r="BL702" s="25"/>
      <c r="BM702" s="25"/>
      <c r="BN702" s="25"/>
      <c r="BO702" s="25"/>
      <c r="BP702" s="25"/>
      <c r="BQ702" s="25"/>
    </row>
    <row r="703" spans="1:69" s="110" customFormat="1" x14ac:dyDescent="0.3">
      <c r="A703" s="25"/>
      <c r="B703" s="25"/>
      <c r="C703" s="25"/>
      <c r="D703" s="26"/>
      <c r="E703" s="26"/>
      <c r="F703" s="26"/>
      <c r="G703" s="26"/>
      <c r="H703" s="26"/>
      <c r="I703" s="26"/>
      <c r="J703" s="26"/>
      <c r="K703" s="26"/>
      <c r="L703" s="26"/>
      <c r="M703" s="26"/>
      <c r="N703" s="26"/>
      <c r="O703" s="25"/>
      <c r="P703" s="26"/>
      <c r="Q703" s="26"/>
      <c r="R703" s="25"/>
      <c r="S703" s="25"/>
      <c r="T703" s="26"/>
      <c r="U703" s="26"/>
      <c r="V703" s="26"/>
      <c r="W703" s="26"/>
      <c r="X703" s="26"/>
      <c r="Y703" s="25"/>
      <c r="Z703" s="25"/>
      <c r="AA703" s="25"/>
      <c r="AB703" s="25"/>
      <c r="AC703" s="25"/>
      <c r="AD703" s="25"/>
      <c r="AE703" s="25"/>
      <c r="AF703" s="25"/>
      <c r="AG703" s="25"/>
      <c r="AH703" s="25"/>
      <c r="AI703" s="25"/>
      <c r="AJ703" s="25"/>
      <c r="AK703" s="25"/>
      <c r="AL703" s="25"/>
      <c r="AM703" s="25"/>
      <c r="AN703" s="25"/>
      <c r="AO703" s="25"/>
      <c r="AP703" s="25"/>
      <c r="AQ703" s="25"/>
      <c r="AR703" s="25"/>
      <c r="AS703" s="25"/>
      <c r="AT703" s="25"/>
      <c r="AU703" s="25"/>
      <c r="AV703" s="25"/>
      <c r="AW703" s="25"/>
      <c r="AX703" s="25"/>
      <c r="AY703" s="25"/>
      <c r="AZ703" s="25"/>
      <c r="BA703" s="25"/>
      <c r="BB703" s="25"/>
      <c r="BC703" s="25"/>
      <c r="BD703" s="25"/>
      <c r="BE703" s="25"/>
      <c r="BF703" s="25"/>
      <c r="BG703" s="25"/>
      <c r="BH703" s="25"/>
      <c r="BI703" s="25"/>
      <c r="BJ703" s="25"/>
      <c r="BK703" s="25"/>
      <c r="BL703" s="25"/>
      <c r="BM703" s="25"/>
      <c r="BN703" s="25"/>
      <c r="BO703" s="25"/>
      <c r="BP703" s="25"/>
      <c r="BQ703" s="25"/>
    </row>
    <row r="704" spans="1:69" s="110" customFormat="1" x14ac:dyDescent="0.3">
      <c r="A704" s="25"/>
      <c r="B704" s="25"/>
      <c r="C704" s="25"/>
      <c r="D704" s="26"/>
      <c r="E704" s="26"/>
      <c r="F704" s="26"/>
      <c r="G704" s="26"/>
      <c r="H704" s="26"/>
      <c r="I704" s="26"/>
      <c r="J704" s="26"/>
      <c r="K704" s="26"/>
      <c r="L704" s="26"/>
      <c r="M704" s="26"/>
      <c r="N704" s="26"/>
      <c r="O704" s="25"/>
      <c r="P704" s="26"/>
      <c r="Q704" s="26"/>
      <c r="R704" s="25"/>
      <c r="S704" s="25"/>
      <c r="T704" s="26"/>
      <c r="U704" s="26"/>
      <c r="V704" s="26"/>
      <c r="W704" s="26"/>
      <c r="X704" s="26"/>
      <c r="Y704" s="25"/>
      <c r="Z704" s="25"/>
      <c r="AA704" s="25"/>
      <c r="AB704" s="25"/>
      <c r="AC704" s="25"/>
      <c r="AD704" s="25"/>
      <c r="AE704" s="25"/>
      <c r="AF704" s="25"/>
      <c r="AG704" s="25"/>
      <c r="AH704" s="25"/>
      <c r="AI704" s="25"/>
      <c r="AJ704" s="25"/>
      <c r="AK704" s="25"/>
      <c r="AL704" s="25"/>
      <c r="AM704" s="25"/>
      <c r="AN704" s="25"/>
      <c r="AO704" s="25"/>
      <c r="AP704" s="25"/>
      <c r="AQ704" s="25"/>
      <c r="AR704" s="25"/>
      <c r="AS704" s="25"/>
      <c r="AT704" s="25"/>
      <c r="AU704" s="25"/>
      <c r="AV704" s="25"/>
      <c r="AW704" s="25"/>
      <c r="AX704" s="25"/>
      <c r="AY704" s="25"/>
      <c r="AZ704" s="25"/>
      <c r="BA704" s="25"/>
      <c r="BB704" s="25"/>
      <c r="BC704" s="25"/>
      <c r="BD704" s="25"/>
      <c r="BE704" s="25"/>
      <c r="BF704" s="25"/>
      <c r="BG704" s="25"/>
      <c r="BH704" s="25"/>
      <c r="BI704" s="25"/>
      <c r="BJ704" s="25"/>
      <c r="BK704" s="25"/>
      <c r="BL704" s="25"/>
      <c r="BM704" s="25"/>
      <c r="BN704" s="25"/>
      <c r="BO704" s="25"/>
      <c r="BP704" s="25"/>
      <c r="BQ704" s="25"/>
    </row>
    <row r="705" spans="1:69" s="110" customFormat="1" x14ac:dyDescent="0.3">
      <c r="A705" s="25"/>
      <c r="B705" s="25"/>
      <c r="C705" s="25"/>
      <c r="D705" s="26"/>
      <c r="E705" s="26"/>
      <c r="F705" s="26"/>
      <c r="G705" s="26"/>
      <c r="H705" s="26"/>
      <c r="I705" s="26"/>
      <c r="J705" s="26"/>
      <c r="K705" s="26"/>
      <c r="L705" s="26"/>
      <c r="M705" s="26"/>
      <c r="N705" s="26"/>
      <c r="O705" s="25"/>
      <c r="P705" s="26"/>
      <c r="Q705" s="26"/>
      <c r="R705" s="25"/>
      <c r="S705" s="25"/>
      <c r="T705" s="26"/>
      <c r="U705" s="26"/>
      <c r="V705" s="26"/>
      <c r="W705" s="26"/>
      <c r="X705" s="26"/>
      <c r="Y705" s="25"/>
      <c r="Z705" s="25"/>
      <c r="AA705" s="25"/>
      <c r="AB705" s="25"/>
      <c r="AC705" s="25"/>
      <c r="AD705" s="25"/>
      <c r="AE705" s="25"/>
      <c r="AF705" s="25"/>
      <c r="AG705" s="25"/>
      <c r="AH705" s="25"/>
      <c r="AI705" s="25"/>
      <c r="AJ705" s="25"/>
      <c r="AK705" s="25"/>
      <c r="AL705" s="25"/>
      <c r="AM705" s="25"/>
      <c r="AN705" s="25"/>
      <c r="AO705" s="25"/>
      <c r="AP705" s="25"/>
      <c r="AQ705" s="25"/>
      <c r="AR705" s="25"/>
      <c r="AS705" s="25"/>
      <c r="AT705" s="25"/>
      <c r="AU705" s="25"/>
      <c r="AV705" s="25"/>
      <c r="AW705" s="25"/>
      <c r="AX705" s="25"/>
      <c r="AY705" s="25"/>
      <c r="AZ705" s="25"/>
      <c r="BA705" s="25"/>
      <c r="BB705" s="25"/>
      <c r="BC705" s="25"/>
      <c r="BD705" s="25"/>
      <c r="BE705" s="25"/>
      <c r="BF705" s="25"/>
      <c r="BG705" s="25"/>
      <c r="BH705" s="25"/>
      <c r="BI705" s="25"/>
      <c r="BJ705" s="25"/>
      <c r="BK705" s="25"/>
      <c r="BL705" s="25"/>
      <c r="BM705" s="25"/>
      <c r="BN705" s="25"/>
      <c r="BO705" s="25"/>
      <c r="BP705" s="25"/>
      <c r="BQ705" s="25"/>
    </row>
    <row r="706" spans="1:69" s="110" customFormat="1" x14ac:dyDescent="0.3">
      <c r="A706" s="25"/>
      <c r="B706" s="25"/>
      <c r="C706" s="25"/>
      <c r="D706" s="26"/>
      <c r="E706" s="26"/>
      <c r="F706" s="26"/>
      <c r="G706" s="26"/>
      <c r="H706" s="26"/>
      <c r="I706" s="26"/>
      <c r="J706" s="26"/>
      <c r="K706" s="26"/>
      <c r="L706" s="26"/>
      <c r="M706" s="26"/>
      <c r="N706" s="26"/>
      <c r="O706" s="25"/>
      <c r="P706" s="26"/>
      <c r="Q706" s="26"/>
      <c r="R706" s="25"/>
      <c r="S706" s="25"/>
      <c r="T706" s="26"/>
      <c r="U706" s="26"/>
      <c r="V706" s="26"/>
      <c r="W706" s="26"/>
      <c r="X706" s="26"/>
      <c r="Y706" s="25"/>
      <c r="Z706" s="25"/>
      <c r="AA706" s="25"/>
      <c r="AB706" s="25"/>
      <c r="AC706" s="25"/>
      <c r="AD706" s="25"/>
      <c r="AE706" s="25"/>
      <c r="AF706" s="25"/>
      <c r="AG706" s="25"/>
      <c r="AH706" s="25"/>
      <c r="AI706" s="25"/>
      <c r="AJ706" s="25"/>
      <c r="AK706" s="25"/>
      <c r="AL706" s="25"/>
      <c r="AM706" s="25"/>
      <c r="AN706" s="25"/>
      <c r="AO706" s="25"/>
      <c r="AP706" s="25"/>
      <c r="AQ706" s="25"/>
      <c r="AR706" s="25"/>
      <c r="AS706" s="25"/>
      <c r="AT706" s="25"/>
      <c r="AU706" s="25"/>
      <c r="AV706" s="25"/>
      <c r="AW706" s="25"/>
      <c r="AX706" s="25"/>
      <c r="AY706" s="25"/>
      <c r="AZ706" s="25"/>
      <c r="BA706" s="25"/>
      <c r="BB706" s="25"/>
      <c r="BC706" s="25"/>
      <c r="BD706" s="25"/>
      <c r="BE706" s="25"/>
      <c r="BF706" s="25"/>
      <c r="BG706" s="25"/>
      <c r="BH706" s="25"/>
      <c r="BI706" s="25"/>
      <c r="BJ706" s="25"/>
      <c r="BK706" s="25"/>
      <c r="BL706" s="25"/>
      <c r="BM706" s="25"/>
      <c r="BN706" s="25"/>
      <c r="BO706" s="25"/>
      <c r="BP706" s="25"/>
      <c r="BQ706" s="25"/>
    </row>
    <row r="707" spans="1:69" s="110" customFormat="1" x14ac:dyDescent="0.3">
      <c r="A707" s="25"/>
      <c r="B707" s="25"/>
      <c r="C707" s="25"/>
      <c r="D707" s="26"/>
      <c r="E707" s="26"/>
      <c r="F707" s="26"/>
      <c r="G707" s="26"/>
      <c r="H707" s="26"/>
      <c r="I707" s="26"/>
      <c r="J707" s="26"/>
      <c r="K707" s="26"/>
      <c r="L707" s="26"/>
      <c r="M707" s="26"/>
      <c r="N707" s="26"/>
      <c r="O707" s="25"/>
      <c r="P707" s="26"/>
      <c r="Q707" s="26"/>
      <c r="R707" s="25"/>
      <c r="S707" s="25"/>
      <c r="T707" s="26"/>
      <c r="U707" s="26"/>
      <c r="V707" s="26"/>
      <c r="W707" s="26"/>
      <c r="X707" s="26"/>
      <c r="Y707" s="25"/>
      <c r="Z707" s="25"/>
      <c r="AA707" s="25"/>
      <c r="AB707" s="25"/>
      <c r="AC707" s="25"/>
      <c r="AD707" s="25"/>
      <c r="AE707" s="25"/>
      <c r="AF707" s="25"/>
      <c r="AG707" s="25"/>
      <c r="AH707" s="25"/>
      <c r="AI707" s="25"/>
      <c r="AJ707" s="25"/>
      <c r="AK707" s="25"/>
      <c r="AL707" s="25"/>
      <c r="AM707" s="25"/>
      <c r="AN707" s="25"/>
      <c r="AO707" s="25"/>
      <c r="AP707" s="25"/>
      <c r="AQ707" s="25"/>
      <c r="AR707" s="25"/>
      <c r="AS707" s="25"/>
      <c r="AT707" s="25"/>
      <c r="AU707" s="25"/>
      <c r="AV707" s="25"/>
      <c r="AW707" s="25"/>
      <c r="AX707" s="25"/>
      <c r="AY707" s="25"/>
      <c r="AZ707" s="25"/>
      <c r="BA707" s="25"/>
      <c r="BB707" s="25"/>
      <c r="BC707" s="25"/>
      <c r="BD707" s="25"/>
      <c r="BE707" s="25"/>
      <c r="BF707" s="25"/>
      <c r="BG707" s="25"/>
      <c r="BH707" s="25"/>
      <c r="BI707" s="25"/>
      <c r="BJ707" s="25"/>
      <c r="BK707" s="25"/>
      <c r="BL707" s="25"/>
      <c r="BM707" s="25"/>
      <c r="BN707" s="25"/>
      <c r="BO707" s="25"/>
      <c r="BP707" s="25"/>
      <c r="BQ707" s="25"/>
    </row>
    <row r="708" spans="1:69" s="110" customFormat="1" x14ac:dyDescent="0.3">
      <c r="A708" s="25"/>
      <c r="B708" s="25"/>
      <c r="C708" s="25"/>
      <c r="D708" s="26"/>
      <c r="E708" s="26"/>
      <c r="F708" s="26"/>
      <c r="G708" s="26"/>
      <c r="H708" s="26"/>
      <c r="I708" s="26"/>
      <c r="J708" s="26"/>
      <c r="K708" s="26"/>
      <c r="L708" s="26"/>
      <c r="M708" s="26"/>
      <c r="N708" s="26"/>
      <c r="O708" s="25"/>
      <c r="P708" s="26"/>
      <c r="Q708" s="26"/>
      <c r="R708" s="25"/>
      <c r="S708" s="25"/>
      <c r="T708" s="26"/>
      <c r="U708" s="26"/>
      <c r="V708" s="26"/>
      <c r="W708" s="26"/>
      <c r="X708" s="26"/>
      <c r="Y708" s="25"/>
      <c r="Z708" s="25"/>
      <c r="AA708" s="25"/>
      <c r="AB708" s="25"/>
      <c r="AC708" s="25"/>
      <c r="AD708" s="25"/>
      <c r="AE708" s="25"/>
      <c r="AF708" s="25"/>
      <c r="AG708" s="25"/>
      <c r="AH708" s="25"/>
      <c r="AI708" s="25"/>
      <c r="AJ708" s="25"/>
      <c r="AK708" s="25"/>
      <c r="AL708" s="25"/>
      <c r="AM708" s="25"/>
      <c r="AN708" s="25"/>
      <c r="AO708" s="25"/>
      <c r="AP708" s="25"/>
      <c r="AQ708" s="25"/>
      <c r="AR708" s="25"/>
      <c r="AS708" s="25"/>
      <c r="AT708" s="25"/>
      <c r="AU708" s="25"/>
      <c r="AV708" s="25"/>
      <c r="AW708" s="25"/>
      <c r="AX708" s="25"/>
      <c r="AY708" s="25"/>
      <c r="AZ708" s="25"/>
      <c r="BA708" s="25"/>
      <c r="BB708" s="25"/>
      <c r="BC708" s="25"/>
      <c r="BD708" s="25"/>
      <c r="BE708" s="25"/>
      <c r="BF708" s="25"/>
      <c r="BG708" s="25"/>
      <c r="BH708" s="25"/>
      <c r="BI708" s="25"/>
      <c r="BJ708" s="25"/>
      <c r="BK708" s="25"/>
      <c r="BL708" s="25"/>
      <c r="BM708" s="25"/>
      <c r="BN708" s="25"/>
      <c r="BO708" s="25"/>
      <c r="BP708" s="25"/>
      <c r="BQ708" s="25"/>
    </row>
    <row r="709" spans="1:69" s="110" customFormat="1" x14ac:dyDescent="0.3">
      <c r="A709" s="25"/>
      <c r="B709" s="25"/>
      <c r="C709" s="25"/>
      <c r="D709" s="26"/>
      <c r="E709" s="26"/>
      <c r="F709" s="26"/>
      <c r="G709" s="26"/>
      <c r="H709" s="26"/>
      <c r="I709" s="26"/>
      <c r="J709" s="26"/>
      <c r="K709" s="26"/>
      <c r="L709" s="26"/>
      <c r="M709" s="26"/>
      <c r="N709" s="26"/>
      <c r="O709" s="25"/>
      <c r="P709" s="26"/>
      <c r="Q709" s="26"/>
      <c r="R709" s="25"/>
      <c r="S709" s="25"/>
      <c r="T709" s="26"/>
      <c r="U709" s="26"/>
      <c r="V709" s="26"/>
      <c r="W709" s="26"/>
      <c r="X709" s="26"/>
      <c r="Y709" s="25"/>
      <c r="Z709" s="25"/>
      <c r="AA709" s="25"/>
      <c r="AB709" s="25"/>
      <c r="AC709" s="25"/>
      <c r="AD709" s="25"/>
      <c r="AE709" s="25"/>
      <c r="AF709" s="25"/>
      <c r="AG709" s="25"/>
      <c r="AH709" s="25"/>
      <c r="AI709" s="25"/>
      <c r="AJ709" s="25"/>
      <c r="AK709" s="25"/>
      <c r="AL709" s="25"/>
      <c r="AM709" s="25"/>
      <c r="AN709" s="25"/>
      <c r="AO709" s="25"/>
      <c r="AP709" s="25"/>
      <c r="AQ709" s="25"/>
      <c r="AR709" s="25"/>
      <c r="AS709" s="25"/>
      <c r="AT709" s="25"/>
      <c r="AU709" s="25"/>
      <c r="AV709" s="25"/>
      <c r="AW709" s="25"/>
      <c r="AX709" s="25"/>
      <c r="AY709" s="25"/>
      <c r="AZ709" s="25"/>
      <c r="BA709" s="25"/>
      <c r="BB709" s="25"/>
      <c r="BC709" s="25"/>
      <c r="BD709" s="25"/>
      <c r="BE709" s="25"/>
      <c r="BF709" s="25"/>
      <c r="BG709" s="25"/>
      <c r="BH709" s="25"/>
      <c r="BI709" s="25"/>
      <c r="BJ709" s="25"/>
      <c r="BK709" s="25"/>
      <c r="BL709" s="25"/>
      <c r="BM709" s="25"/>
      <c r="BN709" s="25"/>
      <c r="BO709" s="25"/>
      <c r="BP709" s="25"/>
      <c r="BQ709" s="25"/>
    </row>
    <row r="710" spans="1:69" s="110" customFormat="1" x14ac:dyDescent="0.3">
      <c r="A710" s="25"/>
      <c r="B710" s="25"/>
      <c r="C710" s="25"/>
      <c r="D710" s="26"/>
      <c r="E710" s="26"/>
      <c r="F710" s="26"/>
      <c r="G710" s="26"/>
      <c r="H710" s="26"/>
      <c r="I710" s="26"/>
      <c r="J710" s="26"/>
      <c r="K710" s="26"/>
      <c r="L710" s="26"/>
      <c r="M710" s="26"/>
      <c r="N710" s="26"/>
      <c r="O710" s="25"/>
      <c r="P710" s="26"/>
      <c r="Q710" s="26"/>
      <c r="R710" s="25"/>
      <c r="S710" s="25"/>
      <c r="T710" s="26"/>
      <c r="U710" s="26"/>
      <c r="V710" s="26"/>
      <c r="W710" s="26"/>
      <c r="X710" s="26"/>
      <c r="Y710" s="25"/>
      <c r="Z710" s="25"/>
      <c r="AA710" s="25"/>
      <c r="AB710" s="25"/>
      <c r="AC710" s="25"/>
      <c r="AD710" s="25"/>
      <c r="AE710" s="25"/>
      <c r="AF710" s="25"/>
      <c r="AG710" s="25"/>
      <c r="AH710" s="25"/>
      <c r="AI710" s="25"/>
      <c r="AJ710" s="25"/>
      <c r="AK710" s="25"/>
      <c r="AL710" s="25"/>
      <c r="AM710" s="25"/>
      <c r="AN710" s="25"/>
      <c r="AO710" s="25"/>
      <c r="AP710" s="25"/>
      <c r="AQ710" s="25"/>
      <c r="AR710" s="25"/>
      <c r="AS710" s="25"/>
      <c r="AT710" s="25"/>
      <c r="AU710" s="25"/>
      <c r="AV710" s="25"/>
      <c r="AW710" s="25"/>
      <c r="AX710" s="25"/>
      <c r="AY710" s="25"/>
      <c r="AZ710" s="25"/>
      <c r="BA710" s="25"/>
      <c r="BB710" s="25"/>
      <c r="BC710" s="25"/>
      <c r="BD710" s="25"/>
      <c r="BE710" s="25"/>
      <c r="BF710" s="25"/>
      <c r="BG710" s="25"/>
      <c r="BH710" s="25"/>
      <c r="BI710" s="25"/>
      <c r="BJ710" s="25"/>
      <c r="BK710" s="25"/>
      <c r="BL710" s="25"/>
      <c r="BM710" s="25"/>
      <c r="BN710" s="25"/>
      <c r="BO710" s="25"/>
      <c r="BP710" s="25"/>
      <c r="BQ710" s="25"/>
    </row>
    <row r="711" spans="1:69" s="110" customFormat="1" x14ac:dyDescent="0.3">
      <c r="A711" s="25"/>
      <c r="B711" s="25"/>
      <c r="C711" s="25"/>
      <c r="D711" s="26"/>
      <c r="E711" s="26"/>
      <c r="F711" s="26"/>
      <c r="G711" s="26"/>
      <c r="H711" s="26"/>
      <c r="I711" s="26"/>
      <c r="J711" s="26"/>
      <c r="K711" s="26"/>
      <c r="L711" s="26"/>
      <c r="M711" s="26"/>
      <c r="N711" s="26"/>
      <c r="O711" s="25"/>
      <c r="P711" s="26"/>
      <c r="Q711" s="26"/>
      <c r="R711" s="25"/>
      <c r="S711" s="25"/>
      <c r="T711" s="26"/>
      <c r="U711" s="26"/>
      <c r="V711" s="26"/>
      <c r="W711" s="26"/>
      <c r="X711" s="26"/>
      <c r="Y711" s="25"/>
      <c r="Z711" s="25"/>
      <c r="AA711" s="25"/>
      <c r="AB711" s="25"/>
      <c r="AC711" s="25"/>
      <c r="AD711" s="25"/>
      <c r="AE711" s="25"/>
      <c r="AF711" s="25"/>
      <c r="AG711" s="25"/>
      <c r="AH711" s="25"/>
      <c r="AI711" s="25"/>
      <c r="AJ711" s="25"/>
      <c r="AK711" s="25"/>
      <c r="AL711" s="25"/>
      <c r="AM711" s="25"/>
      <c r="AN711" s="25"/>
      <c r="AO711" s="25"/>
      <c r="AP711" s="25"/>
      <c r="AQ711" s="25"/>
      <c r="AR711" s="25"/>
      <c r="AS711" s="25"/>
      <c r="AT711" s="25"/>
      <c r="AU711" s="25"/>
      <c r="AV711" s="25"/>
      <c r="AW711" s="25"/>
      <c r="AX711" s="25"/>
      <c r="AY711" s="25"/>
      <c r="AZ711" s="25"/>
      <c r="BA711" s="25"/>
      <c r="BB711" s="25"/>
      <c r="BC711" s="25"/>
      <c r="BD711" s="25"/>
      <c r="BE711" s="25"/>
      <c r="BF711" s="25"/>
      <c r="BG711" s="25"/>
      <c r="BH711" s="25"/>
      <c r="BI711" s="25"/>
      <c r="BJ711" s="25"/>
      <c r="BK711" s="25"/>
      <c r="BL711" s="25"/>
      <c r="BM711" s="25"/>
      <c r="BN711" s="25"/>
      <c r="BO711" s="25"/>
      <c r="BP711" s="25"/>
      <c r="BQ711" s="25"/>
    </row>
    <row r="712" spans="1:69" s="110" customFormat="1" x14ac:dyDescent="0.3">
      <c r="A712" s="25"/>
      <c r="B712" s="25"/>
      <c r="C712" s="25"/>
      <c r="D712" s="26"/>
      <c r="E712" s="26"/>
      <c r="F712" s="26"/>
      <c r="G712" s="26"/>
      <c r="H712" s="26"/>
      <c r="I712" s="26"/>
      <c r="J712" s="26"/>
      <c r="K712" s="26"/>
      <c r="L712" s="26"/>
      <c r="M712" s="26"/>
      <c r="N712" s="26"/>
      <c r="O712" s="25"/>
      <c r="P712" s="26"/>
      <c r="Q712" s="26"/>
      <c r="R712" s="25"/>
      <c r="S712" s="25"/>
      <c r="T712" s="26"/>
      <c r="U712" s="26"/>
      <c r="V712" s="26"/>
      <c r="W712" s="26"/>
      <c r="X712" s="26"/>
      <c r="Y712" s="25"/>
      <c r="Z712" s="25"/>
      <c r="AA712" s="25"/>
      <c r="AB712" s="25"/>
      <c r="AC712" s="25"/>
      <c r="AD712" s="25"/>
      <c r="AE712" s="25"/>
      <c r="AF712" s="25"/>
      <c r="AG712" s="25"/>
      <c r="AH712" s="25"/>
      <c r="AI712" s="25"/>
      <c r="AJ712" s="25"/>
      <c r="AK712" s="25"/>
      <c r="AL712" s="25"/>
      <c r="AM712" s="25"/>
      <c r="AN712" s="25"/>
      <c r="AO712" s="25"/>
      <c r="AP712" s="25"/>
      <c r="AQ712" s="25"/>
      <c r="AR712" s="25"/>
      <c r="AS712" s="25"/>
      <c r="AT712" s="25"/>
      <c r="AU712" s="25"/>
      <c r="AV712" s="25"/>
      <c r="AW712" s="25"/>
      <c r="AX712" s="25"/>
      <c r="AY712" s="25"/>
      <c r="AZ712" s="25"/>
      <c r="BA712" s="25"/>
      <c r="BB712" s="25"/>
      <c r="BC712" s="25"/>
      <c r="BD712" s="25"/>
      <c r="BE712" s="25"/>
      <c r="BF712" s="25"/>
      <c r="BG712" s="25"/>
      <c r="BH712" s="25"/>
      <c r="BI712" s="25"/>
      <c r="BJ712" s="25"/>
      <c r="BK712" s="25"/>
      <c r="BL712" s="25"/>
      <c r="BM712" s="25"/>
      <c r="BN712" s="25"/>
      <c r="BO712" s="25"/>
      <c r="BP712" s="25"/>
      <c r="BQ712" s="25"/>
    </row>
    <row r="713" spans="1:69" s="110" customFormat="1" x14ac:dyDescent="0.3">
      <c r="A713" s="25"/>
      <c r="B713" s="25"/>
      <c r="C713" s="25"/>
      <c r="D713" s="26"/>
      <c r="E713" s="26"/>
      <c r="F713" s="26"/>
      <c r="G713" s="26"/>
      <c r="H713" s="26"/>
      <c r="I713" s="26"/>
      <c r="J713" s="26"/>
      <c r="K713" s="26"/>
      <c r="L713" s="26"/>
      <c r="M713" s="26"/>
      <c r="N713" s="26"/>
      <c r="O713" s="25"/>
      <c r="P713" s="26"/>
      <c r="Q713" s="26"/>
      <c r="R713" s="25"/>
      <c r="S713" s="25"/>
      <c r="T713" s="26"/>
      <c r="U713" s="26"/>
      <c r="V713" s="26"/>
      <c r="W713" s="26"/>
      <c r="X713" s="26"/>
      <c r="Y713" s="25"/>
      <c r="Z713" s="25"/>
      <c r="AA713" s="25"/>
      <c r="AB713" s="25"/>
      <c r="AC713" s="25"/>
      <c r="AD713" s="25"/>
      <c r="AE713" s="25"/>
      <c r="AF713" s="25"/>
      <c r="AG713" s="25"/>
      <c r="AH713" s="25"/>
      <c r="AI713" s="25"/>
      <c r="AJ713" s="25"/>
      <c r="AK713" s="25"/>
      <c r="AL713" s="25"/>
      <c r="AM713" s="25"/>
      <c r="AN713" s="25"/>
      <c r="AO713" s="25"/>
      <c r="AP713" s="25"/>
      <c r="AQ713" s="25"/>
      <c r="AR713" s="25"/>
      <c r="AS713" s="25"/>
      <c r="AT713" s="25"/>
      <c r="AU713" s="25"/>
      <c r="AV713" s="25"/>
      <c r="AW713" s="25"/>
      <c r="AX713" s="25"/>
      <c r="AY713" s="25"/>
      <c r="AZ713" s="25"/>
      <c r="BA713" s="25"/>
      <c r="BB713" s="25"/>
      <c r="BC713" s="25"/>
      <c r="BD713" s="25"/>
      <c r="BE713" s="25"/>
      <c r="BF713" s="25"/>
      <c r="BG713" s="25"/>
      <c r="BH713" s="25"/>
      <c r="BI713" s="25"/>
      <c r="BJ713" s="25"/>
      <c r="BK713" s="25"/>
      <c r="BL713" s="25"/>
      <c r="BM713" s="25"/>
      <c r="BN713" s="25"/>
      <c r="BO713" s="25"/>
      <c r="BP713" s="25"/>
      <c r="BQ713" s="25"/>
    </row>
    <row r="714" spans="1:69" s="110" customFormat="1" x14ac:dyDescent="0.3">
      <c r="A714" s="25"/>
      <c r="B714" s="25"/>
      <c r="C714" s="25"/>
      <c r="D714" s="26"/>
      <c r="E714" s="26"/>
      <c r="F714" s="26"/>
      <c r="G714" s="26"/>
      <c r="H714" s="26"/>
      <c r="I714" s="26"/>
      <c r="J714" s="26"/>
      <c r="K714" s="26"/>
      <c r="L714" s="26"/>
      <c r="M714" s="26"/>
      <c r="N714" s="26"/>
      <c r="O714" s="25"/>
      <c r="P714" s="26"/>
      <c r="Q714" s="26"/>
      <c r="R714" s="25"/>
      <c r="S714" s="25"/>
      <c r="T714" s="26"/>
      <c r="U714" s="26"/>
      <c r="V714" s="26"/>
      <c r="W714" s="26"/>
      <c r="X714" s="26"/>
      <c r="Y714" s="25"/>
      <c r="Z714" s="25"/>
      <c r="AA714" s="25"/>
      <c r="AB714" s="25"/>
      <c r="AC714" s="25"/>
      <c r="AD714" s="25"/>
      <c r="AE714" s="25"/>
      <c r="AF714" s="25"/>
      <c r="AG714" s="25"/>
      <c r="AH714" s="25"/>
      <c r="AI714" s="25"/>
      <c r="AJ714" s="25"/>
      <c r="AK714" s="25"/>
      <c r="AL714" s="25"/>
      <c r="AM714" s="25"/>
      <c r="AN714" s="25"/>
      <c r="AO714" s="25"/>
      <c r="AP714" s="25"/>
      <c r="AQ714" s="25"/>
      <c r="AR714" s="25"/>
      <c r="AS714" s="25"/>
      <c r="AT714" s="25"/>
      <c r="AU714" s="25"/>
      <c r="AV714" s="25"/>
      <c r="AW714" s="25"/>
      <c r="AX714" s="25"/>
      <c r="AY714" s="25"/>
      <c r="AZ714" s="25"/>
      <c r="BA714" s="25"/>
      <c r="BB714" s="25"/>
      <c r="BC714" s="25"/>
      <c r="BD714" s="25"/>
      <c r="BE714" s="25"/>
      <c r="BF714" s="25"/>
      <c r="BG714" s="25"/>
      <c r="BH714" s="25"/>
      <c r="BI714" s="25"/>
      <c r="BJ714" s="25"/>
      <c r="BK714" s="25"/>
      <c r="BL714" s="25"/>
      <c r="BM714" s="25"/>
      <c r="BN714" s="25"/>
      <c r="BO714" s="25"/>
      <c r="BP714" s="25"/>
      <c r="BQ714" s="25"/>
    </row>
    <row r="715" spans="1:69" s="110" customFormat="1" x14ac:dyDescent="0.3">
      <c r="A715" s="25"/>
      <c r="B715" s="25"/>
      <c r="C715" s="25"/>
      <c r="D715" s="26"/>
      <c r="E715" s="26"/>
      <c r="F715" s="26"/>
      <c r="G715" s="26"/>
      <c r="H715" s="26"/>
      <c r="I715" s="26"/>
      <c r="J715" s="26"/>
      <c r="K715" s="26"/>
      <c r="L715" s="26"/>
      <c r="M715" s="26"/>
      <c r="N715" s="26"/>
      <c r="O715" s="25"/>
      <c r="P715" s="26"/>
      <c r="Q715" s="26"/>
      <c r="R715" s="25"/>
      <c r="S715" s="25"/>
      <c r="T715" s="26"/>
      <c r="U715" s="26"/>
      <c r="V715" s="26"/>
      <c r="W715" s="26"/>
      <c r="X715" s="26"/>
      <c r="Y715" s="25"/>
      <c r="Z715" s="25"/>
      <c r="AA715" s="25"/>
      <c r="AB715" s="25"/>
      <c r="AC715" s="25"/>
      <c r="AD715" s="25"/>
      <c r="AE715" s="25"/>
      <c r="AF715" s="25"/>
      <c r="AG715" s="25"/>
      <c r="AH715" s="25"/>
      <c r="AI715" s="25"/>
      <c r="AJ715" s="25"/>
      <c r="AK715" s="25"/>
      <c r="AL715" s="25"/>
      <c r="AM715" s="25"/>
      <c r="AN715" s="25"/>
      <c r="AO715" s="25"/>
      <c r="AP715" s="25"/>
      <c r="AQ715" s="25"/>
      <c r="AR715" s="25"/>
      <c r="AS715" s="25"/>
      <c r="AT715" s="25"/>
      <c r="AU715" s="25"/>
      <c r="AV715" s="25"/>
      <c r="AW715" s="25"/>
      <c r="AX715" s="25"/>
      <c r="AY715" s="25"/>
      <c r="AZ715" s="25"/>
      <c r="BA715" s="25"/>
      <c r="BB715" s="25"/>
      <c r="BC715" s="25"/>
      <c r="BD715" s="25"/>
      <c r="BE715" s="25"/>
      <c r="BF715" s="25"/>
      <c r="BG715" s="25"/>
      <c r="BH715" s="25"/>
      <c r="BI715" s="25"/>
      <c r="BJ715" s="25"/>
      <c r="BK715" s="25"/>
      <c r="BL715" s="25"/>
      <c r="BM715" s="25"/>
      <c r="BN715" s="25"/>
      <c r="BO715" s="25"/>
      <c r="BP715" s="25"/>
      <c r="BQ715" s="25"/>
    </row>
    <row r="716" spans="1:69" s="110" customFormat="1" x14ac:dyDescent="0.3">
      <c r="A716" s="25"/>
      <c r="B716" s="25"/>
      <c r="C716" s="25"/>
      <c r="D716" s="26"/>
      <c r="E716" s="26"/>
      <c r="F716" s="26"/>
      <c r="G716" s="26"/>
      <c r="H716" s="26"/>
      <c r="I716" s="26"/>
      <c r="J716" s="26"/>
      <c r="K716" s="26"/>
      <c r="L716" s="26"/>
      <c r="M716" s="26"/>
      <c r="N716" s="26"/>
      <c r="O716" s="25"/>
      <c r="P716" s="26"/>
      <c r="Q716" s="26"/>
      <c r="R716" s="25"/>
      <c r="S716" s="25"/>
      <c r="T716" s="26"/>
      <c r="U716" s="26"/>
      <c r="V716" s="26"/>
      <c r="W716" s="26"/>
      <c r="X716" s="26"/>
      <c r="Y716" s="25"/>
      <c r="Z716" s="25"/>
      <c r="AA716" s="25"/>
      <c r="AB716" s="25"/>
      <c r="AC716" s="25"/>
      <c r="AD716" s="25"/>
      <c r="AE716" s="25"/>
      <c r="AF716" s="25"/>
      <c r="AG716" s="25"/>
      <c r="AH716" s="25"/>
      <c r="AI716" s="25"/>
      <c r="AJ716" s="25"/>
      <c r="AK716" s="25"/>
      <c r="AL716" s="25"/>
      <c r="AM716" s="25"/>
      <c r="AN716" s="25"/>
      <c r="AO716" s="25"/>
      <c r="AP716" s="25"/>
      <c r="AQ716" s="25"/>
      <c r="AR716" s="25"/>
      <c r="AS716" s="25"/>
      <c r="AT716" s="25"/>
      <c r="AU716" s="25"/>
      <c r="AV716" s="25"/>
      <c r="AW716" s="25"/>
      <c r="AX716" s="25"/>
      <c r="AY716" s="25"/>
      <c r="AZ716" s="25"/>
      <c r="BA716" s="25"/>
      <c r="BB716" s="25"/>
      <c r="BC716" s="25"/>
      <c r="BD716" s="25"/>
      <c r="BE716" s="25"/>
      <c r="BF716" s="25"/>
      <c r="BG716" s="25"/>
      <c r="BH716" s="25"/>
      <c r="BI716" s="25"/>
      <c r="BJ716" s="25"/>
      <c r="BK716" s="25"/>
      <c r="BL716" s="25"/>
      <c r="BM716" s="25"/>
      <c r="BN716" s="25"/>
      <c r="BO716" s="25"/>
      <c r="BP716" s="25"/>
      <c r="BQ716" s="25"/>
    </row>
    <row r="717" spans="1:69" s="110" customFormat="1" x14ac:dyDescent="0.3">
      <c r="A717" s="25"/>
      <c r="B717" s="25"/>
      <c r="C717" s="25"/>
      <c r="D717" s="26"/>
      <c r="E717" s="26"/>
      <c r="F717" s="26"/>
      <c r="G717" s="26"/>
      <c r="H717" s="26"/>
      <c r="I717" s="26"/>
      <c r="J717" s="26"/>
      <c r="K717" s="26"/>
      <c r="L717" s="26"/>
      <c r="M717" s="26"/>
      <c r="N717" s="26"/>
      <c r="O717" s="25"/>
      <c r="P717" s="26"/>
      <c r="Q717" s="26"/>
      <c r="R717" s="25"/>
      <c r="S717" s="25"/>
      <c r="T717" s="26"/>
      <c r="U717" s="26"/>
      <c r="V717" s="26"/>
      <c r="W717" s="26"/>
      <c r="X717" s="26"/>
      <c r="Y717" s="25"/>
      <c r="Z717" s="25"/>
      <c r="AA717" s="25"/>
      <c r="AB717" s="25"/>
      <c r="AC717" s="25"/>
      <c r="AD717" s="25"/>
      <c r="AE717" s="25"/>
      <c r="AF717" s="25"/>
      <c r="AG717" s="25"/>
      <c r="AH717" s="25"/>
      <c r="AI717" s="25"/>
      <c r="AJ717" s="25"/>
      <c r="AK717" s="25"/>
      <c r="AL717" s="25"/>
      <c r="AM717" s="25"/>
      <c r="AN717" s="25"/>
      <c r="AO717" s="25"/>
      <c r="AP717" s="25"/>
      <c r="AQ717" s="25"/>
      <c r="AR717" s="25"/>
      <c r="AS717" s="25"/>
      <c r="AT717" s="25"/>
      <c r="AU717" s="25"/>
      <c r="AV717" s="25"/>
      <c r="AW717" s="25"/>
      <c r="AX717" s="25"/>
      <c r="AY717" s="25"/>
      <c r="AZ717" s="25"/>
      <c r="BA717" s="25"/>
      <c r="BB717" s="25"/>
      <c r="BC717" s="25"/>
      <c r="BD717" s="25"/>
      <c r="BE717" s="25"/>
      <c r="BF717" s="25"/>
      <c r="BG717" s="25"/>
      <c r="BH717" s="25"/>
      <c r="BI717" s="25"/>
      <c r="BJ717" s="25"/>
      <c r="BK717" s="25"/>
      <c r="BL717" s="25"/>
      <c r="BM717" s="25"/>
      <c r="BN717" s="25"/>
      <c r="BO717" s="25"/>
      <c r="BP717" s="25"/>
      <c r="BQ717" s="25"/>
    </row>
    <row r="718" spans="1:69" s="110" customFormat="1" x14ac:dyDescent="0.3">
      <c r="A718" s="25"/>
      <c r="B718" s="25"/>
      <c r="C718" s="25"/>
      <c r="D718" s="26"/>
      <c r="E718" s="26"/>
      <c r="F718" s="26"/>
      <c r="G718" s="26"/>
      <c r="H718" s="26"/>
      <c r="I718" s="26"/>
      <c r="J718" s="26"/>
      <c r="K718" s="26"/>
      <c r="L718" s="26"/>
      <c r="M718" s="26"/>
      <c r="N718" s="26"/>
      <c r="O718" s="25"/>
      <c r="P718" s="26"/>
      <c r="Q718" s="26"/>
      <c r="R718" s="25"/>
      <c r="S718" s="25"/>
      <c r="T718" s="26"/>
      <c r="U718" s="26"/>
      <c r="V718" s="26"/>
      <c r="W718" s="26"/>
      <c r="X718" s="26"/>
      <c r="Y718" s="25"/>
      <c r="Z718" s="25"/>
      <c r="AA718" s="25"/>
      <c r="AB718" s="25"/>
      <c r="AC718" s="25"/>
      <c r="AD718" s="25"/>
      <c r="AE718" s="25"/>
      <c r="AF718" s="25"/>
      <c r="AG718" s="25"/>
      <c r="AH718" s="25"/>
      <c r="AI718" s="25"/>
      <c r="AJ718" s="25"/>
      <c r="AK718" s="25"/>
      <c r="AL718" s="25"/>
      <c r="AM718" s="25"/>
      <c r="AN718" s="25"/>
      <c r="AO718" s="25"/>
      <c r="AP718" s="25"/>
      <c r="AQ718" s="25"/>
      <c r="AR718" s="25"/>
      <c r="AS718" s="25"/>
      <c r="AT718" s="25"/>
      <c r="AU718" s="25"/>
      <c r="AV718" s="25"/>
      <c r="AW718" s="25"/>
      <c r="AX718" s="25"/>
      <c r="AY718" s="25"/>
      <c r="AZ718" s="25"/>
      <c r="BA718" s="25"/>
      <c r="BB718" s="25"/>
      <c r="BC718" s="25"/>
      <c r="BD718" s="25"/>
      <c r="BE718" s="25"/>
      <c r="BF718" s="25"/>
      <c r="BG718" s="25"/>
      <c r="BH718" s="25"/>
      <c r="BI718" s="25"/>
      <c r="BJ718" s="25"/>
      <c r="BK718" s="25"/>
      <c r="BL718" s="25"/>
      <c r="BM718" s="25"/>
      <c r="BN718" s="25"/>
      <c r="BO718" s="25"/>
      <c r="BP718" s="25"/>
      <c r="BQ718" s="25"/>
    </row>
    <row r="719" spans="1:69" s="110" customFormat="1" x14ac:dyDescent="0.3">
      <c r="A719" s="25"/>
      <c r="B719" s="25"/>
      <c r="C719" s="25"/>
      <c r="D719" s="26"/>
      <c r="E719" s="26"/>
      <c r="F719" s="26"/>
      <c r="G719" s="26"/>
      <c r="H719" s="26"/>
      <c r="I719" s="26"/>
      <c r="J719" s="26"/>
      <c r="K719" s="26"/>
      <c r="L719" s="26"/>
      <c r="M719" s="26"/>
      <c r="N719" s="26"/>
      <c r="O719" s="25"/>
      <c r="P719" s="26"/>
      <c r="Q719" s="26"/>
      <c r="R719" s="25"/>
      <c r="S719" s="25"/>
      <c r="T719" s="26"/>
      <c r="U719" s="26"/>
      <c r="V719" s="26"/>
      <c r="W719" s="26"/>
      <c r="X719" s="26"/>
      <c r="Y719" s="25"/>
      <c r="Z719" s="25"/>
      <c r="AA719" s="25"/>
      <c r="AB719" s="25"/>
      <c r="AC719" s="25"/>
      <c r="AD719" s="25"/>
      <c r="AE719" s="25"/>
      <c r="AF719" s="25"/>
      <c r="AG719" s="25"/>
      <c r="AH719" s="25"/>
      <c r="AI719" s="25"/>
      <c r="AJ719" s="25"/>
      <c r="AK719" s="25"/>
      <c r="AL719" s="25"/>
      <c r="AM719" s="25"/>
      <c r="AN719" s="25"/>
      <c r="AO719" s="25"/>
      <c r="AP719" s="25"/>
      <c r="AQ719" s="25"/>
      <c r="AR719" s="25"/>
      <c r="AS719" s="25"/>
      <c r="AT719" s="25"/>
      <c r="AU719" s="25"/>
      <c r="AV719" s="25"/>
      <c r="AW719" s="25"/>
      <c r="AX719" s="25"/>
      <c r="AY719" s="25"/>
      <c r="AZ719" s="25"/>
      <c r="BA719" s="25"/>
      <c r="BB719" s="25"/>
      <c r="BC719" s="25"/>
      <c r="BD719" s="25"/>
      <c r="BE719" s="25"/>
      <c r="BF719" s="25"/>
      <c r="BG719" s="25"/>
      <c r="BH719" s="25"/>
      <c r="BI719" s="25"/>
      <c r="BJ719" s="25"/>
      <c r="BK719" s="25"/>
      <c r="BL719" s="25"/>
      <c r="BM719" s="25"/>
      <c r="BN719" s="25"/>
      <c r="BO719" s="25"/>
      <c r="BP719" s="25"/>
      <c r="BQ719" s="25"/>
    </row>
    <row r="720" spans="1:69" s="110" customFormat="1" x14ac:dyDescent="0.3">
      <c r="A720" s="25"/>
      <c r="B720" s="25"/>
      <c r="C720" s="25"/>
      <c r="D720" s="26"/>
      <c r="E720" s="26"/>
      <c r="F720" s="26"/>
      <c r="G720" s="26"/>
      <c r="H720" s="26"/>
      <c r="I720" s="26"/>
      <c r="J720" s="26"/>
      <c r="K720" s="26"/>
      <c r="L720" s="26"/>
      <c r="M720" s="26"/>
      <c r="N720" s="26"/>
      <c r="O720" s="25"/>
      <c r="P720" s="26"/>
      <c r="Q720" s="26"/>
      <c r="R720" s="25"/>
      <c r="S720" s="25"/>
      <c r="T720" s="26"/>
      <c r="U720" s="26"/>
      <c r="V720" s="26"/>
      <c r="W720" s="26"/>
      <c r="X720" s="26"/>
      <c r="Y720" s="25"/>
      <c r="Z720" s="25"/>
      <c r="AA720" s="25"/>
      <c r="AB720" s="25"/>
      <c r="AC720" s="25"/>
      <c r="AD720" s="25"/>
      <c r="AE720" s="25"/>
      <c r="AF720" s="25"/>
      <c r="AG720" s="25"/>
      <c r="AH720" s="25"/>
      <c r="AI720" s="25"/>
      <c r="AJ720" s="25"/>
      <c r="AK720" s="25"/>
      <c r="AL720" s="25"/>
      <c r="AM720" s="25"/>
      <c r="AN720" s="25"/>
      <c r="AO720" s="25"/>
      <c r="AP720" s="25"/>
      <c r="AQ720" s="25"/>
      <c r="AR720" s="25"/>
      <c r="AS720" s="25"/>
      <c r="AT720" s="25"/>
      <c r="AU720" s="25"/>
      <c r="AV720" s="25"/>
      <c r="AW720" s="25"/>
      <c r="AX720" s="25"/>
      <c r="AY720" s="25"/>
      <c r="AZ720" s="25"/>
      <c r="BA720" s="25"/>
      <c r="BB720" s="25"/>
      <c r="BC720" s="25"/>
      <c r="BD720" s="25"/>
      <c r="BE720" s="25"/>
      <c r="BF720" s="25"/>
      <c r="BG720" s="25"/>
      <c r="BH720" s="25"/>
      <c r="BI720" s="25"/>
      <c r="BJ720" s="25"/>
      <c r="BK720" s="25"/>
      <c r="BL720" s="25"/>
      <c r="BM720" s="25"/>
      <c r="BN720" s="25"/>
      <c r="BO720" s="25"/>
      <c r="BP720" s="25"/>
      <c r="BQ720" s="25"/>
    </row>
    <row r="721" spans="1:69" s="110" customFormat="1" x14ac:dyDescent="0.3">
      <c r="A721" s="25"/>
      <c r="B721" s="25"/>
      <c r="C721" s="25"/>
      <c r="D721" s="26"/>
      <c r="E721" s="26"/>
      <c r="F721" s="26"/>
      <c r="G721" s="26"/>
      <c r="H721" s="26"/>
      <c r="I721" s="26"/>
      <c r="J721" s="26"/>
      <c r="K721" s="26"/>
      <c r="L721" s="26"/>
      <c r="M721" s="26"/>
      <c r="N721" s="26"/>
      <c r="O721" s="25"/>
      <c r="P721" s="26"/>
      <c r="Q721" s="26"/>
      <c r="R721" s="25"/>
      <c r="S721" s="25"/>
      <c r="T721" s="26"/>
      <c r="U721" s="26"/>
      <c r="V721" s="26"/>
      <c r="W721" s="26"/>
      <c r="X721" s="26"/>
      <c r="Y721" s="25"/>
      <c r="Z721" s="25"/>
      <c r="AA721" s="25"/>
      <c r="AB721" s="25"/>
      <c r="AC721" s="25"/>
      <c r="AD721" s="25"/>
      <c r="AE721" s="25"/>
      <c r="AF721" s="25"/>
      <c r="AG721" s="25"/>
      <c r="AH721" s="25"/>
      <c r="AI721" s="25"/>
      <c r="AJ721" s="25"/>
      <c r="AK721" s="25"/>
      <c r="AL721" s="25"/>
      <c r="AM721" s="25"/>
      <c r="AN721" s="25"/>
      <c r="AO721" s="25"/>
      <c r="AP721" s="25"/>
      <c r="AQ721" s="25"/>
      <c r="AR721" s="25"/>
      <c r="AS721" s="25"/>
      <c r="AT721" s="25"/>
      <c r="AU721" s="25"/>
      <c r="AV721" s="25"/>
      <c r="AW721" s="25"/>
      <c r="AX721" s="25"/>
      <c r="AY721" s="25"/>
      <c r="AZ721" s="25"/>
      <c r="BA721" s="25"/>
      <c r="BB721" s="25"/>
      <c r="BC721" s="25"/>
      <c r="BD721" s="25"/>
      <c r="BE721" s="25"/>
      <c r="BF721" s="25"/>
      <c r="BG721" s="25"/>
      <c r="BH721" s="25"/>
      <c r="BI721" s="25"/>
      <c r="BJ721" s="25"/>
      <c r="BK721" s="25"/>
      <c r="BL721" s="25"/>
      <c r="BM721" s="25"/>
      <c r="BN721" s="25"/>
      <c r="BO721" s="25"/>
      <c r="BP721" s="25"/>
      <c r="BQ721" s="25"/>
    </row>
    <row r="722" spans="1:69" s="110" customFormat="1" x14ac:dyDescent="0.3">
      <c r="A722" s="25"/>
      <c r="B722" s="25"/>
      <c r="C722" s="25"/>
      <c r="D722" s="26"/>
      <c r="E722" s="26"/>
      <c r="F722" s="26"/>
      <c r="G722" s="26"/>
      <c r="H722" s="26"/>
      <c r="I722" s="26"/>
      <c r="J722" s="26"/>
      <c r="K722" s="26"/>
      <c r="L722" s="26"/>
      <c r="M722" s="26"/>
      <c r="N722" s="26"/>
      <c r="O722" s="25"/>
      <c r="P722" s="26"/>
      <c r="Q722" s="26"/>
      <c r="R722" s="25"/>
      <c r="S722" s="25"/>
      <c r="T722" s="26"/>
      <c r="U722" s="26"/>
      <c r="V722" s="26"/>
      <c r="W722" s="26"/>
      <c r="X722" s="26"/>
      <c r="Y722" s="25"/>
      <c r="Z722" s="25"/>
      <c r="AA722" s="25"/>
      <c r="AB722" s="25"/>
      <c r="AC722" s="25"/>
      <c r="AD722" s="25"/>
      <c r="AE722" s="25"/>
      <c r="AF722" s="25"/>
      <c r="AG722" s="25"/>
      <c r="AH722" s="25"/>
      <c r="AI722" s="25"/>
      <c r="AJ722" s="25"/>
      <c r="AK722" s="25"/>
      <c r="AL722" s="25"/>
      <c r="AM722" s="25"/>
      <c r="AN722" s="25"/>
      <c r="AO722" s="25"/>
      <c r="AP722" s="25"/>
      <c r="AQ722" s="25"/>
      <c r="AR722" s="25"/>
      <c r="AS722" s="25"/>
      <c r="AT722" s="25"/>
      <c r="AU722" s="25"/>
      <c r="AV722" s="25"/>
      <c r="AW722" s="25"/>
      <c r="AX722" s="25"/>
      <c r="AY722" s="25"/>
      <c r="AZ722" s="25"/>
      <c r="BA722" s="25"/>
      <c r="BB722" s="25"/>
      <c r="BC722" s="25"/>
      <c r="BD722" s="25"/>
      <c r="BE722" s="25"/>
      <c r="BF722" s="25"/>
      <c r="BG722" s="25"/>
      <c r="BH722" s="25"/>
      <c r="BI722" s="25"/>
      <c r="BJ722" s="25"/>
      <c r="BK722" s="25"/>
      <c r="BL722" s="25"/>
      <c r="BM722" s="25"/>
      <c r="BN722" s="25"/>
      <c r="BO722" s="25"/>
      <c r="BP722" s="25"/>
      <c r="BQ722" s="25"/>
    </row>
    <row r="723" spans="1:69" s="110" customFormat="1" x14ac:dyDescent="0.3">
      <c r="A723" s="25"/>
      <c r="B723" s="25"/>
      <c r="C723" s="25"/>
      <c r="D723" s="26"/>
      <c r="E723" s="26"/>
      <c r="F723" s="26"/>
      <c r="G723" s="26"/>
      <c r="H723" s="26"/>
      <c r="I723" s="26"/>
      <c r="J723" s="26"/>
      <c r="K723" s="26"/>
      <c r="L723" s="26"/>
      <c r="M723" s="26"/>
      <c r="N723" s="26"/>
      <c r="O723" s="25"/>
      <c r="P723" s="26"/>
      <c r="Q723" s="26"/>
      <c r="R723" s="25"/>
      <c r="S723" s="25"/>
      <c r="T723" s="26"/>
      <c r="U723" s="26"/>
      <c r="V723" s="26"/>
      <c r="W723" s="26"/>
      <c r="X723" s="26"/>
      <c r="Y723" s="25"/>
      <c r="Z723" s="25"/>
      <c r="AA723" s="25"/>
      <c r="AB723" s="25"/>
      <c r="AC723" s="25"/>
      <c r="AD723" s="25"/>
      <c r="AE723" s="25"/>
      <c r="AF723" s="25"/>
      <c r="AG723" s="25"/>
      <c r="AH723" s="25"/>
      <c r="AI723" s="25"/>
      <c r="AJ723" s="25"/>
      <c r="AK723" s="25"/>
      <c r="AL723" s="25"/>
      <c r="AM723" s="25"/>
      <c r="AN723" s="25"/>
      <c r="AO723" s="25"/>
      <c r="AP723" s="25"/>
      <c r="AQ723" s="25"/>
      <c r="AR723" s="25"/>
      <c r="AS723" s="25"/>
      <c r="AT723" s="25"/>
      <c r="AU723" s="25"/>
      <c r="AV723" s="25"/>
      <c r="AW723" s="25"/>
      <c r="AX723" s="25"/>
      <c r="AY723" s="25"/>
      <c r="AZ723" s="25"/>
      <c r="BA723" s="25"/>
      <c r="BB723" s="25"/>
      <c r="BC723" s="25"/>
      <c r="BD723" s="25"/>
      <c r="BE723" s="25"/>
      <c r="BF723" s="25"/>
      <c r="BG723" s="25"/>
      <c r="BH723" s="25"/>
      <c r="BI723" s="25"/>
      <c r="BJ723" s="25"/>
      <c r="BK723" s="25"/>
      <c r="BL723" s="25"/>
      <c r="BM723" s="25"/>
      <c r="BN723" s="25"/>
      <c r="BO723" s="25"/>
      <c r="BP723" s="25"/>
      <c r="BQ723" s="25"/>
    </row>
    <row r="724" spans="1:69" s="110" customFormat="1" x14ac:dyDescent="0.3">
      <c r="A724" s="25"/>
      <c r="B724" s="25"/>
      <c r="C724" s="25"/>
      <c r="D724" s="26"/>
      <c r="E724" s="26"/>
      <c r="F724" s="26"/>
      <c r="G724" s="26"/>
      <c r="H724" s="26"/>
      <c r="I724" s="26"/>
      <c r="J724" s="26"/>
      <c r="K724" s="26"/>
      <c r="L724" s="26"/>
      <c r="M724" s="26"/>
      <c r="N724" s="26"/>
      <c r="O724" s="25"/>
      <c r="P724" s="26"/>
      <c r="Q724" s="26"/>
      <c r="R724" s="25"/>
      <c r="S724" s="25"/>
      <c r="T724" s="26"/>
      <c r="U724" s="26"/>
      <c r="V724" s="26"/>
      <c r="W724" s="26"/>
      <c r="X724" s="26"/>
      <c r="Y724" s="25"/>
      <c r="Z724" s="25"/>
      <c r="AA724" s="25"/>
      <c r="AB724" s="25"/>
      <c r="AC724" s="25"/>
      <c r="AD724" s="25"/>
      <c r="AE724" s="25"/>
      <c r="AF724" s="25"/>
      <c r="AG724" s="25"/>
      <c r="AH724" s="25"/>
      <c r="AI724" s="25"/>
      <c r="AJ724" s="25"/>
      <c r="AK724" s="25"/>
      <c r="AL724" s="25"/>
      <c r="AM724" s="25"/>
      <c r="AN724" s="25"/>
      <c r="AO724" s="25"/>
      <c r="AP724" s="25"/>
      <c r="AQ724" s="25"/>
      <c r="AR724" s="25"/>
      <c r="AS724" s="25"/>
      <c r="AT724" s="25"/>
      <c r="AU724" s="25"/>
      <c r="AV724" s="25"/>
      <c r="AW724" s="25"/>
      <c r="AX724" s="25"/>
      <c r="AY724" s="25"/>
      <c r="AZ724" s="25"/>
      <c r="BA724" s="25"/>
      <c r="BB724" s="25"/>
      <c r="BC724" s="25"/>
      <c r="BD724" s="25"/>
      <c r="BE724" s="25"/>
      <c r="BF724" s="25"/>
      <c r="BG724" s="25"/>
      <c r="BH724" s="25"/>
      <c r="BI724" s="25"/>
      <c r="BJ724" s="25"/>
      <c r="BK724" s="25"/>
      <c r="BL724" s="25"/>
      <c r="BM724" s="25"/>
      <c r="BN724" s="25"/>
      <c r="BO724" s="25"/>
      <c r="BP724" s="25"/>
      <c r="BQ724" s="25"/>
    </row>
    <row r="725" spans="1:69" s="110" customFormat="1" x14ac:dyDescent="0.3">
      <c r="A725" s="25"/>
      <c r="B725" s="25"/>
      <c r="C725" s="25"/>
      <c r="D725" s="26"/>
      <c r="E725" s="26"/>
      <c r="F725" s="26"/>
      <c r="G725" s="26"/>
      <c r="H725" s="26"/>
      <c r="I725" s="26"/>
      <c r="J725" s="26"/>
      <c r="K725" s="26"/>
      <c r="L725" s="26"/>
      <c r="M725" s="26"/>
      <c r="N725" s="26"/>
      <c r="O725" s="25"/>
      <c r="P725" s="26"/>
      <c r="Q725" s="26"/>
      <c r="R725" s="25"/>
      <c r="S725" s="25"/>
      <c r="T725" s="26"/>
      <c r="U725" s="26"/>
      <c r="V725" s="26"/>
      <c r="W725" s="26"/>
      <c r="X725" s="26"/>
      <c r="Y725" s="25"/>
      <c r="Z725" s="25"/>
      <c r="AA725" s="25"/>
      <c r="AB725" s="25"/>
      <c r="AC725" s="25"/>
      <c r="AD725" s="25"/>
      <c r="AE725" s="25"/>
      <c r="AF725" s="25"/>
      <c r="AG725" s="25"/>
      <c r="AH725" s="25"/>
      <c r="AI725" s="25"/>
      <c r="AJ725" s="25"/>
      <c r="AK725" s="25"/>
      <c r="AL725" s="25"/>
      <c r="AM725" s="25"/>
      <c r="AN725" s="25"/>
      <c r="AO725" s="25"/>
      <c r="AP725" s="25"/>
      <c r="AQ725" s="25"/>
      <c r="AR725" s="25"/>
      <c r="AS725" s="25"/>
      <c r="AT725" s="25"/>
      <c r="AU725" s="25"/>
      <c r="AV725" s="25"/>
      <c r="AW725" s="25"/>
      <c r="AX725" s="25"/>
      <c r="AY725" s="25"/>
      <c r="AZ725" s="25"/>
      <c r="BA725" s="25"/>
      <c r="BB725" s="25"/>
      <c r="BC725" s="25"/>
      <c r="BD725" s="25"/>
      <c r="BE725" s="25"/>
      <c r="BF725" s="25"/>
      <c r="BG725" s="25"/>
      <c r="BH725" s="25"/>
      <c r="BI725" s="25"/>
      <c r="BJ725" s="25"/>
      <c r="BK725" s="25"/>
      <c r="BL725" s="25"/>
      <c r="BM725" s="25"/>
      <c r="BN725" s="25"/>
      <c r="BO725" s="25"/>
      <c r="BP725" s="25"/>
      <c r="BQ725" s="25"/>
    </row>
    <row r="726" spans="1:69" s="110" customFormat="1" x14ac:dyDescent="0.3">
      <c r="A726" s="25"/>
      <c r="B726" s="25"/>
      <c r="C726" s="25"/>
      <c r="D726" s="26"/>
      <c r="E726" s="26"/>
      <c r="F726" s="26"/>
      <c r="G726" s="26"/>
      <c r="H726" s="26"/>
      <c r="I726" s="26"/>
      <c r="J726" s="26"/>
      <c r="K726" s="26"/>
      <c r="L726" s="26"/>
      <c r="M726" s="26"/>
      <c r="N726" s="26"/>
      <c r="O726" s="25"/>
      <c r="P726" s="26"/>
      <c r="Q726" s="26"/>
      <c r="R726" s="25"/>
      <c r="S726" s="25"/>
      <c r="T726" s="26"/>
      <c r="U726" s="26"/>
      <c r="V726" s="26"/>
      <c r="W726" s="26"/>
      <c r="X726" s="26"/>
      <c r="Y726" s="25"/>
      <c r="Z726" s="25"/>
      <c r="AA726" s="25"/>
      <c r="AB726" s="25"/>
      <c r="AC726" s="25"/>
      <c r="AD726" s="25"/>
      <c r="AE726" s="25"/>
      <c r="AF726" s="25"/>
      <c r="AG726" s="25"/>
      <c r="AH726" s="25"/>
      <c r="AI726" s="25"/>
      <c r="AJ726" s="25"/>
      <c r="AK726" s="25"/>
      <c r="AL726" s="25"/>
      <c r="AM726" s="25"/>
      <c r="AN726" s="25"/>
      <c r="AO726" s="25"/>
      <c r="AP726" s="25"/>
      <c r="AQ726" s="25"/>
      <c r="AR726" s="25"/>
      <c r="AS726" s="25"/>
      <c r="AT726" s="25"/>
      <c r="AU726" s="25"/>
      <c r="AV726" s="25"/>
      <c r="AW726" s="25"/>
      <c r="AX726" s="25"/>
      <c r="AY726" s="25"/>
      <c r="AZ726" s="25"/>
      <c r="BA726" s="25"/>
      <c r="BB726" s="25"/>
      <c r="BC726" s="25"/>
      <c r="BD726" s="25"/>
      <c r="BE726" s="25"/>
      <c r="BF726" s="25"/>
      <c r="BG726" s="25"/>
      <c r="BH726" s="25"/>
      <c r="BI726" s="25"/>
      <c r="BJ726" s="25"/>
      <c r="BK726" s="25"/>
      <c r="BL726" s="25"/>
      <c r="BM726" s="25"/>
      <c r="BN726" s="25"/>
      <c r="BO726" s="25"/>
      <c r="BP726" s="25"/>
      <c r="BQ726" s="25"/>
    </row>
    <row r="727" spans="1:69" s="110" customFormat="1" x14ac:dyDescent="0.3">
      <c r="A727" s="25"/>
      <c r="B727" s="25"/>
      <c r="C727" s="25"/>
      <c r="D727" s="26"/>
      <c r="E727" s="26"/>
      <c r="F727" s="26"/>
      <c r="G727" s="26"/>
      <c r="H727" s="26"/>
      <c r="I727" s="26"/>
      <c r="J727" s="26"/>
      <c r="K727" s="26"/>
      <c r="L727" s="26"/>
      <c r="M727" s="26"/>
      <c r="N727" s="26"/>
      <c r="O727" s="25"/>
      <c r="P727" s="26"/>
      <c r="Q727" s="26"/>
      <c r="R727" s="25"/>
      <c r="S727" s="25"/>
      <c r="T727" s="26"/>
      <c r="U727" s="26"/>
      <c r="V727" s="26"/>
      <c r="W727" s="26"/>
      <c r="X727" s="26"/>
      <c r="Y727" s="25"/>
      <c r="Z727" s="25"/>
      <c r="AA727" s="25"/>
      <c r="AB727" s="25"/>
      <c r="AC727" s="25"/>
      <c r="AD727" s="25"/>
      <c r="AE727" s="25"/>
      <c r="AF727" s="25"/>
      <c r="AG727" s="25"/>
      <c r="AH727" s="25"/>
      <c r="AI727" s="25"/>
      <c r="AJ727" s="25"/>
      <c r="AK727" s="25"/>
      <c r="AL727" s="25"/>
      <c r="AM727" s="25"/>
      <c r="AN727" s="25"/>
      <c r="AO727" s="25"/>
      <c r="AP727" s="25"/>
      <c r="AQ727" s="25"/>
      <c r="AR727" s="25"/>
      <c r="AS727" s="25"/>
      <c r="AT727" s="25"/>
      <c r="AU727" s="25"/>
      <c r="AV727" s="25"/>
      <c r="AW727" s="25"/>
      <c r="AX727" s="25"/>
      <c r="AY727" s="25"/>
      <c r="AZ727" s="25"/>
      <c r="BA727" s="25"/>
      <c r="BB727" s="25"/>
      <c r="BC727" s="25"/>
      <c r="BD727" s="25"/>
      <c r="BE727" s="25"/>
      <c r="BF727" s="25"/>
      <c r="BG727" s="25"/>
      <c r="BH727" s="25"/>
      <c r="BI727" s="25"/>
      <c r="BJ727" s="25"/>
      <c r="BK727" s="25"/>
      <c r="BL727" s="25"/>
      <c r="BM727" s="25"/>
      <c r="BN727" s="25"/>
      <c r="BO727" s="25"/>
      <c r="BP727" s="25"/>
      <c r="BQ727" s="25"/>
    </row>
    <row r="728" spans="1:69" s="110" customFormat="1" x14ac:dyDescent="0.3">
      <c r="A728" s="25"/>
      <c r="B728" s="25"/>
      <c r="C728" s="25"/>
      <c r="D728" s="26"/>
      <c r="E728" s="26"/>
      <c r="F728" s="26"/>
      <c r="G728" s="26"/>
      <c r="H728" s="26"/>
      <c r="I728" s="26"/>
      <c r="J728" s="26"/>
      <c r="K728" s="26"/>
      <c r="L728" s="26"/>
      <c r="M728" s="26"/>
      <c r="N728" s="26"/>
      <c r="O728" s="25"/>
      <c r="P728" s="26"/>
      <c r="Q728" s="26"/>
      <c r="R728" s="25"/>
      <c r="S728" s="25"/>
      <c r="T728" s="26"/>
      <c r="U728" s="26"/>
      <c r="V728" s="26"/>
      <c r="W728" s="26"/>
      <c r="X728" s="26"/>
      <c r="Y728" s="25"/>
      <c r="Z728" s="25"/>
      <c r="AA728" s="25"/>
      <c r="AB728" s="25"/>
      <c r="AC728" s="25"/>
      <c r="AD728" s="25"/>
      <c r="AE728" s="25"/>
      <c r="AF728" s="25"/>
      <c r="AG728" s="25"/>
      <c r="AH728" s="25"/>
      <c r="AI728" s="25"/>
      <c r="AJ728" s="25"/>
      <c r="AK728" s="25"/>
      <c r="AL728" s="25"/>
      <c r="AM728" s="25"/>
      <c r="AN728" s="25"/>
      <c r="AO728" s="25"/>
      <c r="AP728" s="25"/>
      <c r="AQ728" s="25"/>
      <c r="AR728" s="25"/>
      <c r="AS728" s="25"/>
      <c r="AT728" s="25"/>
      <c r="AU728" s="25"/>
      <c r="AV728" s="25"/>
      <c r="AW728" s="25"/>
      <c r="AX728" s="25"/>
      <c r="AY728" s="25"/>
      <c r="AZ728" s="25"/>
      <c r="BA728" s="25"/>
      <c r="BB728" s="25"/>
      <c r="BC728" s="25"/>
      <c r="BD728" s="25"/>
      <c r="BE728" s="25"/>
      <c r="BF728" s="25"/>
      <c r="BG728" s="25"/>
      <c r="BH728" s="25"/>
      <c r="BI728" s="25"/>
      <c r="BJ728" s="25"/>
      <c r="BK728" s="25"/>
      <c r="BL728" s="25"/>
      <c r="BM728" s="25"/>
      <c r="BN728" s="25"/>
      <c r="BO728" s="25"/>
      <c r="BP728" s="25"/>
      <c r="BQ728" s="25"/>
    </row>
    <row r="729" spans="1:69" s="110" customFormat="1" x14ac:dyDescent="0.3">
      <c r="A729" s="25"/>
      <c r="B729" s="25"/>
      <c r="C729" s="25"/>
      <c r="D729" s="26"/>
      <c r="E729" s="26"/>
      <c r="F729" s="26"/>
      <c r="G729" s="26"/>
      <c r="H729" s="26"/>
      <c r="I729" s="26"/>
      <c r="J729" s="26"/>
      <c r="K729" s="26"/>
      <c r="L729" s="26"/>
      <c r="M729" s="26"/>
      <c r="N729" s="26"/>
      <c r="O729" s="25"/>
      <c r="P729" s="26"/>
      <c r="Q729" s="26"/>
      <c r="R729" s="25"/>
      <c r="S729" s="25"/>
      <c r="T729" s="26"/>
      <c r="U729" s="26"/>
      <c r="V729" s="26"/>
      <c r="W729" s="26"/>
      <c r="X729" s="26"/>
      <c r="Y729" s="25"/>
      <c r="Z729" s="25"/>
      <c r="AA729" s="25"/>
      <c r="AB729" s="25"/>
      <c r="AC729" s="25"/>
      <c r="AD729" s="25"/>
      <c r="AE729" s="25"/>
      <c r="AF729" s="25"/>
      <c r="AG729" s="25"/>
      <c r="AH729" s="25"/>
      <c r="AI729" s="25"/>
      <c r="AJ729" s="25"/>
      <c r="AK729" s="25"/>
      <c r="AL729" s="25"/>
      <c r="AM729" s="25"/>
      <c r="AN729" s="25"/>
      <c r="AO729" s="25"/>
      <c r="AP729" s="25"/>
      <c r="AQ729" s="25"/>
      <c r="AR729" s="25"/>
      <c r="AS729" s="25"/>
      <c r="AT729" s="25"/>
      <c r="AU729" s="25"/>
      <c r="AV729" s="25"/>
      <c r="AW729" s="25"/>
      <c r="AX729" s="25"/>
      <c r="AY729" s="25"/>
      <c r="AZ729" s="25"/>
      <c r="BA729" s="25"/>
      <c r="BB729" s="25"/>
      <c r="BC729" s="25"/>
      <c r="BD729" s="25"/>
      <c r="BE729" s="25"/>
      <c r="BF729" s="25"/>
      <c r="BG729" s="25"/>
      <c r="BH729" s="25"/>
      <c r="BI729" s="25"/>
      <c r="BJ729" s="25"/>
      <c r="BK729" s="25"/>
      <c r="BL729" s="25"/>
      <c r="BM729" s="25"/>
      <c r="BN729" s="25"/>
      <c r="BO729" s="25"/>
      <c r="BP729" s="25"/>
      <c r="BQ729" s="25"/>
    </row>
    <row r="730" spans="1:69" s="110" customFormat="1" x14ac:dyDescent="0.3">
      <c r="A730" s="25"/>
      <c r="B730" s="25"/>
      <c r="C730" s="25"/>
      <c r="D730" s="26"/>
      <c r="E730" s="26"/>
      <c r="F730" s="26"/>
      <c r="G730" s="26"/>
      <c r="H730" s="26"/>
      <c r="I730" s="26"/>
      <c r="J730" s="26"/>
      <c r="K730" s="26"/>
      <c r="L730" s="26"/>
      <c r="M730" s="26"/>
      <c r="N730" s="26"/>
      <c r="O730" s="25"/>
      <c r="P730" s="26"/>
      <c r="Q730" s="26"/>
      <c r="R730" s="25"/>
      <c r="S730" s="25"/>
      <c r="T730" s="26"/>
      <c r="U730" s="26"/>
      <c r="V730" s="26"/>
      <c r="W730" s="26"/>
      <c r="X730" s="26"/>
      <c r="Y730" s="25"/>
      <c r="Z730" s="25"/>
      <c r="AA730" s="25"/>
      <c r="AB730" s="25"/>
      <c r="AC730" s="25"/>
      <c r="AD730" s="25"/>
      <c r="AE730" s="25"/>
      <c r="AF730" s="25"/>
      <c r="AG730" s="25"/>
      <c r="AH730" s="25"/>
      <c r="AI730" s="25"/>
      <c r="AJ730" s="25"/>
      <c r="AK730" s="25"/>
      <c r="AL730" s="25"/>
      <c r="AM730" s="25"/>
      <c r="AN730" s="25"/>
      <c r="AO730" s="25"/>
      <c r="AP730" s="25"/>
      <c r="AQ730" s="25"/>
      <c r="AR730" s="25"/>
      <c r="AS730" s="25"/>
      <c r="AT730" s="25"/>
      <c r="AU730" s="25"/>
      <c r="AV730" s="25"/>
      <c r="AW730" s="25"/>
      <c r="AX730" s="25"/>
      <c r="AY730" s="25"/>
      <c r="AZ730" s="25"/>
      <c r="BA730" s="25"/>
      <c r="BB730" s="25"/>
      <c r="BC730" s="25"/>
      <c r="BD730" s="25"/>
      <c r="BE730" s="25"/>
      <c r="BF730" s="25"/>
      <c r="BG730" s="25"/>
      <c r="BH730" s="25"/>
      <c r="BI730" s="25"/>
      <c r="BJ730" s="25"/>
      <c r="BK730" s="25"/>
      <c r="BL730" s="25"/>
      <c r="BM730" s="25"/>
      <c r="BN730" s="25"/>
      <c r="BO730" s="25"/>
      <c r="BP730" s="25"/>
      <c r="BQ730" s="25"/>
    </row>
    <row r="731" spans="1:69" s="110" customFormat="1" x14ac:dyDescent="0.3">
      <c r="A731" s="25"/>
      <c r="B731" s="25"/>
      <c r="C731" s="25"/>
      <c r="D731" s="26"/>
      <c r="E731" s="26"/>
      <c r="F731" s="26"/>
      <c r="G731" s="26"/>
      <c r="H731" s="26"/>
      <c r="I731" s="26"/>
      <c r="J731" s="26"/>
      <c r="K731" s="26"/>
      <c r="L731" s="26"/>
      <c r="M731" s="26"/>
      <c r="N731" s="26"/>
      <c r="O731" s="25"/>
      <c r="P731" s="26"/>
      <c r="Q731" s="26"/>
      <c r="R731" s="25"/>
      <c r="S731" s="25"/>
      <c r="T731" s="26"/>
      <c r="U731" s="26"/>
      <c r="V731" s="26"/>
      <c r="W731" s="26"/>
      <c r="X731" s="26"/>
      <c r="Y731" s="25"/>
      <c r="Z731" s="25"/>
      <c r="AA731" s="25"/>
      <c r="AB731" s="25"/>
      <c r="AC731" s="25"/>
      <c r="AD731" s="25"/>
      <c r="AE731" s="25"/>
      <c r="AF731" s="25"/>
      <c r="AG731" s="25"/>
      <c r="AH731" s="25"/>
      <c r="AI731" s="25"/>
      <c r="AJ731" s="25"/>
      <c r="AK731" s="25"/>
      <c r="AL731" s="25"/>
      <c r="AM731" s="25"/>
      <c r="AN731" s="25"/>
      <c r="AO731" s="25"/>
      <c r="AP731" s="25"/>
      <c r="AQ731" s="25"/>
      <c r="AR731" s="25"/>
      <c r="AS731" s="25"/>
      <c r="AT731" s="25"/>
      <c r="AU731" s="25"/>
      <c r="AV731" s="25"/>
      <c r="AW731" s="25"/>
      <c r="AX731" s="25"/>
      <c r="AY731" s="25"/>
      <c r="AZ731" s="25"/>
      <c r="BA731" s="25"/>
      <c r="BB731" s="25"/>
      <c r="BC731" s="25"/>
      <c r="BD731" s="25"/>
      <c r="BE731" s="25"/>
      <c r="BF731" s="25"/>
      <c r="BG731" s="25"/>
      <c r="BH731" s="25"/>
      <c r="BI731" s="25"/>
      <c r="BJ731" s="25"/>
      <c r="BK731" s="25"/>
      <c r="BL731" s="25"/>
      <c r="BM731" s="25"/>
      <c r="BN731" s="25"/>
      <c r="BO731" s="25"/>
      <c r="BP731" s="25"/>
      <c r="BQ731" s="25"/>
    </row>
    <row r="732" spans="1:69" s="110" customFormat="1" x14ac:dyDescent="0.3">
      <c r="A732" s="25"/>
      <c r="B732" s="25"/>
      <c r="C732" s="25"/>
      <c r="D732" s="26"/>
      <c r="E732" s="26"/>
      <c r="F732" s="26"/>
      <c r="G732" s="26"/>
      <c r="H732" s="26"/>
      <c r="I732" s="26"/>
      <c r="J732" s="26"/>
      <c r="K732" s="26"/>
      <c r="L732" s="26"/>
      <c r="M732" s="26"/>
      <c r="N732" s="26"/>
      <c r="O732" s="25"/>
      <c r="P732" s="26"/>
      <c r="Q732" s="26"/>
      <c r="R732" s="25"/>
      <c r="S732" s="25"/>
      <c r="T732" s="26"/>
      <c r="U732" s="26"/>
      <c r="V732" s="26"/>
      <c r="W732" s="26"/>
      <c r="X732" s="26"/>
      <c r="Y732" s="25"/>
      <c r="Z732" s="25"/>
      <c r="AA732" s="25"/>
      <c r="AB732" s="25"/>
      <c r="AC732" s="25"/>
      <c r="AD732" s="25"/>
      <c r="AE732" s="25"/>
      <c r="AF732" s="25"/>
      <c r="AG732" s="25"/>
      <c r="AH732" s="25"/>
      <c r="AI732" s="25"/>
      <c r="AJ732" s="25"/>
      <c r="AK732" s="25"/>
      <c r="AL732" s="25"/>
      <c r="AM732" s="25"/>
      <c r="AN732" s="25"/>
      <c r="AO732" s="25"/>
      <c r="AP732" s="25"/>
      <c r="AQ732" s="25"/>
      <c r="AR732" s="25"/>
      <c r="AS732" s="25"/>
      <c r="AT732" s="25"/>
      <c r="AU732" s="25"/>
      <c r="AV732" s="25"/>
      <c r="AW732" s="25"/>
      <c r="AX732" s="25"/>
      <c r="AY732" s="25"/>
      <c r="AZ732" s="25"/>
      <c r="BA732" s="25"/>
      <c r="BB732" s="25"/>
      <c r="BC732" s="25"/>
      <c r="BD732" s="25"/>
      <c r="BE732" s="25"/>
      <c r="BF732" s="25"/>
      <c r="BG732" s="25"/>
      <c r="BH732" s="25"/>
      <c r="BI732" s="25"/>
      <c r="BJ732" s="25"/>
      <c r="BK732" s="25"/>
      <c r="BL732" s="25"/>
      <c r="BM732" s="25"/>
      <c r="BN732" s="25"/>
      <c r="BO732" s="25"/>
      <c r="BP732" s="25"/>
      <c r="BQ732" s="25"/>
    </row>
    <row r="733" spans="1:69" s="110" customFormat="1" x14ac:dyDescent="0.3">
      <c r="A733" s="25"/>
      <c r="B733" s="25"/>
      <c r="C733" s="25"/>
      <c r="D733" s="26"/>
      <c r="E733" s="26"/>
      <c r="F733" s="26"/>
      <c r="G733" s="26"/>
      <c r="H733" s="26"/>
      <c r="I733" s="26"/>
      <c r="J733" s="26"/>
      <c r="K733" s="26"/>
      <c r="L733" s="26"/>
      <c r="M733" s="26"/>
      <c r="N733" s="26"/>
      <c r="O733" s="25"/>
      <c r="P733" s="26"/>
      <c r="Q733" s="26"/>
      <c r="R733" s="25"/>
      <c r="S733" s="25"/>
      <c r="T733" s="26"/>
      <c r="U733" s="26"/>
      <c r="V733" s="26"/>
      <c r="W733" s="26"/>
      <c r="X733" s="26"/>
      <c r="Y733" s="25"/>
      <c r="Z733" s="25"/>
      <c r="AA733" s="25"/>
      <c r="AB733" s="25"/>
      <c r="AC733" s="25"/>
      <c r="AD733" s="25"/>
      <c r="AE733" s="25"/>
      <c r="AF733" s="25"/>
      <c r="AG733" s="25"/>
      <c r="AH733" s="25"/>
      <c r="AI733" s="25"/>
      <c r="AJ733" s="25"/>
      <c r="AK733" s="25"/>
      <c r="AL733" s="25"/>
      <c r="AM733" s="25"/>
      <c r="AN733" s="25"/>
      <c r="AO733" s="25"/>
      <c r="AP733" s="25"/>
      <c r="AQ733" s="25"/>
      <c r="AR733" s="25"/>
      <c r="AS733" s="25"/>
      <c r="AT733" s="25"/>
      <c r="AU733" s="25"/>
      <c r="AV733" s="25"/>
      <c r="AW733" s="25"/>
      <c r="AX733" s="25"/>
      <c r="AY733" s="25"/>
      <c r="AZ733" s="25"/>
      <c r="BA733" s="25"/>
      <c r="BB733" s="25"/>
      <c r="BC733" s="25"/>
      <c r="BD733" s="25"/>
      <c r="BE733" s="25"/>
      <c r="BF733" s="25"/>
      <c r="BG733" s="25"/>
      <c r="BH733" s="25"/>
      <c r="BI733" s="25"/>
      <c r="BJ733" s="25"/>
      <c r="BK733" s="25"/>
      <c r="BL733" s="25"/>
      <c r="BM733" s="25"/>
      <c r="BN733" s="25"/>
      <c r="BO733" s="25"/>
      <c r="BP733" s="25"/>
      <c r="BQ733" s="25"/>
    </row>
    <row r="734" spans="1:69" s="110" customFormat="1" x14ac:dyDescent="0.3">
      <c r="A734" s="25"/>
      <c r="B734" s="25"/>
      <c r="C734" s="25"/>
      <c r="D734" s="26"/>
      <c r="E734" s="26"/>
      <c r="F734" s="26"/>
      <c r="G734" s="26"/>
      <c r="H734" s="26"/>
      <c r="I734" s="26"/>
      <c r="J734" s="26"/>
      <c r="K734" s="26"/>
      <c r="L734" s="26"/>
      <c r="M734" s="26"/>
      <c r="N734" s="26"/>
      <c r="O734" s="25"/>
      <c r="P734" s="26"/>
      <c r="Q734" s="26"/>
      <c r="R734" s="25"/>
      <c r="S734" s="25"/>
      <c r="T734" s="26"/>
      <c r="U734" s="26"/>
      <c r="V734" s="26"/>
      <c r="W734" s="26"/>
      <c r="X734" s="26"/>
      <c r="Y734" s="25"/>
      <c r="Z734" s="25"/>
      <c r="AA734" s="25"/>
      <c r="AB734" s="25"/>
      <c r="AC734" s="25"/>
      <c r="AD734" s="25"/>
      <c r="AE734" s="25"/>
      <c r="AF734" s="25"/>
      <c r="AG734" s="25"/>
      <c r="AH734" s="25"/>
      <c r="AI734" s="25"/>
      <c r="AJ734" s="25"/>
      <c r="AK734" s="25"/>
      <c r="AL734" s="25"/>
      <c r="AM734" s="25"/>
      <c r="AN734" s="25"/>
      <c r="AO734" s="25"/>
      <c r="AP734" s="25"/>
      <c r="AQ734" s="25"/>
      <c r="AR734" s="25"/>
      <c r="AS734" s="25"/>
      <c r="AT734" s="25"/>
      <c r="AU734" s="25"/>
      <c r="AV734" s="25"/>
      <c r="AW734" s="25"/>
      <c r="AX734" s="25"/>
      <c r="AY734" s="25"/>
      <c r="AZ734" s="25"/>
      <c r="BA734" s="25"/>
      <c r="BB734" s="25"/>
      <c r="BC734" s="25"/>
      <c r="BD734" s="25"/>
      <c r="BE734" s="25"/>
      <c r="BF734" s="25"/>
      <c r="BG734" s="25"/>
      <c r="BH734" s="25"/>
      <c r="BI734" s="25"/>
      <c r="BJ734" s="25"/>
      <c r="BK734" s="25"/>
      <c r="BL734" s="25"/>
      <c r="BM734" s="25"/>
      <c r="BN734" s="25"/>
      <c r="BO734" s="25"/>
      <c r="BP734" s="25"/>
      <c r="BQ734" s="25"/>
    </row>
    <row r="735" spans="1:69" s="110" customFormat="1" x14ac:dyDescent="0.3">
      <c r="A735" s="25"/>
      <c r="B735" s="25"/>
      <c r="C735" s="25"/>
      <c r="D735" s="26"/>
      <c r="E735" s="26"/>
      <c r="F735" s="26"/>
      <c r="G735" s="26"/>
      <c r="H735" s="26"/>
      <c r="I735" s="26"/>
      <c r="J735" s="26"/>
      <c r="K735" s="26"/>
      <c r="L735" s="26"/>
      <c r="M735" s="26"/>
      <c r="N735" s="26"/>
      <c r="O735" s="25"/>
      <c r="P735" s="26"/>
      <c r="Q735" s="26"/>
      <c r="R735" s="25"/>
      <c r="S735" s="25"/>
      <c r="T735" s="26"/>
      <c r="U735" s="26"/>
      <c r="V735" s="26"/>
      <c r="W735" s="26"/>
      <c r="X735" s="26"/>
      <c r="Y735" s="25"/>
      <c r="Z735" s="25"/>
      <c r="AA735" s="25"/>
      <c r="AB735" s="25"/>
      <c r="AC735" s="25"/>
      <c r="AD735" s="25"/>
      <c r="AE735" s="25"/>
      <c r="AF735" s="25"/>
      <c r="AG735" s="25"/>
      <c r="AH735" s="25"/>
      <c r="AI735" s="25"/>
      <c r="AJ735" s="25"/>
      <c r="AK735" s="25"/>
      <c r="AL735" s="25"/>
      <c r="AM735" s="25"/>
      <c r="AN735" s="25"/>
      <c r="AO735" s="25"/>
      <c r="AP735" s="25"/>
      <c r="AQ735" s="25"/>
      <c r="AR735" s="25"/>
      <c r="AS735" s="25"/>
      <c r="AT735" s="25"/>
      <c r="AU735" s="25"/>
      <c r="AV735" s="25"/>
      <c r="AW735" s="25"/>
      <c r="AX735" s="25"/>
      <c r="AY735" s="25"/>
      <c r="AZ735" s="25"/>
      <c r="BA735" s="25"/>
      <c r="BB735" s="25"/>
      <c r="BC735" s="25"/>
      <c r="BD735" s="25"/>
      <c r="BE735" s="25"/>
      <c r="BF735" s="25"/>
      <c r="BG735" s="25"/>
      <c r="BH735" s="25"/>
      <c r="BI735" s="25"/>
      <c r="BJ735" s="25"/>
      <c r="BK735" s="25"/>
      <c r="BL735" s="25"/>
      <c r="BM735" s="25"/>
      <c r="BN735" s="25"/>
      <c r="BO735" s="25"/>
      <c r="BP735" s="25"/>
      <c r="BQ735" s="25"/>
    </row>
    <row r="736" spans="1:69" s="110" customFormat="1" x14ac:dyDescent="0.3">
      <c r="A736" s="25"/>
      <c r="B736" s="25"/>
      <c r="C736" s="25"/>
      <c r="D736" s="26"/>
      <c r="E736" s="26"/>
      <c r="F736" s="26"/>
      <c r="G736" s="26"/>
      <c r="H736" s="26"/>
      <c r="I736" s="26"/>
      <c r="J736" s="26"/>
      <c r="K736" s="26"/>
      <c r="L736" s="26"/>
      <c r="M736" s="26"/>
      <c r="N736" s="26"/>
      <c r="O736" s="25"/>
      <c r="P736" s="26"/>
      <c r="Q736" s="26"/>
      <c r="R736" s="25"/>
      <c r="S736" s="25"/>
      <c r="T736" s="26"/>
      <c r="U736" s="26"/>
      <c r="V736" s="26"/>
      <c r="W736" s="26"/>
      <c r="X736" s="26"/>
      <c r="Y736" s="25"/>
      <c r="Z736" s="25"/>
      <c r="AA736" s="25"/>
      <c r="AB736" s="25"/>
      <c r="AC736" s="25"/>
      <c r="AD736" s="25"/>
      <c r="AE736" s="25"/>
      <c r="AF736" s="25"/>
      <c r="AG736" s="25"/>
      <c r="AH736" s="25"/>
      <c r="AI736" s="25"/>
      <c r="AJ736" s="25"/>
      <c r="AK736" s="25"/>
      <c r="AL736" s="25"/>
      <c r="AM736" s="25"/>
      <c r="AN736" s="25"/>
      <c r="AO736" s="25"/>
      <c r="AP736" s="25"/>
      <c r="AQ736" s="25"/>
      <c r="AR736" s="25"/>
      <c r="AS736" s="25"/>
      <c r="AT736" s="25"/>
      <c r="AU736" s="25"/>
      <c r="AV736" s="25"/>
      <c r="AW736" s="25"/>
      <c r="AX736" s="25"/>
      <c r="AY736" s="25"/>
      <c r="AZ736" s="25"/>
      <c r="BA736" s="25"/>
      <c r="BB736" s="25"/>
      <c r="BC736" s="25"/>
      <c r="BD736" s="25"/>
      <c r="BE736" s="25"/>
      <c r="BF736" s="25"/>
      <c r="BG736" s="25"/>
      <c r="BH736" s="25"/>
      <c r="BI736" s="25"/>
      <c r="BJ736" s="25"/>
      <c r="BK736" s="25"/>
      <c r="BL736" s="25"/>
      <c r="BM736" s="25"/>
      <c r="BN736" s="25"/>
      <c r="BO736" s="25"/>
      <c r="BP736" s="25"/>
      <c r="BQ736" s="25"/>
    </row>
    <row r="737" spans="1:69" s="110" customFormat="1" x14ac:dyDescent="0.3">
      <c r="A737" s="25"/>
      <c r="B737" s="25"/>
      <c r="C737" s="25"/>
      <c r="D737" s="26"/>
      <c r="E737" s="26"/>
      <c r="F737" s="26"/>
      <c r="G737" s="26"/>
      <c r="H737" s="26"/>
      <c r="I737" s="26"/>
      <c r="J737" s="26"/>
      <c r="K737" s="26"/>
      <c r="L737" s="26"/>
      <c r="M737" s="26"/>
      <c r="N737" s="26"/>
      <c r="O737" s="25"/>
      <c r="P737" s="26"/>
      <c r="Q737" s="26"/>
      <c r="R737" s="25"/>
      <c r="S737" s="25"/>
      <c r="T737" s="26"/>
      <c r="U737" s="26"/>
      <c r="V737" s="26"/>
      <c r="W737" s="26"/>
      <c r="X737" s="26"/>
      <c r="Y737" s="25"/>
      <c r="Z737" s="25"/>
      <c r="AA737" s="25"/>
      <c r="AB737" s="25"/>
      <c r="AC737" s="25"/>
      <c r="AD737" s="25"/>
      <c r="AE737" s="25"/>
      <c r="AF737" s="25"/>
      <c r="AG737" s="25"/>
      <c r="AH737" s="25"/>
      <c r="AI737" s="25"/>
      <c r="AJ737" s="25"/>
      <c r="AK737" s="25"/>
      <c r="AL737" s="25"/>
      <c r="AM737" s="25"/>
      <c r="AN737" s="25"/>
      <c r="AO737" s="25"/>
      <c r="AP737" s="25"/>
      <c r="AQ737" s="25"/>
      <c r="AR737" s="25"/>
      <c r="AS737" s="25"/>
      <c r="AT737" s="25"/>
      <c r="AU737" s="25"/>
      <c r="AV737" s="25"/>
      <c r="AW737" s="25"/>
      <c r="AX737" s="25"/>
      <c r="AY737" s="25"/>
      <c r="AZ737" s="25"/>
      <c r="BA737" s="25"/>
      <c r="BB737" s="25"/>
      <c r="BC737" s="25"/>
      <c r="BD737" s="25"/>
      <c r="BE737" s="25"/>
      <c r="BF737" s="25"/>
      <c r="BG737" s="25"/>
      <c r="BH737" s="25"/>
      <c r="BI737" s="25"/>
      <c r="BJ737" s="25"/>
      <c r="BK737" s="25"/>
      <c r="BL737" s="25"/>
      <c r="BM737" s="25"/>
      <c r="BN737" s="25"/>
      <c r="BO737" s="25"/>
      <c r="BP737" s="25"/>
      <c r="BQ737" s="25"/>
    </row>
    <row r="738" spans="1:69" s="110" customFormat="1" x14ac:dyDescent="0.3">
      <c r="A738" s="25"/>
      <c r="B738" s="25"/>
      <c r="C738" s="25"/>
      <c r="D738" s="26"/>
      <c r="E738" s="26"/>
      <c r="F738" s="26"/>
      <c r="G738" s="26"/>
      <c r="H738" s="26"/>
      <c r="I738" s="26"/>
      <c r="J738" s="26"/>
      <c r="K738" s="26"/>
      <c r="L738" s="26"/>
      <c r="M738" s="26"/>
      <c r="N738" s="26"/>
      <c r="O738" s="25"/>
      <c r="P738" s="26"/>
      <c r="Q738" s="26"/>
      <c r="R738" s="25"/>
      <c r="S738" s="25"/>
      <c r="T738" s="26"/>
      <c r="U738" s="26"/>
      <c r="V738" s="26"/>
      <c r="W738" s="26"/>
      <c r="X738" s="26"/>
      <c r="Y738" s="25"/>
      <c r="Z738" s="25"/>
      <c r="AA738" s="25"/>
      <c r="AB738" s="25"/>
      <c r="AC738" s="25"/>
      <c r="AD738" s="25"/>
      <c r="AE738" s="25"/>
      <c r="AF738" s="25"/>
      <c r="AG738" s="25"/>
      <c r="AH738" s="25"/>
      <c r="AI738" s="25"/>
      <c r="AJ738" s="25"/>
      <c r="AK738" s="25"/>
      <c r="AL738" s="25"/>
      <c r="AM738" s="25"/>
      <c r="AN738" s="25"/>
      <c r="AO738" s="25"/>
      <c r="AP738" s="25"/>
      <c r="AQ738" s="25"/>
      <c r="AR738" s="25"/>
      <c r="AS738" s="25"/>
      <c r="AT738" s="25"/>
      <c r="AU738" s="25"/>
      <c r="AV738" s="25"/>
      <c r="AW738" s="25"/>
      <c r="AX738" s="25"/>
      <c r="AY738" s="25"/>
      <c r="AZ738" s="25"/>
      <c r="BA738" s="25"/>
      <c r="BB738" s="25"/>
      <c r="BC738" s="25"/>
      <c r="BD738" s="25"/>
      <c r="BE738" s="25"/>
      <c r="BF738" s="25"/>
      <c r="BG738" s="25"/>
      <c r="BH738" s="25"/>
      <c r="BI738" s="25"/>
      <c r="BJ738" s="25"/>
      <c r="BK738" s="25"/>
      <c r="BL738" s="25"/>
      <c r="BM738" s="25"/>
      <c r="BN738" s="25"/>
      <c r="BO738" s="25"/>
      <c r="BP738" s="25"/>
      <c r="BQ738" s="25"/>
    </row>
    <row r="739" spans="1:69" s="110" customFormat="1" x14ac:dyDescent="0.3">
      <c r="A739" s="25"/>
      <c r="B739" s="25"/>
      <c r="C739" s="25"/>
      <c r="D739" s="26"/>
      <c r="E739" s="26"/>
      <c r="F739" s="26"/>
      <c r="G739" s="26"/>
      <c r="H739" s="26"/>
      <c r="I739" s="26"/>
      <c r="J739" s="26"/>
      <c r="K739" s="26"/>
      <c r="L739" s="26"/>
      <c r="M739" s="26"/>
      <c r="N739" s="26"/>
      <c r="O739" s="25"/>
      <c r="P739" s="26"/>
      <c r="Q739" s="26"/>
      <c r="R739" s="25"/>
      <c r="S739" s="25"/>
      <c r="T739" s="26"/>
      <c r="U739" s="26"/>
      <c r="V739" s="26"/>
      <c r="W739" s="26"/>
      <c r="X739" s="26"/>
      <c r="Y739" s="25"/>
      <c r="Z739" s="25"/>
      <c r="AA739" s="25"/>
      <c r="AB739" s="25"/>
      <c r="AC739" s="25"/>
      <c r="AD739" s="25"/>
      <c r="AE739" s="25"/>
      <c r="AF739" s="25"/>
      <c r="AG739" s="25"/>
      <c r="AH739" s="25"/>
      <c r="AI739" s="25"/>
      <c r="AJ739" s="25"/>
      <c r="AK739" s="25"/>
      <c r="AL739" s="25"/>
      <c r="AM739" s="25"/>
      <c r="AN739" s="25"/>
      <c r="AO739" s="25"/>
      <c r="AP739" s="25"/>
      <c r="AQ739" s="25"/>
      <c r="AR739" s="25"/>
      <c r="AS739" s="25"/>
      <c r="AT739" s="25"/>
      <c r="AU739" s="25"/>
      <c r="AV739" s="25"/>
      <c r="AW739" s="25"/>
      <c r="AX739" s="25"/>
      <c r="AY739" s="25"/>
      <c r="AZ739" s="25"/>
      <c r="BA739" s="25"/>
      <c r="BB739" s="25"/>
      <c r="BC739" s="25"/>
      <c r="BD739" s="25"/>
      <c r="BE739" s="25"/>
      <c r="BF739" s="25"/>
      <c r="BG739" s="25"/>
      <c r="BH739" s="25"/>
      <c r="BI739" s="25"/>
      <c r="BJ739" s="25"/>
      <c r="BK739" s="25"/>
      <c r="BL739" s="25"/>
      <c r="BM739" s="25"/>
      <c r="BN739" s="25"/>
      <c r="BO739" s="25"/>
      <c r="BP739" s="25"/>
      <c r="BQ739" s="25"/>
    </row>
    <row r="740" spans="1:69" s="110" customFormat="1" x14ac:dyDescent="0.3">
      <c r="A740" s="25"/>
      <c r="B740" s="25"/>
      <c r="C740" s="25"/>
      <c r="D740" s="26"/>
      <c r="E740" s="26"/>
      <c r="F740" s="26"/>
      <c r="G740" s="26"/>
      <c r="H740" s="26"/>
      <c r="I740" s="26"/>
      <c r="J740" s="26"/>
      <c r="K740" s="26"/>
      <c r="L740" s="26"/>
      <c r="M740" s="26"/>
      <c r="N740" s="26"/>
      <c r="O740" s="25"/>
      <c r="P740" s="26"/>
      <c r="Q740" s="26"/>
      <c r="R740" s="25"/>
      <c r="S740" s="25"/>
      <c r="T740" s="26"/>
      <c r="U740" s="26"/>
      <c r="V740" s="26"/>
      <c r="W740" s="26"/>
      <c r="X740" s="26"/>
      <c r="Y740" s="25"/>
      <c r="Z740" s="25"/>
      <c r="AA740" s="25"/>
      <c r="AB740" s="25"/>
      <c r="AC740" s="25"/>
      <c r="AD740" s="25"/>
      <c r="AE740" s="25"/>
      <c r="AF740" s="25"/>
      <c r="AG740" s="25"/>
      <c r="AH740" s="25"/>
      <c r="AI740" s="25"/>
      <c r="AJ740" s="25"/>
      <c r="AK740" s="25"/>
      <c r="AL740" s="25"/>
      <c r="AM740" s="25"/>
      <c r="AN740" s="25"/>
      <c r="AO740" s="25"/>
      <c r="AP740" s="25"/>
      <c r="AQ740" s="25"/>
      <c r="AR740" s="25"/>
      <c r="AS740" s="25"/>
      <c r="AT740" s="25"/>
      <c r="AU740" s="25"/>
      <c r="AV740" s="25"/>
      <c r="AW740" s="25"/>
      <c r="AX740" s="25"/>
      <c r="AY740" s="25"/>
      <c r="AZ740" s="25"/>
      <c r="BA740" s="25"/>
      <c r="BB740" s="25"/>
      <c r="BC740" s="25"/>
      <c r="BD740" s="25"/>
      <c r="BE740" s="25"/>
      <c r="BF740" s="25"/>
      <c r="BG740" s="25"/>
      <c r="BH740" s="25"/>
      <c r="BI740" s="25"/>
      <c r="BJ740" s="25"/>
      <c r="BK740" s="25"/>
      <c r="BL740" s="25"/>
      <c r="BM740" s="25"/>
      <c r="BN740" s="25"/>
      <c r="BO740" s="25"/>
      <c r="BP740" s="25"/>
      <c r="BQ740" s="25"/>
    </row>
    <row r="741" spans="1:69" s="110" customFormat="1" x14ac:dyDescent="0.3">
      <c r="A741" s="25"/>
      <c r="B741" s="25"/>
      <c r="C741" s="25"/>
      <c r="D741" s="26"/>
      <c r="E741" s="26"/>
      <c r="F741" s="26"/>
      <c r="G741" s="26"/>
      <c r="H741" s="26"/>
      <c r="I741" s="26"/>
      <c r="J741" s="26"/>
      <c r="K741" s="26"/>
      <c r="L741" s="26"/>
      <c r="M741" s="26"/>
      <c r="N741" s="26"/>
      <c r="O741" s="25"/>
      <c r="P741" s="26"/>
      <c r="Q741" s="26"/>
      <c r="R741" s="25"/>
      <c r="S741" s="25"/>
      <c r="T741" s="26"/>
      <c r="U741" s="26"/>
      <c r="V741" s="26"/>
      <c r="W741" s="26"/>
      <c r="X741" s="26"/>
      <c r="Y741" s="25"/>
      <c r="Z741" s="25"/>
      <c r="AA741" s="25"/>
      <c r="AB741" s="25"/>
      <c r="AC741" s="25"/>
      <c r="AD741" s="25"/>
      <c r="AE741" s="25"/>
      <c r="AF741" s="25"/>
      <c r="AG741" s="25"/>
      <c r="AH741" s="25"/>
      <c r="AI741" s="25"/>
      <c r="AJ741" s="25"/>
      <c r="AK741" s="25"/>
      <c r="AL741" s="25"/>
      <c r="AM741" s="25"/>
      <c r="AN741" s="25"/>
      <c r="AO741" s="25"/>
      <c r="AP741" s="25"/>
      <c r="AQ741" s="25"/>
      <c r="AR741" s="25"/>
      <c r="AS741" s="25"/>
      <c r="AT741" s="25"/>
      <c r="AU741" s="25"/>
      <c r="AV741" s="25"/>
      <c r="AW741" s="25"/>
      <c r="AX741" s="25"/>
      <c r="AY741" s="25"/>
      <c r="AZ741" s="25"/>
      <c r="BA741" s="25"/>
      <c r="BB741" s="25"/>
      <c r="BC741" s="25"/>
      <c r="BD741" s="25"/>
      <c r="BE741" s="25"/>
      <c r="BF741" s="25"/>
      <c r="BG741" s="25"/>
      <c r="BH741" s="25"/>
      <c r="BI741" s="25"/>
      <c r="BJ741" s="25"/>
      <c r="BK741" s="25"/>
      <c r="BL741" s="25"/>
      <c r="BM741" s="25"/>
      <c r="BN741" s="25"/>
      <c r="BO741" s="25"/>
      <c r="BP741" s="25"/>
      <c r="BQ741" s="25"/>
    </row>
    <row r="742" spans="1:69" s="110" customFormat="1" x14ac:dyDescent="0.3">
      <c r="A742" s="25"/>
      <c r="B742" s="25"/>
      <c r="C742" s="25"/>
      <c r="D742" s="26"/>
      <c r="E742" s="26"/>
      <c r="F742" s="26"/>
      <c r="G742" s="26"/>
      <c r="H742" s="26"/>
      <c r="I742" s="26"/>
      <c r="J742" s="26"/>
      <c r="K742" s="26"/>
      <c r="L742" s="26"/>
      <c r="M742" s="26"/>
      <c r="N742" s="26"/>
      <c r="O742" s="25"/>
      <c r="P742" s="26"/>
      <c r="Q742" s="26"/>
      <c r="R742" s="25"/>
      <c r="S742" s="25"/>
      <c r="T742" s="26"/>
      <c r="U742" s="26"/>
      <c r="V742" s="26"/>
      <c r="W742" s="26"/>
      <c r="X742" s="26"/>
      <c r="Y742" s="25"/>
      <c r="Z742" s="25"/>
      <c r="AA742" s="25"/>
      <c r="AB742" s="25"/>
      <c r="AC742" s="25"/>
      <c r="AD742" s="25"/>
      <c r="AE742" s="25"/>
      <c r="AF742" s="25"/>
      <c r="AG742" s="25"/>
      <c r="AH742" s="25"/>
      <c r="AI742" s="25"/>
      <c r="AJ742" s="25"/>
      <c r="AK742" s="25"/>
      <c r="AL742" s="25"/>
      <c r="AM742" s="25"/>
      <c r="AN742" s="25"/>
      <c r="AO742" s="25"/>
      <c r="AP742" s="25"/>
      <c r="AQ742" s="25"/>
      <c r="AR742" s="25"/>
      <c r="AS742" s="25"/>
      <c r="AT742" s="25"/>
      <c r="AU742" s="25"/>
      <c r="AV742" s="25"/>
      <c r="AW742" s="25"/>
      <c r="AX742" s="25"/>
      <c r="AY742" s="25"/>
      <c r="AZ742" s="25"/>
      <c r="BA742" s="25"/>
      <c r="BB742" s="25"/>
      <c r="BC742" s="25"/>
      <c r="BD742" s="25"/>
      <c r="BE742" s="25"/>
      <c r="BF742" s="25"/>
      <c r="BG742" s="25"/>
      <c r="BH742" s="25"/>
      <c r="BI742" s="25"/>
      <c r="BJ742" s="25"/>
      <c r="BK742" s="25"/>
      <c r="BL742" s="25"/>
      <c r="BM742" s="25"/>
      <c r="BN742" s="25"/>
      <c r="BO742" s="25"/>
      <c r="BP742" s="25"/>
      <c r="BQ742" s="25"/>
    </row>
    <row r="743" spans="1:69" s="110" customFormat="1" x14ac:dyDescent="0.3">
      <c r="A743" s="25"/>
      <c r="B743" s="25"/>
      <c r="C743" s="25"/>
      <c r="D743" s="26"/>
      <c r="E743" s="26"/>
      <c r="F743" s="26"/>
      <c r="G743" s="26"/>
      <c r="H743" s="26"/>
      <c r="I743" s="26"/>
      <c r="J743" s="26"/>
      <c r="K743" s="26"/>
      <c r="L743" s="26"/>
      <c r="M743" s="26"/>
      <c r="N743" s="26"/>
      <c r="O743" s="25"/>
      <c r="P743" s="26"/>
      <c r="Q743" s="26"/>
      <c r="R743" s="25"/>
      <c r="S743" s="25"/>
      <c r="T743" s="26"/>
      <c r="U743" s="26"/>
      <c r="V743" s="26"/>
      <c r="W743" s="26"/>
      <c r="X743" s="26"/>
      <c r="Y743" s="25"/>
      <c r="Z743" s="25"/>
      <c r="AA743" s="25"/>
      <c r="AB743" s="25"/>
      <c r="AC743" s="25"/>
      <c r="AD743" s="25"/>
      <c r="AE743" s="25"/>
      <c r="AF743" s="25"/>
      <c r="AG743" s="25"/>
      <c r="AH743" s="25"/>
      <c r="AI743" s="25"/>
      <c r="AJ743" s="25"/>
      <c r="AK743" s="25"/>
      <c r="AL743" s="25"/>
      <c r="AM743" s="25"/>
      <c r="AN743" s="25"/>
      <c r="AO743" s="25"/>
      <c r="AP743" s="25"/>
      <c r="AQ743" s="25"/>
      <c r="AR743" s="25"/>
      <c r="AS743" s="25"/>
      <c r="AT743" s="25"/>
      <c r="AU743" s="25"/>
      <c r="AV743" s="25"/>
      <c r="AW743" s="25"/>
      <c r="AX743" s="25"/>
      <c r="AY743" s="25"/>
      <c r="AZ743" s="25"/>
      <c r="BA743" s="25"/>
      <c r="BB743" s="25"/>
      <c r="BC743" s="25"/>
      <c r="BD743" s="25"/>
      <c r="BE743" s="25"/>
      <c r="BF743" s="25"/>
      <c r="BG743" s="25"/>
      <c r="BH743" s="25"/>
      <c r="BI743" s="25"/>
      <c r="BJ743" s="25"/>
      <c r="BK743" s="25"/>
      <c r="BL743" s="25"/>
      <c r="BM743" s="25"/>
      <c r="BN743" s="25"/>
      <c r="BO743" s="25"/>
      <c r="BP743" s="25"/>
      <c r="BQ743" s="25"/>
    </row>
    <row r="744" spans="1:69" s="110" customFormat="1" x14ac:dyDescent="0.3">
      <c r="A744" s="25"/>
      <c r="B744" s="25"/>
      <c r="C744" s="25"/>
      <c r="D744" s="26"/>
      <c r="E744" s="26"/>
      <c r="F744" s="26"/>
      <c r="G744" s="26"/>
      <c r="H744" s="26"/>
      <c r="I744" s="26"/>
      <c r="J744" s="26"/>
      <c r="K744" s="26"/>
      <c r="L744" s="26"/>
      <c r="M744" s="26"/>
      <c r="N744" s="26"/>
      <c r="O744" s="25"/>
      <c r="P744" s="26"/>
      <c r="Q744" s="26"/>
      <c r="R744" s="25"/>
      <c r="S744" s="25"/>
      <c r="T744" s="26"/>
      <c r="U744" s="26"/>
      <c r="V744" s="26"/>
      <c r="W744" s="26"/>
      <c r="X744" s="26"/>
      <c r="Y744" s="25"/>
      <c r="Z744" s="25"/>
      <c r="AA744" s="25"/>
      <c r="AB744" s="25"/>
      <c r="AC744" s="25"/>
      <c r="AD744" s="25"/>
      <c r="AE744" s="25"/>
      <c r="AF744" s="25"/>
      <c r="AG744" s="25"/>
      <c r="AH744" s="25"/>
      <c r="AI744" s="25"/>
      <c r="AJ744" s="25"/>
      <c r="AK744" s="25"/>
      <c r="AL744" s="25"/>
      <c r="AM744" s="25"/>
      <c r="AN744" s="25"/>
      <c r="AO744" s="25"/>
      <c r="AP744" s="25"/>
      <c r="AQ744" s="25"/>
      <c r="AR744" s="25"/>
      <c r="AS744" s="25"/>
      <c r="AT744" s="25"/>
      <c r="AU744" s="25"/>
      <c r="AV744" s="25"/>
      <c r="AW744" s="25"/>
      <c r="AX744" s="25"/>
      <c r="AY744" s="25"/>
      <c r="AZ744" s="25"/>
      <c r="BA744" s="25"/>
      <c r="BB744" s="25"/>
      <c r="BC744" s="25"/>
      <c r="BD744" s="25"/>
      <c r="BE744" s="25"/>
      <c r="BF744" s="25"/>
      <c r="BG744" s="25"/>
      <c r="BH744" s="25"/>
      <c r="BI744" s="25"/>
      <c r="BJ744" s="25"/>
      <c r="BK744" s="25"/>
      <c r="BL744" s="25"/>
      <c r="BM744" s="25"/>
      <c r="BN744" s="25"/>
      <c r="BO744" s="25"/>
      <c r="BP744" s="25"/>
      <c r="BQ744" s="25"/>
    </row>
    <row r="745" spans="1:69" s="110" customFormat="1" x14ac:dyDescent="0.3">
      <c r="A745" s="25"/>
      <c r="B745" s="25"/>
      <c r="C745" s="25"/>
      <c r="D745" s="26"/>
      <c r="E745" s="26"/>
      <c r="F745" s="26"/>
      <c r="G745" s="26"/>
      <c r="H745" s="26"/>
      <c r="I745" s="26"/>
      <c r="J745" s="26"/>
      <c r="K745" s="26"/>
      <c r="L745" s="26"/>
      <c r="M745" s="26"/>
      <c r="N745" s="26"/>
      <c r="O745" s="25"/>
      <c r="P745" s="26"/>
      <c r="Q745" s="26"/>
      <c r="R745" s="25"/>
      <c r="S745" s="25"/>
      <c r="T745" s="26"/>
      <c r="U745" s="26"/>
      <c r="V745" s="26"/>
      <c r="W745" s="26"/>
      <c r="X745" s="26"/>
      <c r="Y745" s="25"/>
      <c r="Z745" s="25"/>
      <c r="AA745" s="25"/>
      <c r="AB745" s="25"/>
      <c r="AC745" s="25"/>
      <c r="AD745" s="25"/>
      <c r="AE745" s="25"/>
      <c r="AF745" s="25"/>
      <c r="AG745" s="25"/>
      <c r="AH745" s="25"/>
      <c r="AI745" s="25"/>
      <c r="AJ745" s="25"/>
      <c r="AK745" s="25"/>
      <c r="AL745" s="25"/>
      <c r="AM745" s="25"/>
      <c r="AN745" s="25"/>
      <c r="AO745" s="25"/>
      <c r="AP745" s="25"/>
      <c r="AQ745" s="25"/>
      <c r="AR745" s="25"/>
      <c r="AS745" s="25"/>
      <c r="AT745" s="25"/>
      <c r="AU745" s="25"/>
      <c r="AV745" s="25"/>
      <c r="AW745" s="25"/>
      <c r="AX745" s="25"/>
      <c r="AY745" s="25"/>
      <c r="AZ745" s="25"/>
      <c r="BA745" s="25"/>
      <c r="BB745" s="25"/>
      <c r="BC745" s="25"/>
      <c r="BD745" s="25"/>
      <c r="BE745" s="25"/>
      <c r="BF745" s="25"/>
      <c r="BG745" s="25"/>
      <c r="BH745" s="25"/>
      <c r="BI745" s="25"/>
      <c r="BJ745" s="25"/>
      <c r="BK745" s="25"/>
      <c r="BL745" s="25"/>
      <c r="BM745" s="25"/>
      <c r="BN745" s="25"/>
      <c r="BO745" s="25"/>
      <c r="BP745" s="25"/>
      <c r="BQ745" s="25"/>
    </row>
    <row r="746" spans="1:69" s="110" customFormat="1" x14ac:dyDescent="0.3">
      <c r="A746" s="25"/>
      <c r="B746" s="25"/>
      <c r="C746" s="25"/>
      <c r="D746" s="26"/>
      <c r="E746" s="26"/>
      <c r="F746" s="26"/>
      <c r="G746" s="26"/>
      <c r="H746" s="26"/>
      <c r="I746" s="26"/>
      <c r="J746" s="26"/>
      <c r="K746" s="26"/>
      <c r="L746" s="26"/>
      <c r="M746" s="26"/>
      <c r="N746" s="26"/>
      <c r="O746" s="25"/>
      <c r="P746" s="26"/>
      <c r="Q746" s="26"/>
      <c r="R746" s="25"/>
      <c r="S746" s="25"/>
      <c r="T746" s="26"/>
      <c r="U746" s="26"/>
      <c r="V746" s="26"/>
      <c r="W746" s="26"/>
      <c r="X746" s="26"/>
      <c r="Y746" s="25"/>
      <c r="Z746" s="25"/>
      <c r="AA746" s="25"/>
      <c r="AB746" s="25"/>
      <c r="AC746" s="25"/>
      <c r="AD746" s="25"/>
      <c r="AE746" s="25"/>
      <c r="AF746" s="25"/>
      <c r="AG746" s="25"/>
      <c r="AH746" s="25"/>
      <c r="AI746" s="25"/>
      <c r="AJ746" s="25"/>
      <c r="AK746" s="25"/>
      <c r="AL746" s="25"/>
      <c r="AM746" s="25"/>
      <c r="AN746" s="25"/>
      <c r="AO746" s="25"/>
      <c r="AP746" s="25"/>
      <c r="AQ746" s="25"/>
      <c r="AR746" s="25"/>
      <c r="AS746" s="25"/>
      <c r="AT746" s="25"/>
      <c r="AU746" s="25"/>
      <c r="AV746" s="25"/>
      <c r="AW746" s="25"/>
      <c r="AX746" s="25"/>
      <c r="AY746" s="25"/>
      <c r="AZ746" s="25"/>
      <c r="BA746" s="25"/>
      <c r="BB746" s="25"/>
      <c r="BC746" s="25"/>
      <c r="BD746" s="25"/>
      <c r="BE746" s="25"/>
      <c r="BF746" s="25"/>
      <c r="BG746" s="25"/>
      <c r="BH746" s="25"/>
      <c r="BI746" s="25"/>
      <c r="BJ746" s="25"/>
      <c r="BK746" s="25"/>
      <c r="BL746" s="25"/>
      <c r="BM746" s="25"/>
      <c r="BN746" s="25"/>
      <c r="BO746" s="25"/>
      <c r="BP746" s="25"/>
      <c r="BQ746" s="25"/>
    </row>
    <row r="747" spans="1:69" s="110" customFormat="1" x14ac:dyDescent="0.3">
      <c r="A747" s="25"/>
      <c r="B747" s="25"/>
      <c r="C747" s="25"/>
      <c r="D747" s="26"/>
      <c r="E747" s="26"/>
      <c r="F747" s="26"/>
      <c r="G747" s="26"/>
      <c r="H747" s="26"/>
      <c r="I747" s="26"/>
      <c r="J747" s="26"/>
      <c r="K747" s="26"/>
      <c r="L747" s="26"/>
      <c r="M747" s="26"/>
      <c r="N747" s="26"/>
      <c r="O747" s="25"/>
      <c r="P747" s="26"/>
      <c r="Q747" s="26"/>
      <c r="R747" s="25"/>
      <c r="S747" s="25"/>
      <c r="T747" s="26"/>
      <c r="U747" s="26"/>
      <c r="V747" s="26"/>
      <c r="W747" s="26"/>
      <c r="X747" s="26"/>
      <c r="Y747" s="25"/>
      <c r="Z747" s="25"/>
      <c r="AA747" s="25"/>
      <c r="AB747" s="25"/>
      <c r="AC747" s="25"/>
      <c r="AD747" s="25"/>
      <c r="AE747" s="25"/>
      <c r="AF747" s="25"/>
      <c r="AG747" s="25"/>
      <c r="AH747" s="25"/>
      <c r="AI747" s="25"/>
      <c r="AJ747" s="25"/>
      <c r="AK747" s="25"/>
      <c r="AL747" s="25"/>
      <c r="AM747" s="25"/>
      <c r="AN747" s="25"/>
      <c r="AO747" s="25"/>
      <c r="AP747" s="25"/>
      <c r="AQ747" s="25"/>
      <c r="AR747" s="25"/>
      <c r="AS747" s="25"/>
      <c r="AT747" s="25"/>
      <c r="AU747" s="25"/>
      <c r="AV747" s="25"/>
      <c r="AW747" s="25"/>
      <c r="AX747" s="25"/>
      <c r="AY747" s="25"/>
      <c r="AZ747" s="25"/>
      <c r="BA747" s="25"/>
      <c r="BB747" s="25"/>
      <c r="BC747" s="25"/>
      <c r="BD747" s="25"/>
      <c r="BE747" s="25"/>
      <c r="BF747" s="25"/>
      <c r="BG747" s="25"/>
      <c r="BH747" s="25"/>
      <c r="BI747" s="25"/>
      <c r="BJ747" s="25"/>
      <c r="BK747" s="25"/>
      <c r="BL747" s="25"/>
      <c r="BM747" s="25"/>
      <c r="BN747" s="25"/>
      <c r="BO747" s="25"/>
      <c r="BP747" s="25"/>
      <c r="BQ747" s="25"/>
    </row>
    <row r="748" spans="1:69" s="110" customFormat="1" x14ac:dyDescent="0.3">
      <c r="A748" s="25"/>
      <c r="B748" s="25"/>
      <c r="C748" s="25"/>
      <c r="D748" s="26"/>
      <c r="E748" s="26"/>
      <c r="F748" s="26"/>
      <c r="G748" s="26"/>
      <c r="H748" s="26"/>
      <c r="I748" s="26"/>
      <c r="J748" s="26"/>
      <c r="K748" s="26"/>
      <c r="L748" s="26"/>
      <c r="M748" s="26"/>
      <c r="N748" s="26"/>
      <c r="O748" s="25"/>
      <c r="P748" s="26"/>
      <c r="Q748" s="26"/>
      <c r="R748" s="25"/>
      <c r="S748" s="25"/>
      <c r="T748" s="26"/>
      <c r="U748" s="26"/>
      <c r="V748" s="26"/>
      <c r="W748" s="26"/>
      <c r="X748" s="26"/>
      <c r="Y748" s="25"/>
      <c r="Z748" s="25"/>
      <c r="AA748" s="25"/>
      <c r="AB748" s="25"/>
      <c r="AC748" s="25"/>
      <c r="AD748" s="25"/>
      <c r="AE748" s="25"/>
      <c r="AF748" s="25"/>
      <c r="AG748" s="25"/>
      <c r="AH748" s="25"/>
      <c r="AI748" s="25"/>
      <c r="AJ748" s="25"/>
      <c r="AK748" s="25"/>
      <c r="AL748" s="25"/>
      <c r="AM748" s="25"/>
      <c r="AN748" s="25"/>
      <c r="AO748" s="25"/>
      <c r="AP748" s="25"/>
      <c r="AQ748" s="25"/>
      <c r="AR748" s="25"/>
      <c r="AS748" s="25"/>
      <c r="AT748" s="25"/>
      <c r="AU748" s="25"/>
      <c r="AV748" s="25"/>
      <c r="AW748" s="25"/>
      <c r="AX748" s="25"/>
      <c r="AY748" s="25"/>
      <c r="AZ748" s="25"/>
      <c r="BA748" s="25"/>
      <c r="BB748" s="25"/>
      <c r="BC748" s="25"/>
      <c r="BD748" s="25"/>
      <c r="BE748" s="25"/>
      <c r="BF748" s="25"/>
      <c r="BG748" s="25"/>
      <c r="BH748" s="25"/>
      <c r="BI748" s="25"/>
      <c r="BJ748" s="25"/>
      <c r="BK748" s="25"/>
      <c r="BL748" s="25"/>
      <c r="BM748" s="25"/>
      <c r="BN748" s="25"/>
      <c r="BO748" s="25"/>
      <c r="BP748" s="25"/>
      <c r="BQ748" s="25"/>
    </row>
    <row r="749" spans="1:69" s="110" customFormat="1" x14ac:dyDescent="0.3">
      <c r="A749" s="25"/>
      <c r="B749" s="25"/>
      <c r="C749" s="25"/>
      <c r="D749" s="26"/>
      <c r="E749" s="26"/>
      <c r="F749" s="26"/>
      <c r="G749" s="26"/>
      <c r="H749" s="26"/>
      <c r="I749" s="26"/>
      <c r="J749" s="26"/>
      <c r="K749" s="26"/>
      <c r="L749" s="26"/>
      <c r="M749" s="26"/>
      <c r="N749" s="26"/>
      <c r="O749" s="25"/>
      <c r="P749" s="26"/>
      <c r="Q749" s="26"/>
      <c r="R749" s="25"/>
      <c r="S749" s="25"/>
      <c r="T749" s="26"/>
      <c r="U749" s="26"/>
      <c r="V749" s="26"/>
      <c r="W749" s="26"/>
      <c r="X749" s="26"/>
      <c r="Y749" s="25"/>
      <c r="Z749" s="25"/>
      <c r="AA749" s="25"/>
      <c r="AB749" s="25"/>
      <c r="AC749" s="25"/>
      <c r="AD749" s="25"/>
      <c r="AE749" s="25"/>
      <c r="AF749" s="25"/>
      <c r="AG749" s="25"/>
      <c r="AH749" s="25"/>
      <c r="AI749" s="25"/>
      <c r="AJ749" s="25"/>
      <c r="AK749" s="25"/>
      <c r="AL749" s="25"/>
      <c r="AM749" s="25"/>
      <c r="AN749" s="25"/>
      <c r="AO749" s="25"/>
      <c r="AP749" s="25"/>
      <c r="AQ749" s="25"/>
      <c r="AR749" s="25"/>
      <c r="AS749" s="25"/>
      <c r="AT749" s="25"/>
      <c r="AU749" s="25"/>
      <c r="AV749" s="25"/>
      <c r="AW749" s="25"/>
      <c r="AX749" s="25"/>
      <c r="AY749" s="25"/>
      <c r="AZ749" s="25"/>
      <c r="BA749" s="25"/>
      <c r="BB749" s="25"/>
      <c r="BC749" s="25"/>
      <c r="BD749" s="25"/>
      <c r="BE749" s="25"/>
      <c r="BF749" s="25"/>
      <c r="BG749" s="25"/>
      <c r="BH749" s="25"/>
      <c r="BI749" s="25"/>
      <c r="BJ749" s="25"/>
      <c r="BK749" s="25"/>
      <c r="BL749" s="25"/>
      <c r="BM749" s="25"/>
      <c r="BN749" s="25"/>
      <c r="BO749" s="25"/>
      <c r="BP749" s="25"/>
      <c r="BQ749" s="25"/>
    </row>
    <row r="750" spans="1:69" s="110" customFormat="1" x14ac:dyDescent="0.3">
      <c r="A750" s="25"/>
      <c r="B750" s="25"/>
      <c r="C750" s="25"/>
      <c r="D750" s="26"/>
      <c r="E750" s="26"/>
      <c r="F750" s="26"/>
      <c r="G750" s="26"/>
      <c r="H750" s="26"/>
      <c r="I750" s="26"/>
      <c r="J750" s="26"/>
      <c r="K750" s="26"/>
      <c r="L750" s="26"/>
      <c r="M750" s="26"/>
      <c r="N750" s="26"/>
      <c r="O750" s="25"/>
      <c r="P750" s="26"/>
      <c r="Q750" s="26"/>
      <c r="R750" s="25"/>
      <c r="S750" s="25"/>
      <c r="T750" s="26"/>
      <c r="U750" s="26"/>
      <c r="V750" s="26"/>
      <c r="W750" s="26"/>
      <c r="X750" s="26"/>
      <c r="Y750" s="25"/>
      <c r="Z750" s="25"/>
      <c r="AA750" s="25"/>
      <c r="AB750" s="25"/>
      <c r="AC750" s="25"/>
      <c r="AD750" s="25"/>
      <c r="AE750" s="25"/>
      <c r="AF750" s="25"/>
      <c r="AG750" s="25"/>
      <c r="AH750" s="25"/>
      <c r="AI750" s="25"/>
      <c r="AJ750" s="25"/>
      <c r="AK750" s="25"/>
      <c r="AL750" s="25"/>
      <c r="AM750" s="25"/>
      <c r="AN750" s="25"/>
      <c r="AO750" s="25"/>
      <c r="AP750" s="25"/>
      <c r="AQ750" s="25"/>
      <c r="AR750" s="25"/>
      <c r="AS750" s="25"/>
      <c r="AT750" s="25"/>
      <c r="AU750" s="25"/>
      <c r="AV750" s="25"/>
      <c r="AW750" s="25"/>
      <c r="AX750" s="25"/>
      <c r="AY750" s="25"/>
      <c r="AZ750" s="25"/>
      <c r="BA750" s="25"/>
      <c r="BB750" s="25"/>
      <c r="BC750" s="25"/>
      <c r="BD750" s="25"/>
      <c r="BE750" s="25"/>
      <c r="BF750" s="25"/>
      <c r="BG750" s="25"/>
      <c r="BH750" s="25"/>
      <c r="BI750" s="25"/>
      <c r="BJ750" s="25"/>
      <c r="BK750" s="25"/>
      <c r="BL750" s="25"/>
      <c r="BM750" s="25"/>
      <c r="BN750" s="25"/>
      <c r="BO750" s="25"/>
      <c r="BP750" s="25"/>
      <c r="BQ750" s="25"/>
    </row>
    <row r="751" spans="1:69" s="110" customFormat="1" x14ac:dyDescent="0.3">
      <c r="A751" s="25"/>
      <c r="B751" s="25"/>
      <c r="C751" s="25"/>
      <c r="D751" s="26"/>
      <c r="E751" s="26"/>
      <c r="F751" s="26"/>
      <c r="G751" s="26"/>
      <c r="H751" s="26"/>
      <c r="I751" s="26"/>
      <c r="J751" s="26"/>
      <c r="K751" s="26"/>
      <c r="L751" s="26"/>
      <c r="M751" s="26"/>
      <c r="N751" s="26"/>
      <c r="O751" s="25"/>
      <c r="P751" s="26"/>
      <c r="Q751" s="26"/>
      <c r="R751" s="25"/>
      <c r="S751" s="25"/>
      <c r="T751" s="26"/>
      <c r="U751" s="26"/>
      <c r="V751" s="26"/>
      <c r="W751" s="26"/>
      <c r="X751" s="26"/>
      <c r="Y751" s="25"/>
      <c r="Z751" s="25"/>
      <c r="AA751" s="25"/>
      <c r="AB751" s="25"/>
      <c r="AC751" s="25"/>
      <c r="AD751" s="25"/>
      <c r="AE751" s="25"/>
      <c r="AF751" s="25"/>
      <c r="AG751" s="25"/>
      <c r="AH751" s="25"/>
      <c r="AI751" s="25"/>
      <c r="AJ751" s="25"/>
      <c r="AK751" s="25"/>
      <c r="AL751" s="25"/>
      <c r="AM751" s="25"/>
      <c r="AN751" s="25"/>
      <c r="AO751" s="25"/>
      <c r="AP751" s="25"/>
      <c r="AQ751" s="25"/>
      <c r="AR751" s="25"/>
      <c r="AS751" s="25"/>
      <c r="AT751" s="25"/>
      <c r="AU751" s="25"/>
      <c r="AV751" s="25"/>
      <c r="AW751" s="25"/>
      <c r="AX751" s="25"/>
      <c r="AY751" s="25"/>
      <c r="AZ751" s="25"/>
      <c r="BA751" s="25"/>
      <c r="BB751" s="25"/>
      <c r="BC751" s="25"/>
      <c r="BD751" s="25"/>
      <c r="BE751" s="25"/>
      <c r="BF751" s="25"/>
      <c r="BG751" s="25"/>
      <c r="BH751" s="25"/>
      <c r="BI751" s="25"/>
      <c r="BJ751" s="25"/>
      <c r="BK751" s="25"/>
      <c r="BL751" s="25"/>
      <c r="BM751" s="25"/>
      <c r="BN751" s="25"/>
      <c r="BO751" s="25"/>
      <c r="BP751" s="25"/>
      <c r="BQ751" s="25"/>
    </row>
    <row r="752" spans="1:69" s="110" customFormat="1" x14ac:dyDescent="0.3">
      <c r="A752" s="25"/>
      <c r="B752" s="25"/>
      <c r="C752" s="25"/>
      <c r="D752" s="26"/>
      <c r="E752" s="26"/>
      <c r="F752" s="26"/>
      <c r="G752" s="26"/>
      <c r="H752" s="26"/>
      <c r="I752" s="26"/>
      <c r="J752" s="26"/>
      <c r="K752" s="26"/>
      <c r="L752" s="26"/>
      <c r="M752" s="26"/>
      <c r="N752" s="26"/>
      <c r="O752" s="25"/>
      <c r="P752" s="26"/>
      <c r="Q752" s="26"/>
      <c r="R752" s="25"/>
      <c r="S752" s="25"/>
      <c r="T752" s="26"/>
      <c r="U752" s="26"/>
      <c r="V752" s="26"/>
      <c r="W752" s="26"/>
      <c r="X752" s="26"/>
      <c r="Y752" s="25"/>
      <c r="Z752" s="25"/>
      <c r="AA752" s="25"/>
      <c r="AB752" s="25"/>
      <c r="AC752" s="25"/>
      <c r="AD752" s="25"/>
      <c r="AE752" s="25"/>
      <c r="AF752" s="25"/>
      <c r="AG752" s="25"/>
      <c r="AH752" s="25"/>
      <c r="AI752" s="25"/>
      <c r="AJ752" s="25"/>
      <c r="AK752" s="25"/>
      <c r="AL752" s="25"/>
      <c r="AM752" s="25"/>
      <c r="AN752" s="25"/>
      <c r="AO752" s="25"/>
      <c r="AP752" s="25"/>
      <c r="AQ752" s="25"/>
      <c r="AR752" s="25"/>
      <c r="AS752" s="25"/>
      <c r="AT752" s="25"/>
      <c r="AU752" s="25"/>
      <c r="AV752" s="25"/>
      <c r="AW752" s="25"/>
      <c r="AX752" s="25"/>
      <c r="AY752" s="25"/>
      <c r="AZ752" s="25"/>
      <c r="BA752" s="25"/>
      <c r="BB752" s="25"/>
      <c r="BC752" s="25"/>
      <c r="BD752" s="25"/>
      <c r="BE752" s="25"/>
      <c r="BF752" s="25"/>
      <c r="BG752" s="25"/>
      <c r="BH752" s="25"/>
      <c r="BI752" s="25"/>
      <c r="BJ752" s="25"/>
      <c r="BK752" s="25"/>
      <c r="BL752" s="25"/>
      <c r="BM752" s="25"/>
      <c r="BN752" s="25"/>
      <c r="BO752" s="25"/>
      <c r="BP752" s="25"/>
      <c r="BQ752" s="25"/>
    </row>
    <row r="753" spans="1:69" s="110" customFormat="1" x14ac:dyDescent="0.3">
      <c r="A753" s="25"/>
      <c r="B753" s="25"/>
      <c r="C753" s="25"/>
      <c r="D753" s="26"/>
      <c r="E753" s="26"/>
      <c r="F753" s="26"/>
      <c r="G753" s="26"/>
      <c r="H753" s="26"/>
      <c r="I753" s="26"/>
      <c r="J753" s="26"/>
      <c r="K753" s="26"/>
      <c r="L753" s="26"/>
      <c r="M753" s="26"/>
      <c r="N753" s="26"/>
      <c r="O753" s="25"/>
      <c r="P753" s="26"/>
      <c r="Q753" s="26"/>
      <c r="R753" s="25"/>
      <c r="S753" s="25"/>
      <c r="T753" s="26"/>
      <c r="U753" s="26"/>
      <c r="V753" s="26"/>
      <c r="W753" s="26"/>
      <c r="X753" s="26"/>
      <c r="Y753" s="25"/>
      <c r="Z753" s="25"/>
      <c r="AA753" s="25"/>
      <c r="AB753" s="25"/>
      <c r="AC753" s="25"/>
      <c r="AD753" s="25"/>
      <c r="AE753" s="25"/>
      <c r="AF753" s="25"/>
      <c r="AG753" s="25"/>
      <c r="AH753" s="25"/>
      <c r="AI753" s="25"/>
      <c r="AJ753" s="25"/>
      <c r="AK753" s="25"/>
      <c r="AL753" s="25"/>
      <c r="AM753" s="25"/>
      <c r="AN753" s="25"/>
      <c r="AO753" s="25"/>
      <c r="AP753" s="25"/>
      <c r="AQ753" s="25"/>
      <c r="AR753" s="25"/>
      <c r="AS753" s="25"/>
      <c r="AT753" s="25"/>
      <c r="AU753" s="25"/>
      <c r="AV753" s="25"/>
      <c r="AW753" s="25"/>
      <c r="AX753" s="25"/>
      <c r="AY753" s="25"/>
      <c r="AZ753" s="25"/>
      <c r="BA753" s="25"/>
      <c r="BB753" s="25"/>
      <c r="BC753" s="25"/>
      <c r="BD753" s="25"/>
      <c r="BE753" s="25"/>
      <c r="BF753" s="25"/>
      <c r="BG753" s="25"/>
      <c r="BH753" s="25"/>
      <c r="BI753" s="25"/>
      <c r="BJ753" s="25"/>
      <c r="BK753" s="25"/>
      <c r="BL753" s="25"/>
      <c r="BM753" s="25"/>
      <c r="BN753" s="25"/>
      <c r="BO753" s="25"/>
      <c r="BP753" s="25"/>
      <c r="BQ753" s="25"/>
    </row>
    <row r="754" spans="1:69" s="110" customFormat="1" x14ac:dyDescent="0.3">
      <c r="A754" s="25"/>
      <c r="B754" s="25"/>
      <c r="C754" s="25"/>
      <c r="D754" s="26"/>
      <c r="E754" s="26"/>
      <c r="F754" s="26"/>
      <c r="G754" s="26"/>
      <c r="H754" s="26"/>
      <c r="I754" s="26"/>
      <c r="J754" s="26"/>
      <c r="K754" s="26"/>
      <c r="L754" s="26"/>
      <c r="M754" s="26"/>
      <c r="N754" s="26"/>
      <c r="O754" s="25"/>
      <c r="P754" s="26"/>
      <c r="Q754" s="26"/>
      <c r="R754" s="25"/>
      <c r="S754" s="25"/>
      <c r="T754" s="26"/>
      <c r="U754" s="26"/>
      <c r="V754" s="26"/>
      <c r="W754" s="26"/>
      <c r="X754" s="26"/>
      <c r="Y754" s="25"/>
      <c r="Z754" s="25"/>
      <c r="AA754" s="25"/>
      <c r="AB754" s="25"/>
      <c r="AC754" s="25"/>
      <c r="AD754" s="25"/>
      <c r="AE754" s="25"/>
      <c r="AF754" s="25"/>
      <c r="AG754" s="25"/>
      <c r="AH754" s="25"/>
      <c r="AI754" s="25"/>
      <c r="AJ754" s="25"/>
      <c r="AK754" s="25"/>
      <c r="AL754" s="25"/>
      <c r="AM754" s="25"/>
      <c r="AN754" s="25"/>
      <c r="AO754" s="25"/>
      <c r="AP754" s="25"/>
      <c r="AQ754" s="25"/>
      <c r="AR754" s="25"/>
      <c r="AS754" s="25"/>
      <c r="AT754" s="25"/>
      <c r="AU754" s="25"/>
      <c r="AV754" s="25"/>
      <c r="AW754" s="25"/>
      <c r="AX754" s="25"/>
      <c r="AY754" s="25"/>
      <c r="AZ754" s="25"/>
      <c r="BA754" s="25"/>
      <c r="BB754" s="25"/>
      <c r="BC754" s="25"/>
      <c r="BD754" s="25"/>
      <c r="BE754" s="25"/>
      <c r="BF754" s="25"/>
      <c r="BG754" s="25"/>
      <c r="BH754" s="25"/>
      <c r="BI754" s="25"/>
      <c r="BJ754" s="25"/>
      <c r="BK754" s="25"/>
      <c r="BL754" s="25"/>
      <c r="BM754" s="25"/>
      <c r="BN754" s="25"/>
      <c r="BO754" s="25"/>
      <c r="BP754" s="25"/>
      <c r="BQ754" s="25"/>
    </row>
    <row r="755" spans="1:69" s="110" customFormat="1" x14ac:dyDescent="0.3">
      <c r="A755" s="25"/>
      <c r="B755" s="25"/>
      <c r="C755" s="25"/>
      <c r="D755" s="26"/>
      <c r="E755" s="26"/>
      <c r="F755" s="26"/>
      <c r="G755" s="26"/>
      <c r="H755" s="26"/>
      <c r="I755" s="26"/>
      <c r="J755" s="26"/>
      <c r="K755" s="26"/>
      <c r="L755" s="26"/>
      <c r="M755" s="26"/>
      <c r="N755" s="26"/>
      <c r="O755" s="25"/>
      <c r="P755" s="26"/>
      <c r="Q755" s="26"/>
      <c r="R755" s="25"/>
      <c r="S755" s="25"/>
      <c r="T755" s="26"/>
      <c r="U755" s="26"/>
      <c r="V755" s="26"/>
      <c r="W755" s="26"/>
      <c r="X755" s="26"/>
      <c r="Y755" s="25"/>
      <c r="Z755" s="25"/>
      <c r="AA755" s="25"/>
      <c r="AB755" s="25"/>
      <c r="AC755" s="25"/>
      <c r="AD755" s="25"/>
      <c r="AE755" s="25"/>
      <c r="AF755" s="25"/>
      <c r="AG755" s="25"/>
      <c r="AH755" s="25"/>
      <c r="AI755" s="25"/>
      <c r="AJ755" s="25"/>
      <c r="AK755" s="25"/>
      <c r="AL755" s="25"/>
      <c r="AM755" s="25"/>
      <c r="AN755" s="25"/>
      <c r="AO755" s="25"/>
      <c r="AP755" s="25"/>
      <c r="AQ755" s="25"/>
      <c r="AR755" s="25"/>
      <c r="AS755" s="25"/>
      <c r="AT755" s="25"/>
      <c r="AU755" s="25"/>
      <c r="AV755" s="25"/>
      <c r="AW755" s="25"/>
      <c r="AX755" s="25"/>
      <c r="AY755" s="25"/>
      <c r="AZ755" s="25"/>
      <c r="BA755" s="25"/>
      <c r="BB755" s="25"/>
      <c r="BC755" s="25"/>
      <c r="BD755" s="25"/>
      <c r="BE755" s="25"/>
      <c r="BF755" s="25"/>
      <c r="BG755" s="25"/>
      <c r="BH755" s="25"/>
      <c r="BI755" s="25"/>
      <c r="BJ755" s="25"/>
      <c r="BK755" s="25"/>
      <c r="BL755" s="25"/>
      <c r="BM755" s="25"/>
      <c r="BN755" s="25"/>
      <c r="BO755" s="25"/>
      <c r="BP755" s="25"/>
      <c r="BQ755" s="25"/>
    </row>
    <row r="756" spans="1:69" s="110" customFormat="1" x14ac:dyDescent="0.3">
      <c r="A756" s="25"/>
      <c r="B756" s="25"/>
      <c r="C756" s="25"/>
      <c r="D756" s="26"/>
      <c r="E756" s="26"/>
      <c r="F756" s="26"/>
      <c r="G756" s="26"/>
      <c r="H756" s="26"/>
      <c r="I756" s="26"/>
      <c r="J756" s="26"/>
      <c r="K756" s="26"/>
      <c r="L756" s="26"/>
      <c r="M756" s="26"/>
      <c r="N756" s="26"/>
      <c r="O756" s="25"/>
      <c r="P756" s="26"/>
      <c r="Q756" s="26"/>
      <c r="R756" s="25"/>
      <c r="S756" s="25"/>
      <c r="T756" s="26"/>
      <c r="U756" s="26"/>
      <c r="V756" s="26"/>
      <c r="W756" s="26"/>
      <c r="X756" s="26"/>
      <c r="Y756" s="25"/>
      <c r="Z756" s="25"/>
      <c r="AA756" s="25"/>
      <c r="AB756" s="25"/>
      <c r="AC756" s="25"/>
      <c r="AD756" s="25"/>
      <c r="AE756" s="25"/>
      <c r="AF756" s="25"/>
      <c r="AG756" s="25"/>
      <c r="AH756" s="25"/>
      <c r="AI756" s="25"/>
      <c r="AJ756" s="25"/>
      <c r="AK756" s="25"/>
      <c r="AL756" s="25"/>
      <c r="AM756" s="25"/>
      <c r="AN756" s="25"/>
      <c r="AO756" s="25"/>
      <c r="AP756" s="25"/>
      <c r="AQ756" s="25"/>
      <c r="AR756" s="25"/>
      <c r="AS756" s="25"/>
      <c r="AT756" s="25"/>
      <c r="AU756" s="25"/>
      <c r="AV756" s="25"/>
      <c r="AW756" s="25"/>
      <c r="AX756" s="25"/>
      <c r="AY756" s="25"/>
      <c r="AZ756" s="25"/>
      <c r="BA756" s="25"/>
      <c r="BB756" s="25"/>
      <c r="BC756" s="25"/>
      <c r="BD756" s="25"/>
      <c r="BE756" s="25"/>
      <c r="BF756" s="25"/>
      <c r="BG756" s="25"/>
      <c r="BH756" s="25"/>
      <c r="BI756" s="25"/>
      <c r="BJ756" s="25"/>
      <c r="BK756" s="25"/>
      <c r="BL756" s="25"/>
      <c r="BM756" s="25"/>
      <c r="BN756" s="25"/>
      <c r="BO756" s="25"/>
      <c r="BP756" s="25"/>
      <c r="BQ756" s="25"/>
    </row>
    <row r="757" spans="1:69" s="110" customFormat="1" x14ac:dyDescent="0.3">
      <c r="A757" s="25"/>
      <c r="B757" s="25"/>
      <c r="C757" s="25"/>
      <c r="D757" s="26"/>
      <c r="E757" s="26"/>
      <c r="F757" s="26"/>
      <c r="G757" s="26"/>
      <c r="H757" s="26"/>
      <c r="I757" s="26"/>
      <c r="J757" s="26"/>
      <c r="K757" s="26"/>
      <c r="L757" s="26"/>
      <c r="M757" s="26"/>
      <c r="N757" s="26"/>
      <c r="O757" s="25"/>
      <c r="P757" s="26"/>
      <c r="Q757" s="26"/>
      <c r="R757" s="25"/>
      <c r="S757" s="25"/>
      <c r="T757" s="26"/>
      <c r="U757" s="26"/>
      <c r="V757" s="26"/>
      <c r="W757" s="26"/>
      <c r="X757" s="26"/>
      <c r="Y757" s="25"/>
      <c r="Z757" s="25"/>
      <c r="AA757" s="25"/>
      <c r="AB757" s="25"/>
      <c r="AC757" s="25"/>
      <c r="AD757" s="25"/>
      <c r="AE757" s="25"/>
      <c r="AF757" s="25"/>
      <c r="AG757" s="25"/>
      <c r="AH757" s="25"/>
      <c r="AI757" s="25"/>
      <c r="AJ757" s="25"/>
      <c r="AK757" s="25"/>
      <c r="AL757" s="25"/>
      <c r="AM757" s="25"/>
      <c r="AN757" s="25"/>
      <c r="AO757" s="25"/>
      <c r="AP757" s="25"/>
      <c r="AQ757" s="25"/>
      <c r="AR757" s="25"/>
      <c r="AS757" s="25"/>
      <c r="AT757" s="25"/>
      <c r="AU757" s="25"/>
      <c r="AV757" s="25"/>
      <c r="AW757" s="25"/>
      <c r="AX757" s="25"/>
      <c r="AY757" s="25"/>
      <c r="AZ757" s="25"/>
      <c r="BA757" s="25"/>
      <c r="BB757" s="25"/>
      <c r="BC757" s="25"/>
      <c r="BD757" s="25"/>
      <c r="BE757" s="25"/>
      <c r="BF757" s="25"/>
      <c r="BG757" s="25"/>
      <c r="BH757" s="25"/>
      <c r="BI757" s="25"/>
      <c r="BJ757" s="25"/>
      <c r="BK757" s="25"/>
      <c r="BL757" s="25"/>
      <c r="BM757" s="25"/>
      <c r="BN757" s="25"/>
      <c r="BO757" s="25"/>
      <c r="BP757" s="25"/>
      <c r="BQ757" s="25"/>
    </row>
    <row r="758" spans="1:69" s="110" customFormat="1" x14ac:dyDescent="0.3">
      <c r="A758" s="25"/>
      <c r="B758" s="25"/>
      <c r="C758" s="25"/>
      <c r="D758" s="26"/>
      <c r="E758" s="26"/>
      <c r="F758" s="26"/>
      <c r="G758" s="26"/>
      <c r="H758" s="26"/>
      <c r="I758" s="26"/>
      <c r="J758" s="26"/>
      <c r="K758" s="26"/>
      <c r="L758" s="26"/>
      <c r="M758" s="26"/>
      <c r="N758" s="26"/>
      <c r="O758" s="25"/>
      <c r="P758" s="26"/>
      <c r="Q758" s="26"/>
      <c r="R758" s="25"/>
      <c r="S758" s="25"/>
      <c r="T758" s="26"/>
      <c r="U758" s="26"/>
      <c r="V758" s="26"/>
      <c r="W758" s="26"/>
      <c r="X758" s="26"/>
      <c r="Y758" s="25"/>
      <c r="Z758" s="25"/>
      <c r="AA758" s="25"/>
      <c r="AB758" s="25"/>
      <c r="AC758" s="25"/>
      <c r="AD758" s="25"/>
      <c r="AE758" s="25"/>
      <c r="AF758" s="25"/>
      <c r="AG758" s="25"/>
      <c r="AH758" s="25"/>
      <c r="AI758" s="25"/>
      <c r="AJ758" s="25"/>
      <c r="AK758" s="25"/>
      <c r="AL758" s="25"/>
      <c r="AM758" s="25"/>
      <c r="AN758" s="25"/>
      <c r="AO758" s="25"/>
      <c r="AP758" s="25"/>
      <c r="AQ758" s="25"/>
      <c r="AR758" s="25"/>
      <c r="AS758" s="25"/>
      <c r="AT758" s="25"/>
      <c r="AU758" s="25"/>
      <c r="AV758" s="25"/>
      <c r="AW758" s="25"/>
      <c r="AX758" s="25"/>
      <c r="AY758" s="25"/>
      <c r="AZ758" s="25"/>
      <c r="BA758" s="25"/>
      <c r="BB758" s="25"/>
      <c r="BC758" s="25"/>
      <c r="BD758" s="25"/>
      <c r="BE758" s="25"/>
      <c r="BF758" s="25"/>
      <c r="BG758" s="25"/>
      <c r="BH758" s="25"/>
      <c r="BI758" s="25"/>
      <c r="BJ758" s="25"/>
      <c r="BK758" s="25"/>
      <c r="BL758" s="25"/>
      <c r="BM758" s="25"/>
      <c r="BN758" s="25"/>
      <c r="BO758" s="25"/>
      <c r="BP758" s="25"/>
      <c r="BQ758" s="25"/>
    </row>
    <row r="759" spans="1:69" s="110" customFormat="1" x14ac:dyDescent="0.3">
      <c r="A759" s="25"/>
      <c r="B759" s="25"/>
      <c r="C759" s="25"/>
      <c r="D759" s="26"/>
      <c r="E759" s="26"/>
      <c r="F759" s="26"/>
      <c r="G759" s="26"/>
      <c r="H759" s="26"/>
      <c r="I759" s="26"/>
      <c r="J759" s="26"/>
      <c r="K759" s="26"/>
      <c r="L759" s="26"/>
      <c r="M759" s="26"/>
      <c r="N759" s="26"/>
      <c r="O759" s="25"/>
      <c r="P759" s="26"/>
      <c r="Q759" s="26"/>
      <c r="R759" s="25"/>
      <c r="S759" s="25"/>
      <c r="T759" s="26"/>
      <c r="U759" s="26"/>
      <c r="V759" s="26"/>
      <c r="W759" s="26"/>
      <c r="X759" s="26"/>
      <c r="Y759" s="25"/>
      <c r="Z759" s="25"/>
      <c r="AA759" s="25"/>
      <c r="AB759" s="25"/>
      <c r="AC759" s="25"/>
      <c r="AD759" s="25"/>
      <c r="AE759" s="25"/>
      <c r="AF759" s="25"/>
      <c r="AG759" s="25"/>
      <c r="AH759" s="25"/>
      <c r="AI759" s="25"/>
      <c r="AJ759" s="25"/>
      <c r="AK759" s="25"/>
      <c r="AL759" s="25"/>
      <c r="AM759" s="25"/>
      <c r="AN759" s="25"/>
      <c r="AO759" s="25"/>
      <c r="AP759" s="25"/>
      <c r="AQ759" s="25"/>
      <c r="AR759" s="25"/>
      <c r="AS759" s="25"/>
      <c r="AT759" s="25"/>
      <c r="AU759" s="25"/>
      <c r="AV759" s="25"/>
      <c r="AW759" s="25"/>
      <c r="AX759" s="25"/>
      <c r="AY759" s="25"/>
      <c r="AZ759" s="25"/>
      <c r="BA759" s="25"/>
      <c r="BB759" s="25"/>
      <c r="BC759" s="25"/>
      <c r="BD759" s="25"/>
      <c r="BE759" s="25"/>
      <c r="BF759" s="25"/>
      <c r="BG759" s="25"/>
      <c r="BH759" s="25"/>
      <c r="BI759" s="25"/>
      <c r="BJ759" s="25"/>
      <c r="BK759" s="25"/>
      <c r="BL759" s="25"/>
      <c r="BM759" s="25"/>
      <c r="BN759" s="25"/>
      <c r="BO759" s="25"/>
      <c r="BP759" s="25"/>
      <c r="BQ759" s="25"/>
    </row>
    <row r="760" spans="1:69" s="110" customFormat="1" x14ac:dyDescent="0.3">
      <c r="A760" s="25"/>
      <c r="B760" s="25"/>
      <c r="C760" s="25"/>
      <c r="D760" s="26"/>
      <c r="E760" s="26"/>
      <c r="F760" s="26"/>
      <c r="G760" s="26"/>
      <c r="H760" s="26"/>
      <c r="I760" s="26"/>
      <c r="J760" s="26"/>
      <c r="K760" s="26"/>
      <c r="L760" s="26"/>
      <c r="M760" s="26"/>
      <c r="N760" s="26"/>
      <c r="O760" s="25"/>
      <c r="P760" s="26"/>
      <c r="Q760" s="26"/>
      <c r="R760" s="25"/>
      <c r="S760" s="25"/>
      <c r="T760" s="26"/>
      <c r="U760" s="26"/>
      <c r="V760" s="26"/>
      <c r="W760" s="26"/>
      <c r="X760" s="26"/>
      <c r="Y760" s="25"/>
      <c r="Z760" s="25"/>
      <c r="AA760" s="25"/>
      <c r="AB760" s="25"/>
      <c r="AC760" s="25"/>
      <c r="AD760" s="25"/>
      <c r="AE760" s="25"/>
      <c r="AF760" s="25"/>
      <c r="AG760" s="25"/>
      <c r="AH760" s="25"/>
      <c r="AI760" s="25"/>
      <c r="AJ760" s="25"/>
      <c r="AK760" s="25"/>
      <c r="AL760" s="25"/>
      <c r="AM760" s="25"/>
      <c r="AN760" s="25"/>
      <c r="AO760" s="25"/>
      <c r="AP760" s="25"/>
      <c r="AQ760" s="25"/>
      <c r="AR760" s="25"/>
      <c r="AS760" s="25"/>
      <c r="AT760" s="25"/>
      <c r="AU760" s="25"/>
      <c r="AV760" s="25"/>
      <c r="AW760" s="25"/>
      <c r="AX760" s="25"/>
      <c r="AY760" s="25"/>
      <c r="AZ760" s="25"/>
      <c r="BA760" s="25"/>
      <c r="BB760" s="25"/>
      <c r="BC760" s="25"/>
      <c r="BD760" s="25"/>
      <c r="BE760" s="25"/>
      <c r="BF760" s="25"/>
      <c r="BG760" s="25"/>
      <c r="BH760" s="25"/>
      <c r="BI760" s="25"/>
      <c r="BJ760" s="25"/>
      <c r="BK760" s="25"/>
      <c r="BL760" s="25"/>
      <c r="BM760" s="25"/>
      <c r="BN760" s="25"/>
      <c r="BO760" s="25"/>
      <c r="BP760" s="25"/>
      <c r="BQ760" s="25"/>
    </row>
    <row r="761" spans="1:69" s="110" customFormat="1" x14ac:dyDescent="0.3">
      <c r="A761" s="25"/>
      <c r="B761" s="25"/>
      <c r="C761" s="25"/>
      <c r="D761" s="26"/>
      <c r="E761" s="26"/>
      <c r="F761" s="26"/>
      <c r="G761" s="26"/>
      <c r="H761" s="26"/>
      <c r="I761" s="26"/>
      <c r="J761" s="26"/>
      <c r="K761" s="26"/>
      <c r="L761" s="26"/>
      <c r="M761" s="26"/>
      <c r="N761" s="26"/>
      <c r="O761" s="25"/>
      <c r="P761" s="26"/>
      <c r="Q761" s="26"/>
      <c r="R761" s="25"/>
      <c r="S761" s="25"/>
      <c r="T761" s="26"/>
      <c r="U761" s="26"/>
      <c r="V761" s="26"/>
      <c r="W761" s="26"/>
      <c r="X761" s="26"/>
      <c r="Y761" s="25"/>
      <c r="Z761" s="25"/>
      <c r="AA761" s="25"/>
      <c r="AB761" s="25"/>
      <c r="AC761" s="25"/>
      <c r="AD761" s="25"/>
      <c r="AE761" s="25"/>
      <c r="AF761" s="25"/>
      <c r="AG761" s="25"/>
      <c r="AH761" s="25"/>
      <c r="AI761" s="25"/>
      <c r="AJ761" s="25"/>
      <c r="AK761" s="25"/>
      <c r="AL761" s="25"/>
      <c r="AM761" s="25"/>
      <c r="AN761" s="25"/>
      <c r="AO761" s="25"/>
      <c r="AP761" s="25"/>
      <c r="AQ761" s="25"/>
      <c r="AR761" s="25"/>
      <c r="AS761" s="25"/>
      <c r="AT761" s="25"/>
      <c r="AU761" s="25"/>
      <c r="AV761" s="25"/>
      <c r="AW761" s="25"/>
      <c r="AX761" s="25"/>
      <c r="AY761" s="25"/>
      <c r="AZ761" s="25"/>
      <c r="BA761" s="25"/>
      <c r="BB761" s="25"/>
      <c r="BC761" s="25"/>
      <c r="BD761" s="25"/>
      <c r="BE761" s="25"/>
      <c r="BF761" s="25"/>
      <c r="BG761" s="25"/>
      <c r="BH761" s="25"/>
      <c r="BI761" s="25"/>
      <c r="BJ761" s="25"/>
      <c r="BK761" s="25"/>
      <c r="BL761" s="25"/>
      <c r="BM761" s="25"/>
      <c r="BN761" s="25"/>
      <c r="BO761" s="25"/>
      <c r="BP761" s="25"/>
      <c r="BQ761" s="25"/>
    </row>
    <row r="762" spans="1:69" s="110" customFormat="1" x14ac:dyDescent="0.3">
      <c r="A762" s="25"/>
      <c r="B762" s="25"/>
      <c r="C762" s="25"/>
      <c r="D762" s="26"/>
      <c r="E762" s="26"/>
      <c r="F762" s="26"/>
      <c r="G762" s="26"/>
      <c r="H762" s="26"/>
      <c r="I762" s="26"/>
      <c r="J762" s="26"/>
      <c r="K762" s="26"/>
      <c r="L762" s="26"/>
      <c r="M762" s="26"/>
      <c r="N762" s="26"/>
      <c r="O762" s="25"/>
      <c r="P762" s="26"/>
      <c r="Q762" s="26"/>
      <c r="R762" s="25"/>
      <c r="S762" s="25"/>
      <c r="T762" s="26"/>
      <c r="U762" s="26"/>
      <c r="V762" s="26"/>
      <c r="W762" s="26"/>
      <c r="X762" s="26"/>
      <c r="Y762" s="25"/>
      <c r="Z762" s="25"/>
      <c r="AA762" s="25"/>
      <c r="AB762" s="25"/>
      <c r="AC762" s="25"/>
      <c r="AD762" s="25"/>
      <c r="AE762" s="25"/>
      <c r="AF762" s="25"/>
      <c r="AG762" s="25"/>
      <c r="AH762" s="25"/>
      <c r="AI762" s="25"/>
      <c r="AJ762" s="25"/>
      <c r="AK762" s="25"/>
      <c r="AL762" s="25"/>
      <c r="AM762" s="25"/>
      <c r="AN762" s="25"/>
      <c r="AO762" s="25"/>
      <c r="AP762" s="25"/>
      <c r="AQ762" s="25"/>
      <c r="AR762" s="25"/>
      <c r="AS762" s="25"/>
      <c r="AT762" s="25"/>
      <c r="AU762" s="25"/>
      <c r="AV762" s="25"/>
      <c r="AW762" s="25"/>
      <c r="AX762" s="25"/>
      <c r="AY762" s="25"/>
      <c r="AZ762" s="25"/>
      <c r="BA762" s="25"/>
      <c r="BB762" s="25"/>
      <c r="BC762" s="25"/>
      <c r="BD762" s="25"/>
      <c r="BE762" s="25"/>
      <c r="BF762" s="25"/>
      <c r="BG762" s="25"/>
      <c r="BH762" s="25"/>
      <c r="BI762" s="25"/>
      <c r="BJ762" s="25"/>
      <c r="BK762" s="25"/>
      <c r="BL762" s="25"/>
      <c r="BM762" s="25"/>
      <c r="BN762" s="25"/>
      <c r="BO762" s="25"/>
      <c r="BP762" s="25"/>
      <c r="BQ762" s="25"/>
    </row>
    <row r="763" spans="1:69" s="110" customFormat="1" x14ac:dyDescent="0.3">
      <c r="A763" s="25"/>
      <c r="B763" s="25"/>
      <c r="C763" s="25"/>
      <c r="D763" s="26"/>
      <c r="E763" s="26"/>
      <c r="F763" s="26"/>
      <c r="G763" s="26"/>
      <c r="H763" s="26"/>
      <c r="I763" s="26"/>
      <c r="J763" s="26"/>
      <c r="K763" s="26"/>
      <c r="L763" s="26"/>
      <c r="M763" s="26"/>
      <c r="N763" s="26"/>
      <c r="O763" s="25"/>
      <c r="P763" s="26"/>
      <c r="Q763" s="26"/>
      <c r="R763" s="25"/>
      <c r="S763" s="25"/>
      <c r="T763" s="26"/>
      <c r="U763" s="26"/>
      <c r="V763" s="26"/>
      <c r="W763" s="26"/>
      <c r="X763" s="26"/>
      <c r="Y763" s="25"/>
      <c r="Z763" s="25"/>
      <c r="AA763" s="25"/>
      <c r="AB763" s="25"/>
      <c r="AC763" s="25"/>
      <c r="AD763" s="25"/>
      <c r="AE763" s="25"/>
      <c r="AF763" s="25"/>
      <c r="AG763" s="25"/>
      <c r="AH763" s="25"/>
      <c r="AI763" s="25"/>
      <c r="AJ763" s="25"/>
      <c r="AK763" s="25"/>
      <c r="AL763" s="25"/>
      <c r="AM763" s="25"/>
      <c r="AN763" s="25"/>
      <c r="AO763" s="25"/>
      <c r="AP763" s="25"/>
      <c r="AQ763" s="25"/>
      <c r="AR763" s="25"/>
      <c r="AS763" s="25"/>
      <c r="AT763" s="25"/>
      <c r="AU763" s="25"/>
      <c r="AV763" s="25"/>
      <c r="AW763" s="25"/>
      <c r="AX763" s="25"/>
      <c r="AY763" s="25"/>
      <c r="AZ763" s="25"/>
      <c r="BA763" s="25"/>
      <c r="BB763" s="25"/>
      <c r="BC763" s="25"/>
      <c r="BD763" s="25"/>
      <c r="BE763" s="25"/>
      <c r="BF763" s="25"/>
      <c r="BG763" s="25"/>
      <c r="BH763" s="25"/>
      <c r="BI763" s="25"/>
      <c r="BJ763" s="25"/>
      <c r="BK763" s="25"/>
      <c r="BL763" s="25"/>
      <c r="BM763" s="25"/>
      <c r="BN763" s="25"/>
      <c r="BO763" s="25"/>
      <c r="BP763" s="25"/>
      <c r="BQ763" s="25"/>
    </row>
    <row r="764" spans="1:69" s="110" customFormat="1" x14ac:dyDescent="0.3">
      <c r="A764" s="25"/>
      <c r="B764" s="25"/>
      <c r="C764" s="25"/>
      <c r="D764" s="26"/>
      <c r="E764" s="26"/>
      <c r="F764" s="26"/>
      <c r="G764" s="26"/>
      <c r="H764" s="26"/>
      <c r="I764" s="26"/>
      <c r="J764" s="26"/>
      <c r="K764" s="26"/>
      <c r="L764" s="26"/>
      <c r="M764" s="26"/>
      <c r="N764" s="26"/>
      <c r="O764" s="25"/>
      <c r="P764" s="26"/>
      <c r="Q764" s="26"/>
      <c r="R764" s="25"/>
      <c r="S764" s="25"/>
      <c r="T764" s="26"/>
      <c r="U764" s="26"/>
      <c r="V764" s="26"/>
      <c r="W764" s="26"/>
      <c r="X764" s="26"/>
      <c r="Y764" s="25"/>
      <c r="Z764" s="25"/>
      <c r="AA764" s="25"/>
      <c r="AB764" s="25"/>
      <c r="AC764" s="25"/>
      <c r="AD764" s="25"/>
      <c r="AE764" s="25"/>
      <c r="AF764" s="25"/>
      <c r="AG764" s="25"/>
      <c r="AH764" s="25"/>
      <c r="AI764" s="25"/>
      <c r="AJ764" s="25"/>
      <c r="AK764" s="25"/>
      <c r="AL764" s="25"/>
      <c r="AM764" s="25"/>
      <c r="AN764" s="25"/>
      <c r="AO764" s="25"/>
      <c r="AP764" s="25"/>
      <c r="AQ764" s="25"/>
      <c r="AR764" s="25"/>
      <c r="AS764" s="25"/>
      <c r="AT764" s="25"/>
      <c r="AU764" s="25"/>
      <c r="AV764" s="25"/>
      <c r="AW764" s="25"/>
      <c r="AX764" s="25"/>
      <c r="AY764" s="25"/>
      <c r="AZ764" s="25"/>
      <c r="BA764" s="25"/>
      <c r="BB764" s="25"/>
      <c r="BC764" s="25"/>
      <c r="BD764" s="25"/>
      <c r="BE764" s="25"/>
      <c r="BF764" s="25"/>
      <c r="BG764" s="25"/>
      <c r="BH764" s="25"/>
      <c r="BI764" s="25"/>
      <c r="BJ764" s="25"/>
      <c r="BK764" s="25"/>
      <c r="BL764" s="25"/>
      <c r="BM764" s="25"/>
      <c r="BN764" s="25"/>
      <c r="BO764" s="25"/>
      <c r="BP764" s="25"/>
      <c r="BQ764" s="25"/>
    </row>
    <row r="765" spans="1:69" s="110" customFormat="1" x14ac:dyDescent="0.3">
      <c r="A765" s="25"/>
      <c r="B765" s="25"/>
      <c r="C765" s="25"/>
      <c r="D765" s="26"/>
      <c r="E765" s="26"/>
      <c r="F765" s="26"/>
      <c r="G765" s="26"/>
      <c r="H765" s="26"/>
      <c r="I765" s="26"/>
      <c r="J765" s="26"/>
      <c r="K765" s="26"/>
      <c r="L765" s="26"/>
      <c r="M765" s="26"/>
      <c r="N765" s="26"/>
      <c r="O765" s="25"/>
      <c r="P765" s="26"/>
      <c r="Q765" s="26"/>
      <c r="R765" s="25"/>
      <c r="S765" s="25"/>
      <c r="T765" s="26"/>
      <c r="U765" s="26"/>
      <c r="V765" s="26"/>
      <c r="W765" s="26"/>
      <c r="X765" s="26"/>
      <c r="Y765" s="25"/>
      <c r="Z765" s="25"/>
      <c r="AA765" s="25"/>
      <c r="AB765" s="25"/>
      <c r="AC765" s="25"/>
      <c r="AD765" s="25"/>
      <c r="AE765" s="25"/>
      <c r="AF765" s="25"/>
      <c r="AG765" s="25"/>
      <c r="AH765" s="25"/>
      <c r="AI765" s="25"/>
      <c r="AJ765" s="25"/>
      <c r="AK765" s="25"/>
      <c r="AL765" s="25"/>
      <c r="AM765" s="25"/>
      <c r="AN765" s="25"/>
      <c r="AO765" s="25"/>
      <c r="AP765" s="25"/>
      <c r="AQ765" s="25"/>
      <c r="AR765" s="25"/>
      <c r="AS765" s="25"/>
      <c r="AT765" s="25"/>
      <c r="AU765" s="25"/>
      <c r="AV765" s="25"/>
      <c r="AW765" s="25"/>
      <c r="AX765" s="25"/>
      <c r="AY765" s="25"/>
      <c r="AZ765" s="25"/>
      <c r="BA765" s="25"/>
      <c r="BB765" s="25"/>
      <c r="BC765" s="25"/>
      <c r="BD765" s="25"/>
      <c r="BE765" s="25"/>
      <c r="BF765" s="25"/>
      <c r="BG765" s="25"/>
      <c r="BH765" s="25"/>
      <c r="BI765" s="25"/>
      <c r="BJ765" s="25"/>
      <c r="BK765" s="25"/>
      <c r="BL765" s="25"/>
      <c r="BM765" s="25"/>
      <c r="BN765" s="25"/>
      <c r="BO765" s="25"/>
      <c r="BP765" s="25"/>
      <c r="BQ765" s="25"/>
    </row>
    <row r="766" spans="1:69" s="110" customFormat="1" x14ac:dyDescent="0.3">
      <c r="A766" s="25"/>
      <c r="B766" s="25"/>
      <c r="C766" s="25"/>
      <c r="D766" s="26"/>
      <c r="E766" s="26"/>
      <c r="F766" s="26"/>
      <c r="G766" s="26"/>
      <c r="H766" s="26"/>
      <c r="I766" s="26"/>
      <c r="J766" s="26"/>
      <c r="K766" s="26"/>
      <c r="L766" s="26"/>
      <c r="M766" s="26"/>
      <c r="N766" s="26"/>
      <c r="O766" s="25"/>
      <c r="P766" s="26"/>
      <c r="Q766" s="26"/>
      <c r="R766" s="25"/>
      <c r="S766" s="25"/>
      <c r="T766" s="26"/>
      <c r="U766" s="26"/>
      <c r="V766" s="26"/>
      <c r="W766" s="26"/>
      <c r="X766" s="26"/>
      <c r="Y766" s="25"/>
      <c r="Z766" s="25"/>
      <c r="AA766" s="25"/>
      <c r="AB766" s="25"/>
      <c r="AC766" s="25"/>
      <c r="AD766" s="25"/>
      <c r="AE766" s="25"/>
      <c r="AF766" s="25"/>
      <c r="AG766" s="25"/>
      <c r="AH766" s="25"/>
      <c r="AI766" s="25"/>
      <c r="AJ766" s="25"/>
      <c r="AK766" s="25"/>
      <c r="AL766" s="25"/>
      <c r="AM766" s="25"/>
      <c r="AN766" s="25"/>
      <c r="AO766" s="25"/>
      <c r="AP766" s="25"/>
      <c r="AQ766" s="25"/>
      <c r="AR766" s="25"/>
      <c r="AS766" s="25"/>
      <c r="AT766" s="25"/>
      <c r="AU766" s="25"/>
      <c r="AV766" s="25"/>
      <c r="AW766" s="25"/>
      <c r="AX766" s="25"/>
      <c r="AY766" s="25"/>
      <c r="AZ766" s="25"/>
      <c r="BA766" s="25"/>
      <c r="BB766" s="25"/>
      <c r="BC766" s="25"/>
      <c r="BD766" s="25"/>
      <c r="BE766" s="25"/>
      <c r="BF766" s="25"/>
      <c r="BG766" s="25"/>
      <c r="BH766" s="25"/>
      <c r="BI766" s="25"/>
      <c r="BJ766" s="25"/>
      <c r="BK766" s="25"/>
      <c r="BL766" s="25"/>
      <c r="BM766" s="25"/>
      <c r="BN766" s="25"/>
      <c r="BO766" s="25"/>
      <c r="BP766" s="25"/>
      <c r="BQ766" s="25"/>
    </row>
    <row r="767" spans="1:69" s="110" customFormat="1" x14ac:dyDescent="0.3">
      <c r="A767" s="25"/>
      <c r="B767" s="25"/>
      <c r="C767" s="25"/>
      <c r="D767" s="26"/>
      <c r="E767" s="26"/>
      <c r="F767" s="26"/>
      <c r="G767" s="26"/>
      <c r="H767" s="26"/>
      <c r="I767" s="26"/>
      <c r="J767" s="26"/>
      <c r="K767" s="26"/>
      <c r="L767" s="26"/>
      <c r="M767" s="26"/>
      <c r="N767" s="26"/>
      <c r="O767" s="25"/>
      <c r="P767" s="26"/>
      <c r="Q767" s="26"/>
      <c r="R767" s="25"/>
      <c r="S767" s="25"/>
      <c r="T767" s="26"/>
      <c r="U767" s="26"/>
      <c r="V767" s="26"/>
      <c r="W767" s="26"/>
      <c r="X767" s="26"/>
      <c r="Y767" s="25"/>
      <c r="Z767" s="25"/>
      <c r="AA767" s="25"/>
      <c r="AB767" s="25"/>
      <c r="AC767" s="25"/>
      <c r="AD767" s="25"/>
      <c r="AE767" s="25"/>
      <c r="AF767" s="25"/>
      <c r="AG767" s="25"/>
      <c r="AH767" s="25"/>
      <c r="AI767" s="25"/>
      <c r="AJ767" s="25"/>
      <c r="AK767" s="25"/>
      <c r="AL767" s="25"/>
      <c r="AM767" s="25"/>
      <c r="AN767" s="25"/>
      <c r="AO767" s="25"/>
      <c r="AP767" s="25"/>
      <c r="AQ767" s="25"/>
      <c r="AR767" s="25"/>
      <c r="AS767" s="25"/>
      <c r="AT767" s="25"/>
      <c r="AU767" s="25"/>
      <c r="AV767" s="25"/>
      <c r="AW767" s="25"/>
      <c r="AX767" s="25"/>
      <c r="AY767" s="25"/>
      <c r="AZ767" s="25"/>
      <c r="BA767" s="25"/>
      <c r="BB767" s="25"/>
      <c r="BC767" s="25"/>
      <c r="BD767" s="25"/>
      <c r="BE767" s="25"/>
      <c r="BF767" s="25"/>
      <c r="BG767" s="25"/>
      <c r="BH767" s="25"/>
      <c r="BI767" s="25"/>
      <c r="BJ767" s="25"/>
      <c r="BK767" s="25"/>
      <c r="BL767" s="25"/>
      <c r="BM767" s="25"/>
      <c r="BN767" s="25"/>
      <c r="BO767" s="25"/>
      <c r="BP767" s="25"/>
      <c r="BQ767" s="25"/>
    </row>
    <row r="768" spans="1:69" s="110" customFormat="1" x14ac:dyDescent="0.3">
      <c r="A768" s="25"/>
      <c r="B768" s="25"/>
      <c r="C768" s="25"/>
      <c r="D768" s="26"/>
      <c r="E768" s="26"/>
      <c r="F768" s="26"/>
      <c r="G768" s="26"/>
      <c r="H768" s="26"/>
      <c r="I768" s="26"/>
      <c r="J768" s="26"/>
      <c r="K768" s="26"/>
      <c r="L768" s="26"/>
      <c r="M768" s="26"/>
      <c r="N768" s="26"/>
      <c r="O768" s="25"/>
      <c r="P768" s="26"/>
      <c r="Q768" s="26"/>
      <c r="R768" s="25"/>
      <c r="S768" s="25"/>
      <c r="T768" s="26"/>
      <c r="U768" s="26"/>
      <c r="V768" s="26"/>
      <c r="W768" s="26"/>
      <c r="X768" s="26"/>
      <c r="Y768" s="25"/>
      <c r="Z768" s="25"/>
      <c r="AA768" s="25"/>
      <c r="AB768" s="25"/>
      <c r="AC768" s="25"/>
      <c r="AD768" s="25"/>
      <c r="AE768" s="25"/>
      <c r="AF768" s="25"/>
      <c r="AG768" s="25"/>
      <c r="AH768" s="25"/>
      <c r="AI768" s="25"/>
      <c r="AJ768" s="25"/>
      <c r="AK768" s="25"/>
      <c r="AL768" s="25"/>
      <c r="AM768" s="25"/>
      <c r="AN768" s="25"/>
      <c r="AO768" s="25"/>
      <c r="AP768" s="25"/>
      <c r="AQ768" s="25"/>
      <c r="AR768" s="25"/>
      <c r="AS768" s="25"/>
      <c r="AT768" s="25"/>
      <c r="AU768" s="25"/>
      <c r="AV768" s="25"/>
      <c r="AW768" s="25"/>
      <c r="AX768" s="25"/>
      <c r="AY768" s="25"/>
      <c r="AZ768" s="25"/>
      <c r="BA768" s="25"/>
      <c r="BB768" s="25"/>
      <c r="BC768" s="25"/>
      <c r="BD768" s="25"/>
      <c r="BE768" s="25"/>
      <c r="BF768" s="25"/>
      <c r="BG768" s="25"/>
      <c r="BH768" s="25"/>
      <c r="BI768" s="25"/>
      <c r="BJ768" s="25"/>
      <c r="BK768" s="25"/>
      <c r="BL768" s="25"/>
      <c r="BM768" s="25"/>
      <c r="BN768" s="25"/>
      <c r="BO768" s="25"/>
      <c r="BP768" s="25"/>
      <c r="BQ768" s="25"/>
    </row>
    <row r="769" spans="1:69" s="110" customFormat="1" x14ac:dyDescent="0.3">
      <c r="A769" s="25"/>
      <c r="B769" s="25"/>
      <c r="C769" s="25"/>
      <c r="D769" s="26"/>
      <c r="E769" s="26"/>
      <c r="F769" s="26"/>
      <c r="G769" s="26"/>
      <c r="H769" s="26"/>
      <c r="I769" s="26"/>
      <c r="J769" s="26"/>
      <c r="K769" s="26"/>
      <c r="L769" s="26"/>
      <c r="M769" s="26"/>
      <c r="N769" s="26"/>
      <c r="O769" s="25"/>
      <c r="P769" s="26"/>
      <c r="Q769" s="26"/>
      <c r="R769" s="25"/>
      <c r="S769" s="25"/>
      <c r="T769" s="26"/>
      <c r="U769" s="26"/>
      <c r="V769" s="26"/>
      <c r="W769" s="26"/>
      <c r="X769" s="26"/>
      <c r="Y769" s="25"/>
      <c r="Z769" s="25"/>
      <c r="AA769" s="25"/>
      <c r="AB769" s="25"/>
      <c r="AC769" s="25"/>
      <c r="AD769" s="25"/>
      <c r="AE769" s="25"/>
      <c r="AF769" s="25"/>
      <c r="AG769" s="25"/>
      <c r="AH769" s="25"/>
      <c r="AI769" s="25"/>
      <c r="AJ769" s="25"/>
      <c r="AK769" s="25"/>
      <c r="AL769" s="25"/>
      <c r="AM769" s="25"/>
      <c r="AN769" s="25"/>
      <c r="AO769" s="25"/>
      <c r="AP769" s="25"/>
      <c r="AQ769" s="25"/>
      <c r="AR769" s="25"/>
      <c r="AS769" s="25"/>
      <c r="AT769" s="25"/>
      <c r="AU769" s="25"/>
      <c r="AV769" s="25"/>
      <c r="AW769" s="25"/>
      <c r="AX769" s="25"/>
      <c r="AY769" s="25"/>
      <c r="AZ769" s="25"/>
      <c r="BA769" s="25"/>
      <c r="BB769" s="25"/>
      <c r="BC769" s="25"/>
      <c r="BD769" s="25"/>
      <c r="BE769" s="25"/>
      <c r="BF769" s="25"/>
      <c r="BG769" s="25"/>
      <c r="BH769" s="25"/>
      <c r="BI769" s="25"/>
      <c r="BJ769" s="25"/>
      <c r="BK769" s="25"/>
      <c r="BL769" s="25"/>
      <c r="BM769" s="25"/>
      <c r="BN769" s="25"/>
      <c r="BO769" s="25"/>
      <c r="BP769" s="25"/>
      <c r="BQ769" s="25"/>
    </row>
    <row r="770" spans="1:69" s="110" customFormat="1" x14ac:dyDescent="0.3">
      <c r="A770" s="25"/>
      <c r="B770" s="25"/>
      <c r="C770" s="25"/>
      <c r="D770" s="26"/>
      <c r="E770" s="26"/>
      <c r="F770" s="26"/>
      <c r="G770" s="26"/>
      <c r="H770" s="26"/>
      <c r="I770" s="26"/>
      <c r="J770" s="26"/>
      <c r="K770" s="26"/>
      <c r="L770" s="26"/>
      <c r="M770" s="26"/>
      <c r="N770" s="26"/>
      <c r="O770" s="25"/>
      <c r="P770" s="26"/>
      <c r="Q770" s="26"/>
      <c r="R770" s="25"/>
      <c r="S770" s="25"/>
      <c r="T770" s="26"/>
      <c r="U770" s="26"/>
      <c r="V770" s="26"/>
      <c r="W770" s="26"/>
      <c r="X770" s="26"/>
      <c r="Y770" s="25"/>
      <c r="Z770" s="25"/>
      <c r="AA770" s="25"/>
      <c r="AB770" s="25"/>
      <c r="AC770" s="25"/>
      <c r="AD770" s="25"/>
      <c r="AE770" s="25"/>
      <c r="AF770" s="25"/>
      <c r="AG770" s="25"/>
      <c r="AH770" s="25"/>
      <c r="AI770" s="25"/>
      <c r="AJ770" s="25"/>
      <c r="AK770" s="25"/>
      <c r="AL770" s="25"/>
      <c r="AM770" s="25"/>
      <c r="AN770" s="25"/>
      <c r="AO770" s="25"/>
      <c r="AP770" s="25"/>
      <c r="AQ770" s="25"/>
      <c r="AR770" s="25"/>
      <c r="AS770" s="25"/>
      <c r="AT770" s="25"/>
      <c r="AU770" s="25"/>
      <c r="AV770" s="25"/>
      <c r="AW770" s="25"/>
      <c r="AX770" s="25"/>
      <c r="AY770" s="25"/>
      <c r="AZ770" s="25"/>
      <c r="BA770" s="25"/>
      <c r="BB770" s="25"/>
      <c r="BC770" s="25"/>
      <c r="BD770" s="25"/>
      <c r="BE770" s="25"/>
      <c r="BF770" s="25"/>
      <c r="BG770" s="25"/>
      <c r="BH770" s="25"/>
      <c r="BI770" s="25"/>
      <c r="BJ770" s="25"/>
      <c r="BK770" s="25"/>
      <c r="BL770" s="25"/>
      <c r="BM770" s="25"/>
      <c r="BN770" s="25"/>
      <c r="BO770" s="25"/>
      <c r="BP770" s="25"/>
      <c r="BQ770" s="25"/>
    </row>
    <row r="771" spans="1:69" s="110" customFormat="1" x14ac:dyDescent="0.3">
      <c r="A771" s="25"/>
      <c r="B771" s="25"/>
      <c r="C771" s="25"/>
      <c r="D771" s="26"/>
      <c r="E771" s="26"/>
      <c r="F771" s="26"/>
      <c r="G771" s="26"/>
      <c r="H771" s="26"/>
      <c r="I771" s="26"/>
      <c r="J771" s="26"/>
      <c r="K771" s="26"/>
      <c r="L771" s="26"/>
      <c r="M771" s="26"/>
      <c r="N771" s="26"/>
      <c r="O771" s="25"/>
      <c r="P771" s="26"/>
      <c r="Q771" s="26"/>
      <c r="R771" s="25"/>
      <c r="S771" s="25"/>
      <c r="T771" s="26"/>
      <c r="U771" s="26"/>
      <c r="V771" s="26"/>
      <c r="W771" s="26"/>
      <c r="X771" s="26"/>
      <c r="Y771" s="25"/>
      <c r="Z771" s="25"/>
      <c r="AA771" s="25"/>
      <c r="AB771" s="25"/>
      <c r="AC771" s="25"/>
      <c r="AD771" s="25"/>
      <c r="AE771" s="25"/>
      <c r="AF771" s="25"/>
      <c r="AG771" s="25"/>
      <c r="AH771" s="25"/>
      <c r="AI771" s="25"/>
      <c r="AJ771" s="25"/>
      <c r="AK771" s="25"/>
      <c r="AL771" s="25"/>
      <c r="AM771" s="25"/>
      <c r="AN771" s="25"/>
      <c r="AO771" s="25"/>
      <c r="AP771" s="25"/>
      <c r="AQ771" s="25"/>
      <c r="AR771" s="25"/>
      <c r="AS771" s="25"/>
      <c r="AT771" s="25"/>
      <c r="AU771" s="25"/>
      <c r="AV771" s="25"/>
      <c r="AW771" s="25"/>
      <c r="AX771" s="25"/>
      <c r="AY771" s="25"/>
      <c r="AZ771" s="25"/>
      <c r="BA771" s="25"/>
      <c r="BB771" s="25"/>
      <c r="BC771" s="25"/>
      <c r="BD771" s="25"/>
      <c r="BE771" s="25"/>
      <c r="BF771" s="25"/>
      <c r="BG771" s="25"/>
      <c r="BH771" s="25"/>
      <c r="BI771" s="25"/>
      <c r="BJ771" s="25"/>
      <c r="BK771" s="25"/>
      <c r="BL771" s="25"/>
      <c r="BM771" s="25"/>
      <c r="BN771" s="25"/>
      <c r="BO771" s="25"/>
      <c r="BP771" s="25"/>
      <c r="BQ771" s="25"/>
    </row>
    <row r="772" spans="1:69" s="110" customFormat="1" x14ac:dyDescent="0.3">
      <c r="A772" s="25"/>
      <c r="B772" s="25"/>
      <c r="C772" s="25"/>
      <c r="D772" s="26"/>
      <c r="E772" s="26"/>
      <c r="F772" s="26"/>
      <c r="G772" s="26"/>
      <c r="H772" s="26"/>
      <c r="I772" s="26"/>
      <c r="J772" s="26"/>
      <c r="K772" s="26"/>
      <c r="L772" s="26"/>
      <c r="M772" s="26"/>
      <c r="N772" s="26"/>
      <c r="O772" s="25"/>
      <c r="P772" s="26"/>
      <c r="Q772" s="26"/>
      <c r="R772" s="25"/>
      <c r="S772" s="25"/>
      <c r="T772" s="26"/>
      <c r="U772" s="26"/>
      <c r="V772" s="26"/>
      <c r="W772" s="26"/>
      <c r="X772" s="26"/>
      <c r="Y772" s="25"/>
      <c r="Z772" s="25"/>
      <c r="AA772" s="25"/>
      <c r="AB772" s="25"/>
      <c r="AC772" s="25"/>
      <c r="AD772" s="25"/>
      <c r="AE772" s="25"/>
      <c r="AF772" s="25"/>
      <c r="AG772" s="25"/>
      <c r="AH772" s="25"/>
      <c r="AI772" s="25"/>
      <c r="AJ772" s="25"/>
      <c r="AK772" s="25"/>
      <c r="AL772" s="25"/>
      <c r="AM772" s="25"/>
      <c r="AN772" s="25"/>
      <c r="AO772" s="25"/>
      <c r="AP772" s="25"/>
      <c r="AQ772" s="25"/>
      <c r="AR772" s="25"/>
      <c r="AS772" s="25"/>
      <c r="AT772" s="25"/>
      <c r="AU772" s="25"/>
      <c r="AV772" s="25"/>
      <c r="AW772" s="25"/>
      <c r="AX772" s="25"/>
      <c r="AY772" s="25"/>
      <c r="AZ772" s="25"/>
      <c r="BA772" s="25"/>
      <c r="BB772" s="25"/>
      <c r="BC772" s="25"/>
      <c r="BD772" s="25"/>
      <c r="BE772" s="25"/>
      <c r="BF772" s="25"/>
      <c r="BG772" s="25"/>
      <c r="BH772" s="25"/>
      <c r="BI772" s="25"/>
      <c r="BJ772" s="25"/>
      <c r="BK772" s="25"/>
      <c r="BL772" s="25"/>
      <c r="BM772" s="25"/>
      <c r="BN772" s="25"/>
      <c r="BO772" s="25"/>
      <c r="BP772" s="25"/>
      <c r="BQ772" s="25"/>
    </row>
    <row r="773" spans="1:69" s="110" customFormat="1" x14ac:dyDescent="0.3">
      <c r="A773" s="25"/>
      <c r="B773" s="25"/>
      <c r="C773" s="25"/>
      <c r="D773" s="26"/>
      <c r="E773" s="26"/>
      <c r="F773" s="26"/>
      <c r="G773" s="26"/>
      <c r="H773" s="26"/>
      <c r="I773" s="26"/>
      <c r="J773" s="26"/>
      <c r="K773" s="26"/>
      <c r="L773" s="26"/>
      <c r="M773" s="26"/>
      <c r="N773" s="26"/>
      <c r="O773" s="25"/>
      <c r="P773" s="26"/>
      <c r="Q773" s="26"/>
      <c r="R773" s="25"/>
      <c r="S773" s="25"/>
      <c r="T773" s="26"/>
      <c r="U773" s="26"/>
      <c r="V773" s="26"/>
      <c r="W773" s="26"/>
      <c r="X773" s="26"/>
      <c r="Y773" s="25"/>
      <c r="Z773" s="25"/>
      <c r="AA773" s="25"/>
      <c r="AB773" s="25"/>
      <c r="AC773" s="25"/>
      <c r="AD773" s="25"/>
      <c r="AE773" s="25"/>
      <c r="AF773" s="25"/>
      <c r="AG773" s="25"/>
      <c r="AH773" s="25"/>
      <c r="AI773" s="25"/>
      <c r="AJ773" s="25"/>
      <c r="AK773" s="25"/>
      <c r="AL773" s="25"/>
      <c r="AM773" s="25"/>
      <c r="AN773" s="25"/>
      <c r="AO773" s="25"/>
      <c r="AP773" s="25"/>
      <c r="AQ773" s="25"/>
      <c r="AR773" s="25"/>
      <c r="AS773" s="25"/>
      <c r="AT773" s="25"/>
      <c r="AU773" s="25"/>
      <c r="AV773" s="25"/>
      <c r="AW773" s="25"/>
      <c r="AX773" s="25"/>
      <c r="AY773" s="25"/>
      <c r="AZ773" s="25"/>
      <c r="BA773" s="25"/>
      <c r="BB773" s="25"/>
      <c r="BC773" s="25"/>
      <c r="BD773" s="25"/>
      <c r="BE773" s="25"/>
      <c r="BF773" s="25"/>
      <c r="BG773" s="25"/>
      <c r="BH773" s="25"/>
      <c r="BI773" s="25"/>
      <c r="BJ773" s="25"/>
      <c r="BK773" s="25"/>
      <c r="BL773" s="25"/>
      <c r="BM773" s="25"/>
      <c r="BN773" s="25"/>
      <c r="BO773" s="25"/>
      <c r="BP773" s="25"/>
      <c r="BQ773" s="25"/>
    </row>
    <row r="774" spans="1:69" s="110" customFormat="1" x14ac:dyDescent="0.3">
      <c r="A774" s="25"/>
      <c r="B774" s="25"/>
      <c r="C774" s="25"/>
      <c r="D774" s="26"/>
      <c r="E774" s="26"/>
      <c r="F774" s="26"/>
      <c r="G774" s="26"/>
      <c r="H774" s="26"/>
      <c r="I774" s="26"/>
      <c r="J774" s="26"/>
      <c r="K774" s="26"/>
      <c r="L774" s="26"/>
      <c r="M774" s="26"/>
      <c r="N774" s="26"/>
      <c r="O774" s="25"/>
      <c r="P774" s="26"/>
      <c r="Q774" s="26"/>
      <c r="R774" s="25"/>
      <c r="S774" s="25"/>
      <c r="T774" s="26"/>
      <c r="U774" s="26"/>
      <c r="V774" s="26"/>
      <c r="W774" s="26"/>
      <c r="X774" s="26"/>
      <c r="Y774" s="25"/>
      <c r="Z774" s="25"/>
      <c r="AA774" s="25"/>
      <c r="AB774" s="25"/>
      <c r="AC774" s="25"/>
      <c r="AD774" s="25"/>
      <c r="AE774" s="25"/>
      <c r="AF774" s="25"/>
      <c r="AG774" s="25"/>
      <c r="AH774" s="25"/>
      <c r="AI774" s="25"/>
      <c r="AJ774" s="25"/>
      <c r="AK774" s="25"/>
      <c r="AL774" s="25"/>
      <c r="AM774" s="25"/>
      <c r="AN774" s="25"/>
      <c r="AO774" s="25"/>
      <c r="AP774" s="25"/>
      <c r="AQ774" s="25"/>
      <c r="AR774" s="25"/>
      <c r="AS774" s="25"/>
      <c r="AT774" s="25"/>
      <c r="AU774" s="25"/>
      <c r="AV774" s="25"/>
      <c r="AW774" s="25"/>
      <c r="AX774" s="25"/>
      <c r="AY774" s="25"/>
      <c r="AZ774" s="25"/>
      <c r="BA774" s="25"/>
      <c r="BB774" s="25"/>
      <c r="BC774" s="25"/>
      <c r="BD774" s="25"/>
      <c r="BE774" s="25"/>
      <c r="BF774" s="25"/>
      <c r="BG774" s="25"/>
      <c r="BH774" s="25"/>
      <c r="BI774" s="25"/>
      <c r="BJ774" s="25"/>
      <c r="BK774" s="25"/>
      <c r="BL774" s="25"/>
      <c r="BM774" s="25"/>
      <c r="BN774" s="25"/>
      <c r="BO774" s="25"/>
      <c r="BP774" s="25"/>
      <c r="BQ774" s="25"/>
    </row>
    <row r="775" spans="1:69" s="110" customFormat="1" x14ac:dyDescent="0.3">
      <c r="A775" s="25"/>
      <c r="B775" s="25"/>
      <c r="C775" s="25"/>
      <c r="D775" s="26"/>
      <c r="E775" s="26"/>
      <c r="F775" s="26"/>
      <c r="G775" s="26"/>
      <c r="H775" s="26"/>
      <c r="I775" s="26"/>
      <c r="J775" s="26"/>
      <c r="K775" s="26"/>
      <c r="L775" s="26"/>
      <c r="M775" s="26"/>
      <c r="N775" s="26"/>
      <c r="O775" s="25"/>
      <c r="P775" s="26"/>
      <c r="Q775" s="26"/>
      <c r="R775" s="25"/>
      <c r="S775" s="25"/>
      <c r="T775" s="26"/>
      <c r="U775" s="26"/>
      <c r="V775" s="26"/>
      <c r="W775" s="26"/>
      <c r="X775" s="26"/>
      <c r="Y775" s="25"/>
      <c r="Z775" s="25"/>
      <c r="AA775" s="25"/>
      <c r="AB775" s="25"/>
      <c r="AC775" s="25"/>
      <c r="AD775" s="25"/>
      <c r="AE775" s="25"/>
      <c r="AF775" s="25"/>
      <c r="AG775" s="25"/>
      <c r="AH775" s="25"/>
      <c r="AI775" s="25"/>
      <c r="AJ775" s="25"/>
      <c r="AK775" s="25"/>
      <c r="AL775" s="25"/>
      <c r="AM775" s="25"/>
      <c r="AN775" s="25"/>
      <c r="AO775" s="25"/>
      <c r="AP775" s="25"/>
      <c r="AQ775" s="25"/>
      <c r="AR775" s="25"/>
      <c r="AS775" s="25"/>
      <c r="AT775" s="25"/>
      <c r="AU775" s="25"/>
      <c r="AV775" s="25"/>
      <c r="AW775" s="25"/>
      <c r="AX775" s="25"/>
      <c r="AY775" s="25"/>
      <c r="AZ775" s="25"/>
      <c r="BA775" s="25"/>
      <c r="BB775" s="25"/>
      <c r="BC775" s="25"/>
      <c r="BD775" s="25"/>
      <c r="BE775" s="25"/>
      <c r="BF775" s="25"/>
      <c r="BG775" s="25"/>
      <c r="BH775" s="25"/>
      <c r="BI775" s="25"/>
      <c r="BJ775" s="25"/>
      <c r="BK775" s="25"/>
      <c r="BL775" s="25"/>
      <c r="BM775" s="25"/>
      <c r="BN775" s="25"/>
      <c r="BO775" s="25"/>
      <c r="BP775" s="25"/>
      <c r="BQ775" s="25"/>
    </row>
    <row r="776" spans="1:69" s="110" customFormat="1" x14ac:dyDescent="0.3">
      <c r="A776" s="25"/>
      <c r="B776" s="25"/>
      <c r="C776" s="25"/>
      <c r="D776" s="26"/>
      <c r="E776" s="26"/>
      <c r="F776" s="26"/>
      <c r="G776" s="26"/>
      <c r="H776" s="26"/>
      <c r="I776" s="26"/>
      <c r="J776" s="26"/>
      <c r="K776" s="26"/>
      <c r="L776" s="26"/>
      <c r="M776" s="26"/>
      <c r="N776" s="26"/>
      <c r="O776" s="25"/>
      <c r="P776" s="26"/>
      <c r="Q776" s="26"/>
      <c r="R776" s="25"/>
      <c r="S776" s="25"/>
      <c r="T776" s="26"/>
      <c r="U776" s="26"/>
      <c r="V776" s="26"/>
      <c r="W776" s="26"/>
      <c r="X776" s="26"/>
      <c r="Y776" s="25"/>
      <c r="Z776" s="25"/>
      <c r="AA776" s="25"/>
      <c r="AB776" s="25"/>
      <c r="AC776" s="25"/>
      <c r="AD776" s="25"/>
      <c r="AE776" s="25"/>
      <c r="AF776" s="25"/>
      <c r="AG776" s="25"/>
      <c r="AH776" s="25"/>
      <c r="AI776" s="25"/>
      <c r="AJ776" s="25"/>
      <c r="AK776" s="25"/>
      <c r="AL776" s="25"/>
      <c r="AM776" s="25"/>
      <c r="AN776" s="25"/>
      <c r="AO776" s="25"/>
      <c r="AP776" s="25"/>
      <c r="AQ776" s="25"/>
      <c r="AR776" s="25"/>
      <c r="AS776" s="25"/>
      <c r="AT776" s="25"/>
      <c r="AU776" s="25"/>
      <c r="AV776" s="25"/>
      <c r="AW776" s="25"/>
      <c r="AX776" s="25"/>
      <c r="AY776" s="25"/>
      <c r="AZ776" s="25"/>
      <c r="BA776" s="25"/>
      <c r="BB776" s="25"/>
      <c r="BC776" s="25"/>
      <c r="BD776" s="25"/>
      <c r="BE776" s="25"/>
      <c r="BF776" s="25"/>
      <c r="BG776" s="25"/>
      <c r="BH776" s="25"/>
      <c r="BI776" s="25"/>
      <c r="BJ776" s="25"/>
      <c r="BK776" s="25"/>
      <c r="BL776" s="25"/>
      <c r="BM776" s="25"/>
      <c r="BN776" s="25"/>
      <c r="BO776" s="25"/>
      <c r="BP776" s="25"/>
      <c r="BQ776" s="25"/>
    </row>
    <row r="777" spans="1:69" s="110" customFormat="1" x14ac:dyDescent="0.3">
      <c r="A777" s="25"/>
      <c r="B777" s="25"/>
      <c r="C777" s="25"/>
      <c r="D777" s="26"/>
      <c r="E777" s="26"/>
      <c r="F777" s="26"/>
      <c r="G777" s="26"/>
      <c r="H777" s="26"/>
      <c r="I777" s="26"/>
      <c r="J777" s="26"/>
      <c r="K777" s="26"/>
      <c r="L777" s="26"/>
      <c r="M777" s="26"/>
      <c r="N777" s="26"/>
      <c r="O777" s="25"/>
      <c r="P777" s="26"/>
      <c r="Q777" s="26"/>
      <c r="R777" s="25"/>
      <c r="S777" s="25"/>
      <c r="T777" s="26"/>
      <c r="U777" s="26"/>
      <c r="V777" s="26"/>
      <c r="W777" s="26"/>
      <c r="X777" s="26"/>
      <c r="Y777" s="25"/>
      <c r="Z777" s="25"/>
      <c r="AA777" s="25"/>
      <c r="AB777" s="25"/>
      <c r="AC777" s="25"/>
      <c r="AD777" s="25"/>
      <c r="AE777" s="25"/>
      <c r="AF777" s="25"/>
      <c r="AG777" s="25"/>
      <c r="AH777" s="25"/>
      <c r="AI777" s="25"/>
      <c r="AJ777" s="25"/>
      <c r="AK777" s="25"/>
      <c r="AL777" s="25"/>
      <c r="AM777" s="25"/>
      <c r="AN777" s="25"/>
      <c r="AO777" s="25"/>
      <c r="AP777" s="25"/>
      <c r="AQ777" s="25"/>
      <c r="AR777" s="25"/>
      <c r="AS777" s="25"/>
      <c r="AT777" s="25"/>
      <c r="AU777" s="25"/>
      <c r="AV777" s="25"/>
      <c r="AW777" s="25"/>
      <c r="AX777" s="25"/>
      <c r="AY777" s="25"/>
      <c r="AZ777" s="25"/>
      <c r="BA777" s="25"/>
      <c r="BB777" s="25"/>
      <c r="BC777" s="25"/>
      <c r="BD777" s="25"/>
      <c r="BE777" s="25"/>
      <c r="BF777" s="25"/>
      <c r="BG777" s="25"/>
      <c r="BH777" s="25"/>
      <c r="BI777" s="25"/>
      <c r="BJ777" s="25"/>
      <c r="BK777" s="25"/>
      <c r="BL777" s="25"/>
      <c r="BM777" s="25"/>
      <c r="BN777" s="25"/>
      <c r="BO777" s="25"/>
      <c r="BP777" s="25"/>
      <c r="BQ777" s="25"/>
    </row>
    <row r="778" spans="1:69" s="110" customFormat="1" x14ac:dyDescent="0.3">
      <c r="A778" s="25"/>
      <c r="B778" s="25"/>
      <c r="C778" s="25"/>
      <c r="D778" s="26"/>
      <c r="E778" s="26"/>
      <c r="F778" s="26"/>
      <c r="G778" s="26"/>
      <c r="H778" s="26"/>
      <c r="I778" s="26"/>
      <c r="J778" s="26"/>
      <c r="K778" s="26"/>
      <c r="L778" s="26"/>
      <c r="M778" s="26"/>
      <c r="N778" s="26"/>
      <c r="O778" s="25"/>
      <c r="P778" s="26"/>
      <c r="Q778" s="26"/>
      <c r="R778" s="25"/>
      <c r="S778" s="25"/>
      <c r="T778" s="26"/>
      <c r="U778" s="26"/>
      <c r="V778" s="26"/>
      <c r="W778" s="26"/>
      <c r="X778" s="26"/>
      <c r="Y778" s="25"/>
      <c r="Z778" s="25"/>
      <c r="AA778" s="25"/>
      <c r="AB778" s="25"/>
      <c r="AC778" s="25"/>
      <c r="AD778" s="25"/>
      <c r="AE778" s="25"/>
      <c r="AF778" s="25"/>
      <c r="AG778" s="25"/>
      <c r="AH778" s="25"/>
      <c r="AI778" s="25"/>
      <c r="AJ778" s="25"/>
      <c r="AK778" s="25"/>
      <c r="AL778" s="25"/>
      <c r="AM778" s="25"/>
      <c r="AN778" s="25"/>
      <c r="AO778" s="25"/>
      <c r="AP778" s="25"/>
      <c r="AQ778" s="25"/>
      <c r="AR778" s="25"/>
      <c r="AS778" s="25"/>
      <c r="AT778" s="25"/>
      <c r="AU778" s="25"/>
      <c r="AV778" s="25"/>
      <c r="AW778" s="25"/>
      <c r="AX778" s="25"/>
      <c r="AY778" s="25"/>
      <c r="AZ778" s="25"/>
      <c r="BA778" s="25"/>
      <c r="BB778" s="25"/>
      <c r="BC778" s="25"/>
      <c r="BD778" s="25"/>
      <c r="BE778" s="25"/>
      <c r="BF778" s="25"/>
      <c r="BG778" s="25"/>
      <c r="BH778" s="25"/>
      <c r="BI778" s="25"/>
      <c r="BJ778" s="25"/>
      <c r="BK778" s="25"/>
      <c r="BL778" s="25"/>
      <c r="BM778" s="25"/>
      <c r="BN778" s="25"/>
      <c r="BO778" s="25"/>
      <c r="BP778" s="25"/>
      <c r="BQ778" s="25"/>
    </row>
    <row r="779" spans="1:69" s="110" customFormat="1" x14ac:dyDescent="0.3">
      <c r="A779" s="25"/>
      <c r="B779" s="25"/>
      <c r="C779" s="25"/>
      <c r="D779" s="26"/>
      <c r="E779" s="26"/>
      <c r="F779" s="26"/>
      <c r="G779" s="26"/>
      <c r="H779" s="26"/>
      <c r="I779" s="26"/>
      <c r="J779" s="26"/>
      <c r="K779" s="26"/>
      <c r="L779" s="26"/>
      <c r="M779" s="26"/>
      <c r="N779" s="26"/>
      <c r="O779" s="25"/>
      <c r="P779" s="26"/>
      <c r="Q779" s="26"/>
      <c r="R779" s="25"/>
      <c r="S779" s="25"/>
      <c r="T779" s="26"/>
      <c r="U779" s="26"/>
      <c r="V779" s="26"/>
      <c r="W779" s="26"/>
      <c r="X779" s="26"/>
      <c r="Y779" s="25"/>
      <c r="Z779" s="25"/>
      <c r="AA779" s="25"/>
      <c r="AB779" s="25"/>
      <c r="AC779" s="25"/>
      <c r="AD779" s="25"/>
      <c r="AE779" s="25"/>
      <c r="AF779" s="25"/>
      <c r="AG779" s="25"/>
      <c r="AH779" s="25"/>
      <c r="AI779" s="25"/>
      <c r="AJ779" s="25"/>
      <c r="AK779" s="25"/>
      <c r="AL779" s="25"/>
      <c r="AM779" s="25"/>
      <c r="AN779" s="25"/>
      <c r="AO779" s="25"/>
      <c r="AP779" s="25"/>
      <c r="AQ779" s="25"/>
      <c r="AR779" s="25"/>
      <c r="AS779" s="25"/>
      <c r="AT779" s="25"/>
      <c r="AU779" s="25"/>
      <c r="AV779" s="25"/>
      <c r="AW779" s="25"/>
      <c r="AX779" s="25"/>
      <c r="AY779" s="25"/>
      <c r="AZ779" s="25"/>
      <c r="BA779" s="25"/>
      <c r="BB779" s="25"/>
      <c r="BC779" s="25"/>
      <c r="BD779" s="25"/>
      <c r="BE779" s="25"/>
      <c r="BF779" s="25"/>
      <c r="BG779" s="25"/>
      <c r="BH779" s="25"/>
      <c r="BI779" s="25"/>
      <c r="BJ779" s="25"/>
      <c r="BK779" s="25"/>
      <c r="BL779" s="25"/>
      <c r="BM779" s="25"/>
      <c r="BN779" s="25"/>
      <c r="BO779" s="25"/>
      <c r="BP779" s="25"/>
      <c r="BQ779" s="25"/>
    </row>
    <row r="780" spans="1:69" s="110" customFormat="1" x14ac:dyDescent="0.3">
      <c r="A780" s="25"/>
      <c r="B780" s="25"/>
      <c r="C780" s="25"/>
      <c r="D780" s="26"/>
      <c r="E780" s="26"/>
      <c r="F780" s="26"/>
      <c r="G780" s="26"/>
      <c r="H780" s="26"/>
      <c r="I780" s="26"/>
      <c r="J780" s="26"/>
      <c r="K780" s="26"/>
      <c r="L780" s="26"/>
      <c r="M780" s="26"/>
      <c r="N780" s="26"/>
      <c r="O780" s="25"/>
      <c r="P780" s="26"/>
      <c r="Q780" s="26"/>
      <c r="R780" s="25"/>
      <c r="S780" s="25"/>
      <c r="T780" s="26"/>
      <c r="U780" s="26"/>
      <c r="V780" s="26"/>
      <c r="W780" s="26"/>
      <c r="X780" s="26"/>
      <c r="Y780" s="25"/>
      <c r="Z780" s="25"/>
      <c r="AA780" s="25"/>
      <c r="AB780" s="25"/>
      <c r="AC780" s="25"/>
      <c r="AD780" s="25"/>
      <c r="AE780" s="25"/>
      <c r="AF780" s="25"/>
      <c r="AG780" s="25"/>
      <c r="AH780" s="25"/>
      <c r="AI780" s="25"/>
      <c r="AJ780" s="25"/>
      <c r="AK780" s="25"/>
      <c r="AL780" s="25"/>
      <c r="AM780" s="25"/>
      <c r="AN780" s="25"/>
      <c r="AO780" s="25"/>
      <c r="AP780" s="25"/>
      <c r="AQ780" s="25"/>
      <c r="AR780" s="25"/>
      <c r="AS780" s="25"/>
      <c r="AT780" s="25"/>
      <c r="AU780" s="25"/>
      <c r="AV780" s="25"/>
      <c r="AW780" s="25"/>
      <c r="AX780" s="25"/>
      <c r="AY780" s="25"/>
      <c r="AZ780" s="25"/>
      <c r="BA780" s="25"/>
      <c r="BB780" s="25"/>
      <c r="BC780" s="25"/>
      <c r="BD780" s="25"/>
      <c r="BE780" s="25"/>
      <c r="BF780" s="25"/>
      <c r="BG780" s="25"/>
      <c r="BH780" s="25"/>
      <c r="BI780" s="25"/>
      <c r="BJ780" s="25"/>
      <c r="BK780" s="25"/>
      <c r="BL780" s="25"/>
      <c r="BM780" s="25"/>
      <c r="BN780" s="25"/>
      <c r="BO780" s="25"/>
      <c r="BP780" s="25"/>
      <c r="BQ780" s="25"/>
    </row>
    <row r="781" spans="1:69" s="110" customFormat="1" x14ac:dyDescent="0.3">
      <c r="A781" s="25"/>
      <c r="B781" s="25"/>
      <c r="C781" s="25"/>
      <c r="D781" s="26"/>
      <c r="E781" s="26"/>
      <c r="F781" s="26"/>
      <c r="G781" s="26"/>
      <c r="H781" s="26"/>
      <c r="I781" s="26"/>
      <c r="J781" s="26"/>
      <c r="K781" s="26"/>
      <c r="L781" s="26"/>
      <c r="M781" s="26"/>
      <c r="N781" s="26"/>
      <c r="O781" s="25"/>
      <c r="P781" s="26"/>
      <c r="Q781" s="26"/>
      <c r="R781" s="25"/>
      <c r="S781" s="25"/>
      <c r="T781" s="26"/>
      <c r="U781" s="26"/>
      <c r="V781" s="26"/>
      <c r="W781" s="26"/>
      <c r="X781" s="26"/>
      <c r="Y781" s="25"/>
      <c r="Z781" s="25"/>
      <c r="AA781" s="25"/>
      <c r="AB781" s="25"/>
      <c r="AC781" s="25"/>
      <c r="AD781" s="25"/>
      <c r="AE781" s="25"/>
      <c r="AF781" s="25"/>
      <c r="AG781" s="25"/>
      <c r="AH781" s="25"/>
      <c r="AI781" s="25"/>
      <c r="AJ781" s="25"/>
      <c r="AK781" s="25"/>
      <c r="AL781" s="25"/>
      <c r="AM781" s="25"/>
      <c r="AN781" s="25"/>
      <c r="AO781" s="25"/>
      <c r="AP781" s="25"/>
      <c r="AQ781" s="25"/>
      <c r="AR781" s="25"/>
      <c r="AS781" s="25"/>
      <c r="AT781" s="25"/>
      <c r="AU781" s="25"/>
      <c r="AV781" s="25"/>
      <c r="AW781" s="25"/>
      <c r="AX781" s="25"/>
      <c r="AY781" s="25"/>
      <c r="AZ781" s="25"/>
      <c r="BA781" s="25"/>
      <c r="BB781" s="25"/>
      <c r="BC781" s="25"/>
      <c r="BD781" s="25"/>
      <c r="BE781" s="25"/>
      <c r="BF781" s="25"/>
      <c r="BG781" s="25"/>
      <c r="BH781" s="25"/>
      <c r="BI781" s="25"/>
      <c r="BJ781" s="25"/>
      <c r="BK781" s="25"/>
      <c r="BL781" s="25"/>
      <c r="BM781" s="25"/>
      <c r="BN781" s="25"/>
      <c r="BO781" s="25"/>
      <c r="BP781" s="25"/>
      <c r="BQ781" s="25"/>
    </row>
    <row r="782" spans="1:69" s="110" customFormat="1" x14ac:dyDescent="0.3">
      <c r="A782" s="25"/>
      <c r="B782" s="25"/>
      <c r="C782" s="25"/>
      <c r="D782" s="26"/>
      <c r="E782" s="26"/>
      <c r="F782" s="26"/>
      <c r="G782" s="26"/>
      <c r="H782" s="26"/>
      <c r="I782" s="26"/>
      <c r="J782" s="26"/>
      <c r="K782" s="26"/>
      <c r="L782" s="26"/>
      <c r="M782" s="26"/>
      <c r="N782" s="26"/>
      <c r="O782" s="25"/>
      <c r="P782" s="26"/>
      <c r="Q782" s="26"/>
      <c r="R782" s="25"/>
      <c r="S782" s="25"/>
      <c r="T782" s="26"/>
      <c r="U782" s="26"/>
      <c r="V782" s="26"/>
      <c r="W782" s="26"/>
      <c r="X782" s="26"/>
      <c r="Y782" s="25"/>
      <c r="Z782" s="25"/>
      <c r="AA782" s="25"/>
      <c r="AB782" s="25"/>
      <c r="AC782" s="25"/>
      <c r="AD782" s="25"/>
      <c r="AE782" s="25"/>
      <c r="AF782" s="25"/>
      <c r="AG782" s="25"/>
      <c r="AH782" s="25"/>
      <c r="AI782" s="25"/>
      <c r="AJ782" s="25"/>
      <c r="AK782" s="25"/>
      <c r="AL782" s="25"/>
      <c r="AM782" s="25"/>
      <c r="AN782" s="25"/>
      <c r="AO782" s="25"/>
      <c r="AP782" s="25"/>
      <c r="AQ782" s="25"/>
      <c r="AR782" s="25"/>
      <c r="AS782" s="25"/>
      <c r="AT782" s="25"/>
      <c r="AU782" s="25"/>
      <c r="AV782" s="25"/>
      <c r="AW782" s="25"/>
      <c r="AX782" s="25"/>
      <c r="AY782" s="25"/>
      <c r="AZ782" s="25"/>
      <c r="BA782" s="25"/>
      <c r="BB782" s="25"/>
      <c r="BC782" s="25"/>
      <c r="BD782" s="25"/>
      <c r="BE782" s="25"/>
      <c r="BF782" s="25"/>
      <c r="BG782" s="25"/>
      <c r="BH782" s="25"/>
      <c r="BI782" s="25"/>
      <c r="BJ782" s="25"/>
      <c r="BK782" s="25"/>
      <c r="BL782" s="25"/>
      <c r="BM782" s="25"/>
      <c r="BN782" s="25"/>
      <c r="BO782" s="25"/>
      <c r="BP782" s="25"/>
      <c r="BQ782" s="25"/>
    </row>
    <row r="783" spans="1:69" s="110" customFormat="1" x14ac:dyDescent="0.3">
      <c r="A783" s="25"/>
      <c r="B783" s="25"/>
      <c r="C783" s="25"/>
      <c r="D783" s="26"/>
      <c r="E783" s="26"/>
      <c r="F783" s="26"/>
      <c r="G783" s="26"/>
      <c r="H783" s="26"/>
      <c r="I783" s="26"/>
      <c r="J783" s="26"/>
      <c r="K783" s="26"/>
      <c r="L783" s="26"/>
      <c r="M783" s="26"/>
      <c r="N783" s="26"/>
      <c r="O783" s="25"/>
      <c r="P783" s="26"/>
      <c r="Q783" s="26"/>
      <c r="R783" s="25"/>
      <c r="S783" s="25"/>
      <c r="T783" s="26"/>
      <c r="U783" s="26"/>
      <c r="V783" s="26"/>
      <c r="W783" s="26"/>
      <c r="X783" s="26"/>
      <c r="Y783" s="25"/>
      <c r="Z783" s="25"/>
      <c r="AA783" s="25"/>
      <c r="AB783" s="25"/>
      <c r="AC783" s="25"/>
      <c r="AD783" s="25"/>
      <c r="AE783" s="25"/>
      <c r="AF783" s="25"/>
      <c r="AG783" s="25"/>
      <c r="AH783" s="25"/>
      <c r="AI783" s="25"/>
      <c r="AJ783" s="25"/>
      <c r="AK783" s="25"/>
      <c r="AL783" s="25"/>
      <c r="AM783" s="25"/>
      <c r="AN783" s="25"/>
      <c r="AO783" s="25"/>
      <c r="AP783" s="25"/>
      <c r="AQ783" s="25"/>
      <c r="AR783" s="25"/>
      <c r="AS783" s="25"/>
      <c r="AT783" s="25"/>
      <c r="AU783" s="25"/>
      <c r="AV783" s="25"/>
      <c r="AW783" s="25"/>
      <c r="AX783" s="25"/>
      <c r="AY783" s="25"/>
      <c r="AZ783" s="25"/>
      <c r="BA783" s="25"/>
      <c r="BB783" s="25"/>
      <c r="BC783" s="25"/>
      <c r="BD783" s="25"/>
      <c r="BE783" s="25"/>
      <c r="BF783" s="25"/>
      <c r="BG783" s="25"/>
      <c r="BH783" s="25"/>
      <c r="BI783" s="25"/>
      <c r="BJ783" s="25"/>
      <c r="BK783" s="25"/>
      <c r="BL783" s="25"/>
      <c r="BM783" s="25"/>
      <c r="BN783" s="25"/>
      <c r="BO783" s="25"/>
      <c r="BP783" s="25"/>
      <c r="BQ783" s="25"/>
    </row>
    <row r="784" spans="1:69" s="110" customFormat="1" x14ac:dyDescent="0.3">
      <c r="A784" s="25"/>
      <c r="B784" s="25"/>
      <c r="C784" s="25"/>
      <c r="D784" s="26"/>
      <c r="E784" s="26"/>
      <c r="F784" s="26"/>
      <c r="G784" s="26"/>
      <c r="H784" s="26"/>
      <c r="I784" s="26"/>
      <c r="J784" s="26"/>
      <c r="K784" s="26"/>
      <c r="L784" s="26"/>
      <c r="M784" s="26"/>
      <c r="N784" s="26"/>
      <c r="O784" s="25"/>
      <c r="P784" s="26"/>
      <c r="Q784" s="26"/>
      <c r="R784" s="25"/>
      <c r="S784" s="25"/>
      <c r="T784" s="26"/>
      <c r="U784" s="26"/>
      <c r="V784" s="26"/>
      <c r="W784" s="26"/>
      <c r="X784" s="26"/>
      <c r="Y784" s="25"/>
      <c r="Z784" s="25"/>
      <c r="AA784" s="25"/>
      <c r="AB784" s="25"/>
      <c r="AC784" s="25"/>
      <c r="AD784" s="25"/>
      <c r="AE784" s="25"/>
      <c r="AF784" s="25"/>
      <c r="AG784" s="25"/>
      <c r="AH784" s="25"/>
      <c r="AI784" s="25"/>
      <c r="AJ784" s="25"/>
      <c r="AK784" s="25"/>
      <c r="AL784" s="25"/>
      <c r="AM784" s="25"/>
      <c r="AN784" s="25"/>
      <c r="AO784" s="25"/>
      <c r="AP784" s="25"/>
      <c r="AQ784" s="25"/>
      <c r="AR784" s="25"/>
      <c r="AS784" s="25"/>
      <c r="AT784" s="25"/>
      <c r="AU784" s="25"/>
      <c r="AV784" s="25"/>
      <c r="AW784" s="25"/>
      <c r="AX784" s="25"/>
      <c r="AY784" s="25"/>
      <c r="AZ784" s="25"/>
      <c r="BA784" s="25"/>
      <c r="BB784" s="25"/>
      <c r="BC784" s="25"/>
      <c r="BD784" s="25"/>
      <c r="BE784" s="25"/>
      <c r="BF784" s="25"/>
      <c r="BG784" s="25"/>
      <c r="BH784" s="25"/>
      <c r="BI784" s="25"/>
      <c r="BJ784" s="25"/>
      <c r="BK784" s="25"/>
      <c r="BL784" s="25"/>
      <c r="BM784" s="25"/>
      <c r="BN784" s="25"/>
      <c r="BO784" s="25"/>
      <c r="BP784" s="25"/>
      <c r="BQ784" s="25"/>
    </row>
    <row r="785" spans="1:69" s="110" customFormat="1" x14ac:dyDescent="0.3">
      <c r="A785" s="25"/>
      <c r="B785" s="25"/>
      <c r="C785" s="25"/>
      <c r="D785" s="26"/>
      <c r="E785" s="26"/>
      <c r="F785" s="26"/>
      <c r="G785" s="26"/>
      <c r="H785" s="26"/>
      <c r="I785" s="26"/>
      <c r="J785" s="26"/>
      <c r="K785" s="26"/>
      <c r="L785" s="26"/>
      <c r="M785" s="26"/>
      <c r="N785" s="26"/>
      <c r="O785" s="25"/>
      <c r="P785" s="26"/>
      <c r="Q785" s="26"/>
      <c r="R785" s="25"/>
      <c r="S785" s="25"/>
      <c r="T785" s="26"/>
      <c r="U785" s="26"/>
      <c r="V785" s="26"/>
      <c r="W785" s="26"/>
      <c r="X785" s="26"/>
      <c r="Y785" s="25"/>
      <c r="Z785" s="25"/>
      <c r="AA785" s="25"/>
      <c r="AB785" s="25"/>
      <c r="AC785" s="25"/>
      <c r="AD785" s="25"/>
      <c r="AE785" s="25"/>
      <c r="AF785" s="25"/>
      <c r="AG785" s="25"/>
      <c r="AH785" s="25"/>
      <c r="AI785" s="25"/>
      <c r="AJ785" s="25"/>
      <c r="AK785" s="25"/>
      <c r="AL785" s="25"/>
      <c r="AM785" s="25"/>
      <c r="AN785" s="25"/>
      <c r="AO785" s="25"/>
      <c r="AP785" s="25"/>
      <c r="AQ785" s="25"/>
      <c r="AR785" s="25"/>
      <c r="AS785" s="25"/>
      <c r="AT785" s="25"/>
      <c r="AU785" s="25"/>
      <c r="AV785" s="25"/>
      <c r="AW785" s="25"/>
      <c r="AX785" s="25"/>
      <c r="AY785" s="25"/>
      <c r="AZ785" s="25"/>
      <c r="BA785" s="25"/>
      <c r="BB785" s="25"/>
      <c r="BC785" s="25"/>
      <c r="BD785" s="25"/>
      <c r="BE785" s="25"/>
      <c r="BF785" s="25"/>
      <c r="BG785" s="25"/>
      <c r="BH785" s="25"/>
      <c r="BI785" s="25"/>
      <c r="BJ785" s="25"/>
      <c r="BK785" s="25"/>
      <c r="BL785" s="25"/>
      <c r="BM785" s="25"/>
      <c r="BN785" s="25"/>
      <c r="BO785" s="25"/>
      <c r="BP785" s="25"/>
      <c r="BQ785" s="25"/>
    </row>
    <row r="786" spans="1:69" s="110" customFormat="1" x14ac:dyDescent="0.3">
      <c r="A786" s="25"/>
      <c r="B786" s="25"/>
      <c r="C786" s="25"/>
      <c r="D786" s="26"/>
      <c r="E786" s="26"/>
      <c r="F786" s="26"/>
      <c r="G786" s="26"/>
      <c r="H786" s="26"/>
      <c r="I786" s="26"/>
      <c r="J786" s="26"/>
      <c r="K786" s="26"/>
      <c r="L786" s="26"/>
      <c r="M786" s="26"/>
      <c r="N786" s="26"/>
      <c r="O786" s="25"/>
      <c r="P786" s="26"/>
      <c r="Q786" s="26"/>
      <c r="R786" s="25"/>
      <c r="S786" s="25"/>
      <c r="T786" s="26"/>
      <c r="U786" s="26"/>
      <c r="V786" s="26"/>
      <c r="W786" s="26"/>
      <c r="X786" s="26"/>
      <c r="Y786" s="25"/>
      <c r="Z786" s="25"/>
      <c r="AA786" s="25"/>
      <c r="AB786" s="25"/>
      <c r="AC786" s="25"/>
      <c r="AD786" s="25"/>
      <c r="AE786" s="25"/>
      <c r="AF786" s="25"/>
      <c r="AG786" s="25"/>
      <c r="AH786" s="25"/>
      <c r="AI786" s="25"/>
      <c r="AJ786" s="25"/>
      <c r="AK786" s="25"/>
      <c r="AL786" s="25"/>
      <c r="AM786" s="25"/>
      <c r="AN786" s="25"/>
      <c r="AO786" s="25"/>
      <c r="AP786" s="25"/>
      <c r="AQ786" s="25"/>
      <c r="AR786" s="25"/>
      <c r="AS786" s="25"/>
      <c r="AT786" s="25"/>
      <c r="AU786" s="25"/>
      <c r="AV786" s="25"/>
      <c r="AW786" s="25"/>
      <c r="AX786" s="25"/>
      <c r="AY786" s="25"/>
      <c r="AZ786" s="25"/>
      <c r="BA786" s="25"/>
      <c r="BB786" s="25"/>
      <c r="BC786" s="25"/>
      <c r="BD786" s="25"/>
      <c r="BE786" s="25"/>
      <c r="BF786" s="25"/>
      <c r="BG786" s="25"/>
      <c r="BH786" s="25"/>
      <c r="BI786" s="25"/>
      <c r="BJ786" s="25"/>
      <c r="BK786" s="25"/>
      <c r="BL786" s="25"/>
      <c r="BM786" s="25"/>
      <c r="BN786" s="25"/>
      <c r="BO786" s="25"/>
      <c r="BP786" s="25"/>
      <c r="BQ786" s="25"/>
    </row>
    <row r="787" spans="1:69" s="110" customFormat="1" x14ac:dyDescent="0.3">
      <c r="A787" s="25"/>
      <c r="B787" s="25"/>
      <c r="C787" s="25"/>
      <c r="D787" s="26"/>
      <c r="E787" s="26"/>
      <c r="F787" s="26"/>
      <c r="G787" s="26"/>
      <c r="H787" s="26"/>
      <c r="I787" s="26"/>
      <c r="J787" s="26"/>
      <c r="K787" s="26"/>
      <c r="L787" s="26"/>
      <c r="M787" s="26"/>
      <c r="N787" s="26"/>
      <c r="O787" s="25"/>
      <c r="P787" s="26"/>
      <c r="Q787" s="26"/>
      <c r="R787" s="25"/>
      <c r="S787" s="25"/>
      <c r="T787" s="26"/>
      <c r="U787" s="26"/>
      <c r="V787" s="26"/>
      <c r="W787" s="26"/>
      <c r="X787" s="26"/>
      <c r="Y787" s="25"/>
      <c r="Z787" s="25"/>
      <c r="AA787" s="25"/>
      <c r="AB787" s="25"/>
      <c r="AC787" s="25"/>
      <c r="AD787" s="25"/>
      <c r="AE787" s="25"/>
      <c r="AF787" s="25"/>
      <c r="AG787" s="25"/>
      <c r="AH787" s="25"/>
      <c r="AI787" s="25"/>
      <c r="AJ787" s="25"/>
      <c r="AK787" s="25"/>
      <c r="AL787" s="25"/>
      <c r="AM787" s="25"/>
      <c r="AN787" s="25"/>
      <c r="AO787" s="25"/>
      <c r="AP787" s="25"/>
      <c r="AQ787" s="25"/>
      <c r="AR787" s="25"/>
      <c r="AS787" s="25"/>
      <c r="AT787" s="25"/>
      <c r="AU787" s="25"/>
      <c r="AV787" s="25"/>
      <c r="AW787" s="25"/>
      <c r="AX787" s="25"/>
      <c r="AY787" s="25"/>
      <c r="AZ787" s="25"/>
      <c r="BA787" s="25"/>
      <c r="BB787" s="25"/>
      <c r="BC787" s="25"/>
      <c r="BD787" s="25"/>
      <c r="BE787" s="25"/>
      <c r="BF787" s="25"/>
      <c r="BG787" s="25"/>
      <c r="BH787" s="25"/>
      <c r="BI787" s="25"/>
      <c r="BJ787" s="25"/>
      <c r="BK787" s="25"/>
      <c r="BL787" s="25"/>
      <c r="BM787" s="25"/>
      <c r="BN787" s="25"/>
      <c r="BO787" s="25"/>
      <c r="BP787" s="25"/>
      <c r="BQ787" s="25"/>
    </row>
    <row r="788" spans="1:69" s="110" customFormat="1" x14ac:dyDescent="0.3">
      <c r="A788" s="25"/>
      <c r="B788" s="25"/>
      <c r="C788" s="25"/>
      <c r="D788" s="26"/>
      <c r="E788" s="26"/>
      <c r="F788" s="26"/>
      <c r="G788" s="26"/>
      <c r="H788" s="26"/>
      <c r="I788" s="26"/>
      <c r="J788" s="26"/>
      <c r="K788" s="26"/>
      <c r="L788" s="26"/>
      <c r="M788" s="26"/>
      <c r="N788" s="26"/>
      <c r="O788" s="25"/>
      <c r="P788" s="26"/>
      <c r="Q788" s="26"/>
      <c r="R788" s="25"/>
      <c r="S788" s="25"/>
      <c r="T788" s="26"/>
      <c r="U788" s="26"/>
      <c r="V788" s="26"/>
      <c r="W788" s="26"/>
      <c r="X788" s="26"/>
      <c r="Y788" s="25"/>
      <c r="Z788" s="25"/>
      <c r="AA788" s="25"/>
      <c r="AB788" s="25"/>
      <c r="AC788" s="25"/>
      <c r="AD788" s="25"/>
      <c r="AE788" s="25"/>
      <c r="AF788" s="25"/>
      <c r="AG788" s="25"/>
      <c r="AH788" s="25"/>
      <c r="AI788" s="25"/>
      <c r="AJ788" s="25"/>
      <c r="AK788" s="25"/>
      <c r="AL788" s="25"/>
      <c r="AM788" s="25"/>
      <c r="AN788" s="25"/>
      <c r="AO788" s="25"/>
      <c r="AP788" s="25"/>
      <c r="AQ788" s="25"/>
      <c r="AR788" s="25"/>
      <c r="AS788" s="25"/>
      <c r="AT788" s="25"/>
      <c r="AU788" s="25"/>
      <c r="AV788" s="25"/>
      <c r="AW788" s="25"/>
      <c r="AX788" s="25"/>
      <c r="AY788" s="25"/>
      <c r="AZ788" s="25"/>
      <c r="BA788" s="25"/>
      <c r="BB788" s="25"/>
      <c r="BC788" s="25"/>
      <c r="BD788" s="25"/>
      <c r="BE788" s="25"/>
      <c r="BF788" s="25"/>
      <c r="BG788" s="25"/>
      <c r="BH788" s="25"/>
      <c r="BI788" s="25"/>
      <c r="BJ788" s="25"/>
      <c r="BK788" s="25"/>
      <c r="BL788" s="25"/>
      <c r="BM788" s="25"/>
      <c r="BN788" s="25"/>
      <c r="BO788" s="25"/>
      <c r="BP788" s="25"/>
      <c r="BQ788" s="25"/>
    </row>
    <row r="789" spans="1:69" s="110" customFormat="1" x14ac:dyDescent="0.3">
      <c r="A789" s="25"/>
      <c r="B789" s="25"/>
      <c r="C789" s="25"/>
      <c r="D789" s="26"/>
      <c r="E789" s="26"/>
      <c r="F789" s="26"/>
      <c r="G789" s="26"/>
      <c r="H789" s="26"/>
      <c r="I789" s="26"/>
      <c r="J789" s="26"/>
      <c r="K789" s="26"/>
      <c r="L789" s="26"/>
      <c r="M789" s="26"/>
      <c r="N789" s="26"/>
      <c r="O789" s="25"/>
      <c r="P789" s="26"/>
      <c r="Q789" s="26"/>
      <c r="R789" s="25"/>
      <c r="S789" s="25"/>
      <c r="T789" s="26"/>
      <c r="U789" s="26"/>
      <c r="V789" s="26"/>
      <c r="W789" s="26"/>
      <c r="X789" s="26"/>
      <c r="Y789" s="25"/>
      <c r="Z789" s="25"/>
      <c r="AA789" s="25"/>
      <c r="AB789" s="25"/>
      <c r="AC789" s="25"/>
      <c r="AD789" s="25"/>
      <c r="AE789" s="25"/>
      <c r="AF789" s="25"/>
      <c r="AG789" s="25"/>
      <c r="AH789" s="25"/>
      <c r="AI789" s="25"/>
      <c r="AJ789" s="25"/>
      <c r="AK789" s="25"/>
      <c r="AL789" s="25"/>
      <c r="AM789" s="25"/>
      <c r="AN789" s="25"/>
      <c r="AO789" s="25"/>
      <c r="AP789" s="25"/>
      <c r="AQ789" s="25"/>
      <c r="AR789" s="25"/>
      <c r="AS789" s="25"/>
      <c r="AT789" s="25"/>
      <c r="AU789" s="25"/>
      <c r="AV789" s="25"/>
      <c r="AW789" s="25"/>
      <c r="AX789" s="25"/>
      <c r="AY789" s="25"/>
      <c r="AZ789" s="25"/>
      <c r="BA789" s="25"/>
      <c r="BB789" s="25"/>
      <c r="BC789" s="25"/>
      <c r="BD789" s="25"/>
      <c r="BE789" s="25"/>
      <c r="BF789" s="25"/>
      <c r="BG789" s="25"/>
      <c r="BH789" s="25"/>
      <c r="BI789" s="25"/>
      <c r="BJ789" s="25"/>
      <c r="BK789" s="25"/>
      <c r="BL789" s="25"/>
      <c r="BM789" s="25"/>
      <c r="BN789" s="25"/>
      <c r="BO789" s="25"/>
      <c r="BP789" s="25"/>
      <c r="BQ789" s="25"/>
    </row>
    <row r="790" spans="1:69" s="110" customFormat="1" x14ac:dyDescent="0.3">
      <c r="A790" s="25"/>
      <c r="B790" s="25"/>
      <c r="C790" s="25"/>
      <c r="D790" s="26"/>
      <c r="E790" s="26"/>
      <c r="F790" s="26"/>
      <c r="G790" s="26"/>
      <c r="H790" s="26"/>
      <c r="I790" s="26"/>
      <c r="J790" s="26"/>
      <c r="K790" s="26"/>
      <c r="L790" s="26"/>
      <c r="M790" s="26"/>
      <c r="N790" s="26"/>
      <c r="O790" s="25"/>
      <c r="P790" s="26"/>
      <c r="Q790" s="26"/>
      <c r="R790" s="25"/>
      <c r="S790" s="25"/>
      <c r="T790" s="26"/>
      <c r="U790" s="26"/>
      <c r="V790" s="26"/>
      <c r="W790" s="26"/>
      <c r="X790" s="26"/>
      <c r="Y790" s="25"/>
      <c r="Z790" s="25"/>
      <c r="AA790" s="25"/>
      <c r="AB790" s="25"/>
      <c r="AC790" s="25"/>
      <c r="AD790" s="25"/>
      <c r="AE790" s="25"/>
      <c r="AF790" s="25"/>
      <c r="AG790" s="25"/>
      <c r="AH790" s="25"/>
      <c r="AI790" s="25"/>
      <c r="AJ790" s="25"/>
      <c r="AK790" s="25"/>
      <c r="AL790" s="25"/>
      <c r="AM790" s="25"/>
      <c r="AN790" s="25"/>
      <c r="AO790" s="25"/>
      <c r="AP790" s="25"/>
      <c r="AQ790" s="25"/>
      <c r="AR790" s="25"/>
      <c r="AS790" s="25"/>
      <c r="AT790" s="25"/>
      <c r="AU790" s="25"/>
      <c r="AV790" s="25"/>
      <c r="AW790" s="25"/>
      <c r="AX790" s="25"/>
      <c r="AY790" s="25"/>
      <c r="AZ790" s="25"/>
      <c r="BA790" s="25"/>
      <c r="BB790" s="25"/>
      <c r="BC790" s="25"/>
      <c r="BD790" s="25"/>
      <c r="BE790" s="25"/>
      <c r="BF790" s="25"/>
      <c r="BG790" s="25"/>
      <c r="BH790" s="25"/>
      <c r="BI790" s="25"/>
      <c r="BJ790" s="25"/>
      <c r="BK790" s="25"/>
      <c r="BL790" s="25"/>
      <c r="BM790" s="25"/>
      <c r="BN790" s="25"/>
      <c r="BO790" s="25"/>
      <c r="BP790" s="25"/>
      <c r="BQ790" s="25"/>
    </row>
    <row r="791" spans="1:69" s="110" customFormat="1" x14ac:dyDescent="0.3">
      <c r="A791" s="25"/>
      <c r="B791" s="25"/>
      <c r="C791" s="25"/>
      <c r="D791" s="26"/>
      <c r="E791" s="26"/>
      <c r="F791" s="26"/>
      <c r="G791" s="26"/>
      <c r="H791" s="26"/>
      <c r="I791" s="26"/>
      <c r="J791" s="26"/>
      <c r="K791" s="26"/>
      <c r="L791" s="26"/>
      <c r="M791" s="26"/>
      <c r="N791" s="26"/>
      <c r="O791" s="25"/>
      <c r="P791" s="26"/>
      <c r="Q791" s="26"/>
      <c r="R791" s="25"/>
      <c r="S791" s="25"/>
      <c r="T791" s="26"/>
      <c r="U791" s="26"/>
      <c r="V791" s="26"/>
      <c r="W791" s="26"/>
      <c r="X791" s="26"/>
      <c r="Y791" s="25"/>
      <c r="Z791" s="25"/>
      <c r="AA791" s="25"/>
      <c r="AB791" s="25"/>
      <c r="AC791" s="25"/>
      <c r="AD791" s="25"/>
      <c r="AE791" s="25"/>
      <c r="AF791" s="25"/>
      <c r="AG791" s="25"/>
      <c r="AH791" s="25"/>
      <c r="AI791" s="25"/>
      <c r="AJ791" s="25"/>
      <c r="AK791" s="25"/>
      <c r="AL791" s="25"/>
      <c r="AM791" s="25"/>
      <c r="AN791" s="25"/>
      <c r="AO791" s="25"/>
      <c r="AP791" s="25"/>
      <c r="AQ791" s="25"/>
      <c r="AR791" s="25"/>
      <c r="AS791" s="25"/>
      <c r="AT791" s="25"/>
      <c r="AU791" s="25"/>
      <c r="AV791" s="25"/>
      <c r="AW791" s="25"/>
      <c r="AX791" s="25"/>
      <c r="AY791" s="25"/>
      <c r="AZ791" s="25"/>
      <c r="BA791" s="25"/>
      <c r="BB791" s="25"/>
      <c r="BC791" s="25"/>
      <c r="BD791" s="25"/>
      <c r="BE791" s="25"/>
      <c r="BF791" s="25"/>
      <c r="BG791" s="25"/>
      <c r="BH791" s="25"/>
      <c r="BI791" s="25"/>
      <c r="BJ791" s="25"/>
      <c r="BK791" s="25"/>
      <c r="BL791" s="25"/>
      <c r="BM791" s="25"/>
      <c r="BN791" s="25"/>
      <c r="BO791" s="25"/>
      <c r="BP791" s="25"/>
      <c r="BQ791" s="25"/>
    </row>
    <row r="792" spans="1:69" s="110" customFormat="1" x14ac:dyDescent="0.3">
      <c r="A792" s="25"/>
      <c r="B792" s="25"/>
      <c r="C792" s="25"/>
      <c r="D792" s="26"/>
      <c r="E792" s="26"/>
      <c r="F792" s="26"/>
      <c r="G792" s="26"/>
      <c r="H792" s="26"/>
      <c r="I792" s="26"/>
      <c r="J792" s="26"/>
      <c r="K792" s="26"/>
      <c r="L792" s="26"/>
      <c r="M792" s="26"/>
      <c r="N792" s="26"/>
      <c r="O792" s="25"/>
      <c r="P792" s="26"/>
      <c r="Q792" s="26"/>
      <c r="R792" s="25"/>
      <c r="S792" s="25"/>
      <c r="T792" s="26"/>
      <c r="U792" s="26"/>
      <c r="V792" s="26"/>
      <c r="W792" s="26"/>
      <c r="X792" s="26"/>
      <c r="Y792" s="25"/>
      <c r="Z792" s="25"/>
      <c r="AA792" s="25"/>
      <c r="AB792" s="25"/>
      <c r="AC792" s="25"/>
      <c r="AD792" s="25"/>
      <c r="AE792" s="25"/>
      <c r="AF792" s="25"/>
      <c r="AG792" s="25"/>
      <c r="AH792" s="25"/>
      <c r="AI792" s="25"/>
      <c r="AJ792" s="25"/>
      <c r="AK792" s="25"/>
      <c r="AL792" s="25"/>
      <c r="AM792" s="25"/>
      <c r="AN792" s="25"/>
      <c r="AO792" s="25"/>
      <c r="AP792" s="25"/>
      <c r="AQ792" s="25"/>
      <c r="AR792" s="25"/>
      <c r="AS792" s="25"/>
      <c r="AT792" s="25"/>
      <c r="AU792" s="25"/>
      <c r="AV792" s="25"/>
      <c r="AW792" s="25"/>
      <c r="AX792" s="25"/>
      <c r="AY792" s="25"/>
      <c r="AZ792" s="25"/>
      <c r="BA792" s="25"/>
      <c r="BB792" s="25"/>
      <c r="BC792" s="25"/>
      <c r="BD792" s="25"/>
      <c r="BE792" s="25"/>
      <c r="BF792" s="25"/>
      <c r="BG792" s="25"/>
      <c r="BH792" s="25"/>
      <c r="BI792" s="25"/>
      <c r="BJ792" s="25"/>
      <c r="BK792" s="25"/>
      <c r="BL792" s="25"/>
      <c r="BM792" s="25"/>
      <c r="BN792" s="25"/>
      <c r="BO792" s="25"/>
      <c r="BP792" s="25"/>
      <c r="BQ792" s="25"/>
    </row>
    <row r="793" spans="1:69" s="110" customFormat="1" x14ac:dyDescent="0.3">
      <c r="A793" s="25"/>
      <c r="B793" s="25"/>
      <c r="C793" s="25"/>
      <c r="D793" s="26"/>
      <c r="E793" s="26"/>
      <c r="F793" s="26"/>
      <c r="G793" s="26"/>
      <c r="H793" s="26"/>
      <c r="I793" s="26"/>
      <c r="J793" s="26"/>
      <c r="K793" s="26"/>
      <c r="L793" s="26"/>
      <c r="M793" s="26"/>
      <c r="N793" s="26"/>
      <c r="O793" s="25"/>
      <c r="P793" s="26"/>
      <c r="Q793" s="26"/>
      <c r="R793" s="25"/>
      <c r="S793" s="25"/>
      <c r="T793" s="26"/>
      <c r="U793" s="26"/>
      <c r="V793" s="26"/>
      <c r="W793" s="26"/>
      <c r="X793" s="26"/>
      <c r="Y793" s="25"/>
      <c r="Z793" s="25"/>
      <c r="AA793" s="25"/>
      <c r="AB793" s="25"/>
      <c r="AC793" s="25"/>
      <c r="AD793" s="25"/>
      <c r="AE793" s="25"/>
      <c r="AF793" s="25"/>
      <c r="AG793" s="25"/>
      <c r="AH793" s="25"/>
      <c r="AI793" s="25"/>
      <c r="AJ793" s="25"/>
      <c r="AK793" s="25"/>
      <c r="AL793" s="25"/>
      <c r="AM793" s="25"/>
      <c r="AN793" s="25"/>
      <c r="AO793" s="25"/>
      <c r="AP793" s="25"/>
      <c r="AQ793" s="25"/>
      <c r="AR793" s="25"/>
      <c r="AS793" s="25"/>
      <c r="AT793" s="25"/>
      <c r="AU793" s="25"/>
      <c r="AV793" s="25"/>
      <c r="AW793" s="25"/>
      <c r="AX793" s="25"/>
      <c r="AY793" s="25"/>
      <c r="AZ793" s="25"/>
      <c r="BA793" s="25"/>
      <c r="BB793" s="25"/>
      <c r="BC793" s="25"/>
      <c r="BD793" s="25"/>
      <c r="BE793" s="25"/>
      <c r="BF793" s="25"/>
      <c r="BG793" s="25"/>
      <c r="BH793" s="25"/>
      <c r="BI793" s="25"/>
      <c r="BJ793" s="25"/>
      <c r="BK793" s="25"/>
      <c r="BL793" s="25"/>
      <c r="BM793" s="25"/>
      <c r="BN793" s="25"/>
      <c r="BO793" s="25"/>
      <c r="BP793" s="25"/>
      <c r="BQ793" s="25"/>
    </row>
    <row r="794" spans="1:69" s="110" customFormat="1" x14ac:dyDescent="0.3">
      <c r="A794" s="25"/>
      <c r="B794" s="25"/>
      <c r="C794" s="25"/>
      <c r="D794" s="26"/>
      <c r="E794" s="26"/>
      <c r="F794" s="26"/>
      <c r="G794" s="26"/>
      <c r="H794" s="26"/>
      <c r="I794" s="26"/>
      <c r="J794" s="26"/>
      <c r="K794" s="26"/>
      <c r="L794" s="26"/>
      <c r="M794" s="26"/>
      <c r="N794" s="26"/>
      <c r="O794" s="25"/>
      <c r="P794" s="26"/>
      <c r="Q794" s="26"/>
      <c r="R794" s="25"/>
      <c r="S794" s="25"/>
      <c r="T794" s="26"/>
      <c r="U794" s="26"/>
      <c r="V794" s="26"/>
      <c r="W794" s="26"/>
      <c r="X794" s="26"/>
      <c r="Y794" s="25"/>
      <c r="Z794" s="25"/>
      <c r="AA794" s="25"/>
      <c r="AB794" s="25"/>
      <c r="AC794" s="25"/>
      <c r="AD794" s="25"/>
      <c r="AE794" s="25"/>
      <c r="AF794" s="25"/>
      <c r="AG794" s="25"/>
      <c r="AH794" s="25"/>
      <c r="AI794" s="25"/>
      <c r="AJ794" s="25"/>
      <c r="AK794" s="25"/>
      <c r="AL794" s="25"/>
      <c r="AM794" s="25"/>
      <c r="AN794" s="25"/>
      <c r="AO794" s="25"/>
      <c r="AP794" s="25"/>
      <c r="AQ794" s="25"/>
      <c r="AR794" s="25"/>
      <c r="AS794" s="25"/>
      <c r="AT794" s="25"/>
      <c r="AU794" s="25"/>
      <c r="AV794" s="25"/>
      <c r="AW794" s="25"/>
      <c r="AX794" s="25"/>
      <c r="AY794" s="25"/>
      <c r="AZ794" s="25"/>
      <c r="BA794" s="25"/>
      <c r="BB794" s="25"/>
      <c r="BC794" s="25"/>
      <c r="BD794" s="25"/>
      <c r="BE794" s="25"/>
      <c r="BF794" s="25"/>
      <c r="BG794" s="25"/>
      <c r="BH794" s="25"/>
      <c r="BI794" s="25"/>
      <c r="BJ794" s="25"/>
      <c r="BK794" s="25"/>
      <c r="BL794" s="25"/>
      <c r="BM794" s="25"/>
      <c r="BN794" s="25"/>
      <c r="BO794" s="25"/>
      <c r="BP794" s="25"/>
      <c r="BQ794" s="25"/>
    </row>
    <row r="795" spans="1:69" s="110" customFormat="1" x14ac:dyDescent="0.3">
      <c r="A795" s="25"/>
      <c r="B795" s="25"/>
      <c r="C795" s="25"/>
      <c r="D795" s="26"/>
      <c r="E795" s="26"/>
      <c r="F795" s="26"/>
      <c r="G795" s="26"/>
      <c r="H795" s="26"/>
      <c r="I795" s="26"/>
      <c r="J795" s="26"/>
      <c r="K795" s="26"/>
      <c r="L795" s="26"/>
      <c r="M795" s="26"/>
      <c r="N795" s="26"/>
      <c r="O795" s="25"/>
      <c r="P795" s="26"/>
      <c r="Q795" s="26"/>
      <c r="R795" s="25"/>
      <c r="S795" s="25"/>
      <c r="T795" s="26"/>
      <c r="U795" s="26"/>
      <c r="V795" s="26"/>
      <c r="W795" s="26"/>
      <c r="X795" s="26"/>
      <c r="Y795" s="25"/>
      <c r="Z795" s="25"/>
      <c r="AA795" s="25"/>
      <c r="AB795" s="25"/>
      <c r="AC795" s="25"/>
      <c r="AD795" s="25"/>
      <c r="AE795" s="25"/>
      <c r="AF795" s="25"/>
      <c r="AG795" s="25"/>
      <c r="AH795" s="25"/>
      <c r="AI795" s="25"/>
      <c r="AJ795" s="25"/>
      <c r="AK795" s="25"/>
      <c r="AL795" s="25"/>
      <c r="AM795" s="25"/>
      <c r="AN795" s="25"/>
      <c r="AO795" s="25"/>
      <c r="AP795" s="25"/>
      <c r="AQ795" s="25"/>
      <c r="AR795" s="25"/>
      <c r="AS795" s="25"/>
      <c r="AT795" s="25"/>
      <c r="AU795" s="25"/>
      <c r="AV795" s="25"/>
      <c r="AW795" s="25"/>
      <c r="AX795" s="25"/>
      <c r="AY795" s="25"/>
      <c r="AZ795" s="25"/>
      <c r="BA795" s="25"/>
      <c r="BB795" s="25"/>
      <c r="BC795" s="25"/>
      <c r="BD795" s="25"/>
      <c r="BE795" s="25"/>
      <c r="BF795" s="25"/>
      <c r="BG795" s="25"/>
      <c r="BH795" s="25"/>
      <c r="BI795" s="25"/>
      <c r="BJ795" s="25"/>
      <c r="BK795" s="25"/>
      <c r="BL795" s="25"/>
      <c r="BM795" s="25"/>
      <c r="BN795" s="25"/>
      <c r="BO795" s="25"/>
      <c r="BP795" s="25"/>
      <c r="BQ795" s="25"/>
    </row>
    <row r="796" spans="1:69" s="110" customFormat="1" x14ac:dyDescent="0.3">
      <c r="A796" s="25"/>
      <c r="B796" s="25"/>
      <c r="C796" s="25"/>
      <c r="D796" s="26"/>
      <c r="E796" s="26"/>
      <c r="F796" s="26"/>
      <c r="G796" s="26"/>
      <c r="H796" s="26"/>
      <c r="I796" s="26"/>
      <c r="J796" s="26"/>
      <c r="K796" s="26"/>
      <c r="L796" s="26"/>
      <c r="M796" s="26"/>
      <c r="N796" s="26"/>
      <c r="O796" s="25"/>
      <c r="P796" s="26"/>
      <c r="Q796" s="26"/>
      <c r="R796" s="25"/>
      <c r="S796" s="25"/>
      <c r="T796" s="26"/>
      <c r="U796" s="26"/>
      <c r="V796" s="26"/>
      <c r="W796" s="26"/>
      <c r="X796" s="26"/>
      <c r="Y796" s="25"/>
      <c r="Z796" s="25"/>
      <c r="AA796" s="25"/>
      <c r="AB796" s="25"/>
      <c r="AC796" s="25"/>
      <c r="AD796" s="25"/>
      <c r="AE796" s="25"/>
      <c r="AF796" s="25"/>
      <c r="AG796" s="25"/>
      <c r="AH796" s="25"/>
      <c r="AI796" s="25"/>
      <c r="AJ796" s="25"/>
      <c r="AK796" s="25"/>
      <c r="AL796" s="25"/>
      <c r="AM796" s="25"/>
      <c r="AN796" s="25"/>
      <c r="AO796" s="25"/>
      <c r="AP796" s="25"/>
      <c r="AQ796" s="25"/>
      <c r="AR796" s="25"/>
      <c r="AS796" s="25"/>
      <c r="AT796" s="25"/>
      <c r="AU796" s="25"/>
      <c r="AV796" s="25"/>
      <c r="AW796" s="25"/>
      <c r="AX796" s="25"/>
      <c r="AY796" s="25"/>
      <c r="AZ796" s="25"/>
      <c r="BA796" s="25"/>
      <c r="BB796" s="25"/>
      <c r="BC796" s="25"/>
      <c r="BD796" s="25"/>
      <c r="BE796" s="25"/>
      <c r="BF796" s="25"/>
      <c r="BG796" s="25"/>
      <c r="BH796" s="25"/>
      <c r="BI796" s="25"/>
      <c r="BJ796" s="25"/>
      <c r="BK796" s="25"/>
      <c r="BL796" s="25"/>
      <c r="BM796" s="25"/>
      <c r="BN796" s="25"/>
      <c r="BO796" s="25"/>
      <c r="BP796" s="25"/>
      <c r="BQ796" s="25"/>
    </row>
    <row r="797" spans="1:69" s="110" customFormat="1" x14ac:dyDescent="0.3">
      <c r="A797" s="25"/>
      <c r="B797" s="25"/>
      <c r="C797" s="25"/>
      <c r="D797" s="26"/>
      <c r="E797" s="26"/>
      <c r="F797" s="26"/>
      <c r="G797" s="26"/>
      <c r="H797" s="26"/>
      <c r="I797" s="26"/>
      <c r="J797" s="26"/>
      <c r="K797" s="26"/>
      <c r="L797" s="26"/>
      <c r="M797" s="26"/>
      <c r="N797" s="26"/>
      <c r="O797" s="25"/>
      <c r="P797" s="26"/>
      <c r="Q797" s="26"/>
      <c r="R797" s="25"/>
      <c r="S797" s="25"/>
      <c r="T797" s="26"/>
      <c r="U797" s="26"/>
      <c r="V797" s="26"/>
      <c r="W797" s="26"/>
      <c r="X797" s="26"/>
      <c r="Y797" s="25"/>
      <c r="Z797" s="25"/>
      <c r="AA797" s="25"/>
      <c r="AB797" s="25"/>
      <c r="AC797" s="25"/>
      <c r="AD797" s="25"/>
      <c r="AE797" s="25"/>
      <c r="AF797" s="25"/>
      <c r="AG797" s="25"/>
      <c r="AH797" s="25"/>
      <c r="AI797" s="25"/>
      <c r="AJ797" s="25"/>
      <c r="AK797" s="25"/>
      <c r="AL797" s="25"/>
      <c r="AM797" s="25"/>
      <c r="AN797" s="25"/>
      <c r="AO797" s="25"/>
      <c r="AP797" s="25"/>
      <c r="AQ797" s="25"/>
      <c r="AR797" s="25"/>
      <c r="AS797" s="25"/>
      <c r="AT797" s="25"/>
      <c r="AU797" s="25"/>
      <c r="AV797" s="25"/>
      <c r="AW797" s="25"/>
      <c r="AX797" s="25"/>
      <c r="AY797" s="25"/>
      <c r="AZ797" s="25"/>
      <c r="BA797" s="25"/>
      <c r="BB797" s="25"/>
      <c r="BC797" s="25"/>
      <c r="BD797" s="25"/>
      <c r="BE797" s="25"/>
      <c r="BF797" s="25"/>
      <c r="BG797" s="25"/>
      <c r="BH797" s="25"/>
      <c r="BI797" s="25"/>
      <c r="BJ797" s="25"/>
      <c r="BK797" s="25"/>
      <c r="BL797" s="25"/>
      <c r="BM797" s="25"/>
      <c r="BN797" s="25"/>
      <c r="BO797" s="25"/>
      <c r="BP797" s="25"/>
      <c r="BQ797" s="25"/>
    </row>
    <row r="798" spans="1:69" s="110" customFormat="1" x14ac:dyDescent="0.3">
      <c r="A798" s="25"/>
      <c r="B798" s="25"/>
      <c r="C798" s="25"/>
      <c r="D798" s="26"/>
      <c r="E798" s="26"/>
      <c r="F798" s="26"/>
      <c r="G798" s="26"/>
      <c r="H798" s="26"/>
      <c r="I798" s="26"/>
      <c r="J798" s="26"/>
      <c r="K798" s="26"/>
      <c r="L798" s="26"/>
      <c r="M798" s="26"/>
      <c r="N798" s="26"/>
      <c r="O798" s="25"/>
      <c r="P798" s="26"/>
      <c r="Q798" s="26"/>
      <c r="R798" s="25"/>
      <c r="S798" s="25"/>
      <c r="T798" s="26"/>
      <c r="U798" s="26"/>
      <c r="V798" s="26"/>
      <c r="W798" s="26"/>
      <c r="X798" s="26"/>
      <c r="Y798" s="25"/>
      <c r="Z798" s="25"/>
      <c r="AA798" s="25"/>
      <c r="AB798" s="25"/>
      <c r="AC798" s="25"/>
      <c r="AD798" s="25"/>
      <c r="AE798" s="25"/>
      <c r="AF798" s="25"/>
      <c r="AG798" s="25"/>
      <c r="AH798" s="25"/>
      <c r="AI798" s="25"/>
      <c r="AJ798" s="25"/>
      <c r="AK798" s="25"/>
      <c r="AL798" s="25"/>
      <c r="AM798" s="25"/>
      <c r="AN798" s="25"/>
      <c r="AO798" s="25"/>
      <c r="AP798" s="25"/>
      <c r="AQ798" s="25"/>
      <c r="AR798" s="25"/>
      <c r="AS798" s="25"/>
      <c r="AT798" s="25"/>
      <c r="AU798" s="25"/>
      <c r="AV798" s="25"/>
      <c r="AW798" s="25"/>
      <c r="AX798" s="25"/>
      <c r="AY798" s="25"/>
      <c r="AZ798" s="25"/>
      <c r="BA798" s="25"/>
      <c r="BB798" s="25"/>
      <c r="BC798" s="25"/>
      <c r="BD798" s="25"/>
      <c r="BE798" s="25"/>
      <c r="BF798" s="25"/>
      <c r="BG798" s="25"/>
      <c r="BH798" s="25"/>
      <c r="BI798" s="25"/>
      <c r="BJ798" s="25"/>
      <c r="BK798" s="25"/>
      <c r="BL798" s="25"/>
      <c r="BM798" s="25"/>
      <c r="BN798" s="25"/>
      <c r="BO798" s="25"/>
      <c r="BP798" s="25"/>
      <c r="BQ798" s="25"/>
    </row>
    <row r="799" spans="1:69" s="110" customFormat="1" x14ac:dyDescent="0.3">
      <c r="A799" s="25"/>
      <c r="B799" s="25"/>
      <c r="C799" s="25"/>
      <c r="D799" s="26"/>
      <c r="E799" s="26"/>
      <c r="F799" s="26"/>
      <c r="G799" s="26"/>
      <c r="H799" s="26"/>
      <c r="I799" s="26"/>
      <c r="J799" s="26"/>
      <c r="K799" s="26"/>
      <c r="L799" s="26"/>
      <c r="M799" s="26"/>
      <c r="N799" s="26"/>
      <c r="O799" s="25"/>
      <c r="P799" s="26"/>
      <c r="Q799" s="26"/>
      <c r="R799" s="25"/>
      <c r="S799" s="25"/>
      <c r="T799" s="26"/>
      <c r="U799" s="26"/>
      <c r="V799" s="26"/>
      <c r="W799" s="26"/>
      <c r="X799" s="26"/>
      <c r="Y799" s="25"/>
      <c r="Z799" s="25"/>
      <c r="AA799" s="25"/>
      <c r="AB799" s="25"/>
      <c r="AC799" s="25"/>
      <c r="AD799" s="25"/>
      <c r="AE799" s="25"/>
      <c r="AF799" s="25"/>
      <c r="AG799" s="25"/>
      <c r="AH799" s="25"/>
      <c r="AI799" s="25"/>
      <c r="AJ799" s="25"/>
      <c r="AK799" s="25"/>
      <c r="AL799" s="25"/>
      <c r="AM799" s="25"/>
      <c r="AN799" s="25"/>
      <c r="AO799" s="25"/>
      <c r="AP799" s="25"/>
      <c r="AQ799" s="25"/>
      <c r="AR799" s="25"/>
      <c r="AS799" s="25"/>
      <c r="AT799" s="25"/>
      <c r="AU799" s="25"/>
      <c r="AV799" s="25"/>
      <c r="AW799" s="25"/>
      <c r="AX799" s="25"/>
      <c r="AY799" s="25"/>
      <c r="AZ799" s="25"/>
      <c r="BA799" s="25"/>
      <c r="BB799" s="25"/>
      <c r="BC799" s="25"/>
      <c r="BD799" s="25"/>
      <c r="BE799" s="25"/>
      <c r="BF799" s="25"/>
      <c r="BG799" s="25"/>
      <c r="BH799" s="25"/>
      <c r="BI799" s="25"/>
      <c r="BJ799" s="25"/>
      <c r="BK799" s="25"/>
      <c r="BL799" s="25"/>
      <c r="BM799" s="25"/>
      <c r="BN799" s="25"/>
      <c r="BO799" s="25"/>
      <c r="BP799" s="25"/>
      <c r="BQ799" s="25"/>
    </row>
    <row r="800" spans="1:69" s="110" customFormat="1" x14ac:dyDescent="0.3">
      <c r="A800" s="25"/>
      <c r="B800" s="25"/>
      <c r="C800" s="25"/>
      <c r="D800" s="26"/>
      <c r="E800" s="26"/>
      <c r="F800" s="26"/>
      <c r="G800" s="26"/>
      <c r="H800" s="26"/>
      <c r="I800" s="26"/>
      <c r="J800" s="26"/>
      <c r="K800" s="26"/>
      <c r="L800" s="26"/>
      <c r="M800" s="26"/>
      <c r="N800" s="26"/>
      <c r="O800" s="25"/>
      <c r="P800" s="26"/>
      <c r="Q800" s="26"/>
      <c r="R800" s="25"/>
      <c r="S800" s="25"/>
      <c r="T800" s="26"/>
      <c r="U800" s="26"/>
      <c r="V800" s="26"/>
      <c r="W800" s="26"/>
      <c r="X800" s="26"/>
      <c r="Y800" s="25"/>
      <c r="Z800" s="25"/>
      <c r="AA800" s="25"/>
      <c r="AB800" s="25"/>
      <c r="AC800" s="25"/>
      <c r="AD800" s="25"/>
      <c r="AE800" s="25"/>
      <c r="AF800" s="25"/>
      <c r="AG800" s="25"/>
      <c r="AH800" s="25"/>
      <c r="AI800" s="25"/>
      <c r="AJ800" s="25"/>
      <c r="AK800" s="25"/>
      <c r="AL800" s="25"/>
      <c r="AM800" s="25"/>
      <c r="AN800" s="25"/>
      <c r="AO800" s="25"/>
      <c r="AP800" s="25"/>
      <c r="AQ800" s="25"/>
      <c r="AR800" s="25"/>
      <c r="AS800" s="25"/>
      <c r="AT800" s="25"/>
      <c r="AU800" s="25"/>
      <c r="AV800" s="25"/>
      <c r="AW800" s="25"/>
      <c r="AX800" s="25"/>
      <c r="AY800" s="25"/>
      <c r="AZ800" s="25"/>
      <c r="BA800" s="25"/>
      <c r="BB800" s="25"/>
      <c r="BC800" s="25"/>
      <c r="BD800" s="25"/>
      <c r="BE800" s="25"/>
      <c r="BF800" s="25"/>
      <c r="BG800" s="25"/>
      <c r="BH800" s="25"/>
      <c r="BI800" s="25"/>
      <c r="BJ800" s="25"/>
      <c r="BK800" s="25"/>
      <c r="BL800" s="25"/>
      <c r="BM800" s="25"/>
      <c r="BN800" s="25"/>
      <c r="BO800" s="25"/>
      <c r="BP800" s="25"/>
      <c r="BQ800" s="25"/>
    </row>
    <row r="801" spans="1:69" s="110" customFormat="1" x14ac:dyDescent="0.3">
      <c r="A801" s="25"/>
      <c r="B801" s="25"/>
      <c r="C801" s="25"/>
      <c r="D801" s="26"/>
      <c r="E801" s="26"/>
      <c r="F801" s="26"/>
      <c r="G801" s="26"/>
      <c r="H801" s="26"/>
      <c r="I801" s="26"/>
      <c r="J801" s="26"/>
      <c r="K801" s="26"/>
      <c r="L801" s="26"/>
      <c r="M801" s="26"/>
      <c r="N801" s="26"/>
      <c r="O801" s="25"/>
      <c r="P801" s="26"/>
      <c r="Q801" s="26"/>
      <c r="R801" s="25"/>
      <c r="S801" s="25"/>
      <c r="T801" s="26"/>
      <c r="U801" s="26"/>
      <c r="V801" s="26"/>
      <c r="W801" s="26"/>
      <c r="X801" s="26"/>
      <c r="Y801" s="25"/>
      <c r="Z801" s="25"/>
      <c r="AA801" s="25"/>
      <c r="AB801" s="25"/>
      <c r="AC801" s="25"/>
      <c r="AD801" s="25"/>
      <c r="AE801" s="25"/>
      <c r="AF801" s="25"/>
      <c r="AG801" s="25"/>
      <c r="AH801" s="25"/>
      <c r="AI801" s="25"/>
      <c r="AJ801" s="25"/>
      <c r="AK801" s="25"/>
      <c r="AL801" s="25"/>
      <c r="AM801" s="25"/>
      <c r="AN801" s="25"/>
      <c r="AO801" s="25"/>
      <c r="AP801" s="25"/>
      <c r="AQ801" s="25"/>
      <c r="AR801" s="25"/>
      <c r="AS801" s="25"/>
      <c r="AT801" s="25"/>
      <c r="AU801" s="25"/>
      <c r="AV801" s="25"/>
      <c r="AW801" s="25"/>
      <c r="AX801" s="25"/>
      <c r="AY801" s="25"/>
      <c r="AZ801" s="25"/>
      <c r="BA801" s="25"/>
      <c r="BB801" s="25"/>
      <c r="BC801" s="25"/>
      <c r="BD801" s="25"/>
      <c r="BE801" s="25"/>
      <c r="BF801" s="25"/>
      <c r="BG801" s="25"/>
      <c r="BH801" s="25"/>
      <c r="BI801" s="25"/>
      <c r="BJ801" s="25"/>
      <c r="BK801" s="25"/>
      <c r="BL801" s="25"/>
      <c r="BM801" s="25"/>
      <c r="BN801" s="25"/>
      <c r="BO801" s="25"/>
      <c r="BP801" s="25"/>
      <c r="BQ801" s="25"/>
    </row>
    <row r="802" spans="1:69" s="110" customFormat="1" x14ac:dyDescent="0.3">
      <c r="A802" s="25"/>
      <c r="B802" s="25"/>
      <c r="C802" s="25"/>
      <c r="D802" s="26"/>
      <c r="E802" s="26"/>
      <c r="F802" s="26"/>
      <c r="G802" s="26"/>
      <c r="H802" s="26"/>
      <c r="I802" s="26"/>
      <c r="J802" s="26"/>
      <c r="K802" s="26"/>
      <c r="L802" s="26"/>
      <c r="M802" s="26"/>
      <c r="N802" s="26"/>
      <c r="O802" s="25"/>
      <c r="P802" s="26"/>
      <c r="Q802" s="26"/>
      <c r="R802" s="25"/>
      <c r="S802" s="25"/>
      <c r="T802" s="26"/>
      <c r="U802" s="26"/>
      <c r="V802" s="26"/>
      <c r="W802" s="26"/>
      <c r="X802" s="26"/>
      <c r="Y802" s="25"/>
      <c r="Z802" s="25"/>
      <c r="AA802" s="25"/>
      <c r="AB802" s="25"/>
      <c r="AC802" s="25"/>
      <c r="AD802" s="25"/>
      <c r="AE802" s="25"/>
      <c r="AF802" s="25"/>
      <c r="AG802" s="25"/>
      <c r="AH802" s="25"/>
      <c r="AI802" s="25"/>
      <c r="AJ802" s="25"/>
      <c r="AK802" s="25"/>
      <c r="AL802" s="25"/>
      <c r="AM802" s="25"/>
      <c r="AN802" s="25"/>
      <c r="AO802" s="25"/>
      <c r="AP802" s="25"/>
      <c r="AQ802" s="25"/>
      <c r="AR802" s="25"/>
      <c r="AS802" s="25"/>
      <c r="AT802" s="25"/>
      <c r="AU802" s="25"/>
      <c r="AV802" s="25"/>
      <c r="AW802" s="25"/>
      <c r="AX802" s="25"/>
      <c r="AY802" s="25"/>
      <c r="AZ802" s="25"/>
      <c r="BA802" s="25"/>
      <c r="BB802" s="25"/>
      <c r="BC802" s="25"/>
      <c r="BD802" s="25"/>
      <c r="BE802" s="25"/>
      <c r="BF802" s="25"/>
      <c r="BG802" s="25"/>
      <c r="BH802" s="25"/>
      <c r="BI802" s="25"/>
      <c r="BJ802" s="25"/>
      <c r="BK802" s="25"/>
      <c r="BL802" s="25"/>
      <c r="BM802" s="25"/>
      <c r="BN802" s="25"/>
      <c r="BO802" s="25"/>
      <c r="BP802" s="25"/>
      <c r="BQ802" s="25"/>
    </row>
    <row r="803" spans="1:69" s="110" customFormat="1" x14ac:dyDescent="0.3">
      <c r="A803" s="25"/>
      <c r="B803" s="25"/>
      <c r="C803" s="25"/>
      <c r="D803" s="26"/>
      <c r="E803" s="26"/>
      <c r="F803" s="26"/>
      <c r="G803" s="26"/>
      <c r="H803" s="26"/>
      <c r="I803" s="26"/>
      <c r="J803" s="26"/>
      <c r="K803" s="26"/>
      <c r="L803" s="26"/>
      <c r="M803" s="26"/>
      <c r="N803" s="26"/>
      <c r="O803" s="25"/>
      <c r="P803" s="26"/>
      <c r="Q803" s="26"/>
      <c r="R803" s="25"/>
      <c r="S803" s="25"/>
      <c r="T803" s="26"/>
      <c r="U803" s="26"/>
      <c r="V803" s="26"/>
      <c r="W803" s="26"/>
      <c r="X803" s="26"/>
      <c r="Y803" s="25"/>
      <c r="Z803" s="25"/>
      <c r="AA803" s="25"/>
      <c r="AB803" s="25"/>
      <c r="AC803" s="25"/>
      <c r="AD803" s="25"/>
      <c r="AE803" s="25"/>
      <c r="AF803" s="25"/>
      <c r="AG803" s="25"/>
      <c r="AH803" s="25"/>
      <c r="AI803" s="25"/>
      <c r="AJ803" s="25"/>
      <c r="AK803" s="25"/>
      <c r="AL803" s="25"/>
      <c r="AM803" s="25"/>
      <c r="AN803" s="25"/>
      <c r="AO803" s="25"/>
      <c r="AP803" s="25"/>
      <c r="AQ803" s="25"/>
      <c r="AR803" s="25"/>
      <c r="AS803" s="25"/>
      <c r="AT803" s="25"/>
      <c r="AU803" s="25"/>
      <c r="AV803" s="25"/>
      <c r="AW803" s="25"/>
      <c r="AX803" s="25"/>
      <c r="AY803" s="25"/>
      <c r="AZ803" s="25"/>
      <c r="BA803" s="25"/>
      <c r="BB803" s="25"/>
      <c r="BC803" s="25"/>
      <c r="BD803" s="25"/>
      <c r="BE803" s="25"/>
      <c r="BF803" s="25"/>
      <c r="BG803" s="25"/>
      <c r="BH803" s="25"/>
      <c r="BI803" s="25"/>
      <c r="BJ803" s="25"/>
      <c r="BK803" s="25"/>
      <c r="BL803" s="25"/>
      <c r="BM803" s="25"/>
      <c r="BN803" s="25"/>
      <c r="BO803" s="25"/>
      <c r="BP803" s="25"/>
      <c r="BQ803" s="25"/>
    </row>
    <row r="804" spans="1:69" s="110" customFormat="1" x14ac:dyDescent="0.3">
      <c r="A804" s="25"/>
      <c r="B804" s="25"/>
      <c r="C804" s="25"/>
      <c r="D804" s="26"/>
      <c r="E804" s="26"/>
      <c r="F804" s="26"/>
      <c r="G804" s="26"/>
      <c r="H804" s="26"/>
      <c r="I804" s="26"/>
      <c r="J804" s="26"/>
      <c r="K804" s="26"/>
      <c r="L804" s="26"/>
      <c r="M804" s="26"/>
      <c r="N804" s="26"/>
      <c r="O804" s="25"/>
      <c r="P804" s="26"/>
      <c r="Q804" s="26"/>
      <c r="R804" s="25"/>
      <c r="S804" s="25"/>
      <c r="T804" s="26"/>
      <c r="U804" s="26"/>
      <c r="V804" s="26"/>
      <c r="W804" s="26"/>
      <c r="X804" s="26"/>
      <c r="Y804" s="25"/>
      <c r="Z804" s="25"/>
      <c r="AA804" s="25"/>
      <c r="AB804" s="25"/>
      <c r="AC804" s="25"/>
      <c r="AD804" s="25"/>
      <c r="AE804" s="25"/>
      <c r="AF804" s="25"/>
      <c r="AG804" s="25"/>
      <c r="AH804" s="25"/>
      <c r="AI804" s="25"/>
      <c r="AJ804" s="25"/>
      <c r="AK804" s="25"/>
      <c r="AL804" s="25"/>
      <c r="AM804" s="25"/>
      <c r="AN804" s="25"/>
      <c r="AO804" s="25"/>
      <c r="AP804" s="25"/>
      <c r="AQ804" s="25"/>
      <c r="AR804" s="25"/>
      <c r="AS804" s="25"/>
      <c r="AT804" s="25"/>
      <c r="AU804" s="25"/>
      <c r="AV804" s="25"/>
      <c r="AW804" s="25"/>
      <c r="AX804" s="25"/>
      <c r="AY804" s="25"/>
      <c r="AZ804" s="25"/>
      <c r="BA804" s="25"/>
      <c r="BB804" s="25"/>
      <c r="BC804" s="25"/>
      <c r="BD804" s="25"/>
      <c r="BE804" s="25"/>
      <c r="BF804" s="25"/>
      <c r="BG804" s="25"/>
      <c r="BH804" s="25"/>
      <c r="BI804" s="25"/>
      <c r="BJ804" s="25"/>
      <c r="BK804" s="25"/>
      <c r="BL804" s="25"/>
      <c r="BM804" s="25"/>
      <c r="BN804" s="25"/>
      <c r="BO804" s="25"/>
      <c r="BP804" s="25"/>
      <c r="BQ804" s="25"/>
    </row>
    <row r="805" spans="1:69" s="110" customFormat="1" x14ac:dyDescent="0.3">
      <c r="A805" s="25"/>
      <c r="B805" s="25"/>
      <c r="C805" s="25"/>
      <c r="D805" s="26"/>
      <c r="E805" s="26"/>
      <c r="F805" s="26"/>
      <c r="G805" s="26"/>
      <c r="H805" s="26"/>
      <c r="I805" s="26"/>
      <c r="J805" s="26"/>
      <c r="K805" s="26"/>
      <c r="L805" s="26"/>
      <c r="M805" s="26"/>
      <c r="N805" s="26"/>
      <c r="O805" s="25"/>
      <c r="P805" s="26"/>
      <c r="Q805" s="26"/>
      <c r="R805" s="25"/>
      <c r="S805" s="25"/>
      <c r="T805" s="26"/>
      <c r="U805" s="26"/>
      <c r="V805" s="26"/>
      <c r="W805" s="26"/>
      <c r="X805" s="26"/>
      <c r="Y805" s="25"/>
      <c r="Z805" s="25"/>
      <c r="AA805" s="25"/>
      <c r="AB805" s="25"/>
      <c r="AC805" s="25"/>
      <c r="AD805" s="25"/>
      <c r="AE805" s="25"/>
      <c r="AF805" s="25"/>
      <c r="AG805" s="25"/>
      <c r="AH805" s="25"/>
      <c r="AI805" s="25"/>
      <c r="AJ805" s="25"/>
      <c r="AK805" s="25"/>
      <c r="AL805" s="25"/>
      <c r="AM805" s="25"/>
      <c r="AN805" s="25"/>
      <c r="AO805" s="25"/>
      <c r="AP805" s="25"/>
      <c r="AQ805" s="25"/>
      <c r="AR805" s="25"/>
      <c r="AS805" s="25"/>
      <c r="AT805" s="25"/>
      <c r="AU805" s="25"/>
      <c r="AV805" s="25"/>
      <c r="AW805" s="25"/>
      <c r="AX805" s="25"/>
      <c r="AY805" s="25"/>
      <c r="AZ805" s="25"/>
      <c r="BA805" s="25"/>
      <c r="BB805" s="25"/>
      <c r="BC805" s="25"/>
      <c r="BD805" s="25"/>
      <c r="BE805" s="25"/>
      <c r="BF805" s="25"/>
      <c r="BG805" s="25"/>
      <c r="BH805" s="25"/>
      <c r="BI805" s="25"/>
      <c r="BJ805" s="25"/>
      <c r="BK805" s="25"/>
      <c r="BL805" s="25"/>
      <c r="BM805" s="25"/>
      <c r="BN805" s="25"/>
      <c r="BO805" s="25"/>
      <c r="BP805" s="25"/>
      <c r="BQ805" s="25"/>
    </row>
    <row r="806" spans="1:69" s="110" customFormat="1" x14ac:dyDescent="0.3">
      <c r="A806" s="25"/>
      <c r="B806" s="25"/>
      <c r="C806" s="25"/>
      <c r="D806" s="26"/>
      <c r="E806" s="26"/>
      <c r="F806" s="26"/>
      <c r="G806" s="26"/>
      <c r="H806" s="26"/>
      <c r="I806" s="26"/>
      <c r="J806" s="26"/>
      <c r="K806" s="26"/>
      <c r="L806" s="26"/>
      <c r="M806" s="26"/>
      <c r="N806" s="26"/>
      <c r="O806" s="25"/>
      <c r="P806" s="26"/>
      <c r="Q806" s="26"/>
      <c r="R806" s="25"/>
      <c r="S806" s="25"/>
      <c r="T806" s="26"/>
      <c r="U806" s="26"/>
      <c r="V806" s="26"/>
      <c r="W806" s="26"/>
      <c r="X806" s="26"/>
      <c r="Y806" s="25"/>
      <c r="Z806" s="25"/>
      <c r="AA806" s="25"/>
      <c r="AB806" s="25"/>
      <c r="AC806" s="25"/>
      <c r="AD806" s="25"/>
      <c r="AE806" s="25"/>
      <c r="AF806" s="25"/>
      <c r="AG806" s="25"/>
      <c r="AH806" s="25"/>
      <c r="AI806" s="25"/>
      <c r="AJ806" s="25"/>
      <c r="AK806" s="25"/>
      <c r="AL806" s="25"/>
      <c r="AM806" s="25"/>
      <c r="AN806" s="25"/>
      <c r="AO806" s="25"/>
      <c r="AP806" s="25"/>
      <c r="AQ806" s="25"/>
      <c r="AR806" s="25"/>
      <c r="AS806" s="25"/>
      <c r="AT806" s="25"/>
      <c r="AU806" s="25"/>
      <c r="AV806" s="25"/>
      <c r="AW806" s="25"/>
      <c r="AX806" s="25"/>
      <c r="AY806" s="25"/>
      <c r="AZ806" s="25"/>
      <c r="BA806" s="25"/>
      <c r="BB806" s="25"/>
      <c r="BC806" s="25"/>
      <c r="BD806" s="25"/>
      <c r="BE806" s="25"/>
      <c r="BF806" s="25"/>
      <c r="BG806" s="25"/>
      <c r="BH806" s="25"/>
      <c r="BI806" s="25"/>
      <c r="BJ806" s="25"/>
      <c r="BK806" s="25"/>
      <c r="BL806" s="25"/>
      <c r="BM806" s="25"/>
      <c r="BN806" s="25"/>
      <c r="BO806" s="25"/>
      <c r="BP806" s="25"/>
      <c r="BQ806" s="25"/>
    </row>
    <row r="807" spans="1:69" s="110" customFormat="1" x14ac:dyDescent="0.3">
      <c r="A807" s="25"/>
      <c r="B807" s="25"/>
      <c r="C807" s="25"/>
      <c r="D807" s="26"/>
      <c r="E807" s="26"/>
      <c r="F807" s="26"/>
      <c r="G807" s="26"/>
      <c r="H807" s="26"/>
      <c r="I807" s="26"/>
      <c r="J807" s="26"/>
      <c r="K807" s="26"/>
      <c r="L807" s="26"/>
      <c r="M807" s="26"/>
      <c r="N807" s="26"/>
      <c r="O807" s="25"/>
      <c r="P807" s="26"/>
      <c r="Q807" s="26"/>
      <c r="R807" s="25"/>
      <c r="S807" s="25"/>
      <c r="T807" s="26"/>
      <c r="U807" s="26"/>
      <c r="V807" s="26"/>
      <c r="W807" s="26"/>
      <c r="X807" s="26"/>
      <c r="Y807" s="25"/>
      <c r="Z807" s="25"/>
      <c r="AA807" s="25"/>
      <c r="AB807" s="25"/>
      <c r="AC807" s="25"/>
      <c r="AD807" s="25"/>
      <c r="AE807" s="25"/>
      <c r="AF807" s="25"/>
      <c r="AG807" s="25"/>
      <c r="AH807" s="25"/>
      <c r="AI807" s="25"/>
      <c r="AJ807" s="25"/>
      <c r="AK807" s="25"/>
      <c r="AL807" s="25"/>
      <c r="AM807" s="25"/>
      <c r="AN807" s="25"/>
      <c r="AO807" s="25"/>
      <c r="AP807" s="25"/>
      <c r="AQ807" s="25"/>
      <c r="AR807" s="25"/>
      <c r="AS807" s="25"/>
      <c r="AT807" s="25"/>
      <c r="AU807" s="25"/>
      <c r="AV807" s="25"/>
      <c r="AW807" s="25"/>
      <c r="AX807" s="25"/>
      <c r="AY807" s="25"/>
      <c r="AZ807" s="25"/>
      <c r="BA807" s="25"/>
      <c r="BB807" s="25"/>
      <c r="BC807" s="25"/>
      <c r="BD807" s="25"/>
      <c r="BE807" s="25"/>
      <c r="BF807" s="25"/>
      <c r="BG807" s="25"/>
      <c r="BH807" s="25"/>
      <c r="BI807" s="25"/>
      <c r="BJ807" s="25"/>
      <c r="BK807" s="25"/>
      <c r="BL807" s="25"/>
      <c r="BM807" s="25"/>
      <c r="BN807" s="25"/>
      <c r="BO807" s="25"/>
      <c r="BP807" s="25"/>
      <c r="BQ807" s="25"/>
    </row>
    <row r="808" spans="1:69" s="110" customFormat="1" x14ac:dyDescent="0.3">
      <c r="A808" s="25"/>
      <c r="B808" s="25"/>
      <c r="C808" s="25"/>
      <c r="D808" s="26"/>
      <c r="E808" s="26"/>
      <c r="F808" s="26"/>
      <c r="G808" s="26"/>
      <c r="H808" s="26"/>
      <c r="I808" s="26"/>
      <c r="J808" s="26"/>
      <c r="K808" s="26"/>
      <c r="L808" s="26"/>
      <c r="M808" s="26"/>
      <c r="N808" s="26"/>
      <c r="O808" s="25"/>
      <c r="P808" s="26"/>
      <c r="Q808" s="26"/>
      <c r="R808" s="25"/>
      <c r="S808" s="25"/>
      <c r="T808" s="26"/>
      <c r="U808" s="26"/>
      <c r="V808" s="26"/>
      <c r="W808" s="26"/>
      <c r="X808" s="26"/>
      <c r="Y808" s="25"/>
      <c r="Z808" s="25"/>
      <c r="AA808" s="25"/>
      <c r="AB808" s="25"/>
      <c r="AC808" s="25"/>
      <c r="AD808" s="25"/>
      <c r="AE808" s="25"/>
      <c r="AF808" s="25"/>
      <c r="AG808" s="25"/>
      <c r="AH808" s="25"/>
      <c r="AI808" s="25"/>
      <c r="AJ808" s="25"/>
      <c r="AK808" s="25"/>
      <c r="AL808" s="25"/>
      <c r="AM808" s="25"/>
      <c r="AN808" s="25"/>
      <c r="AO808" s="25"/>
      <c r="AP808" s="25"/>
      <c r="AQ808" s="25"/>
      <c r="AR808" s="25"/>
      <c r="AS808" s="25"/>
      <c r="AT808" s="25"/>
      <c r="AU808" s="25"/>
      <c r="AV808" s="25"/>
      <c r="AW808" s="25"/>
      <c r="AX808" s="25"/>
      <c r="AY808" s="25"/>
      <c r="AZ808" s="25"/>
      <c r="BA808" s="25"/>
      <c r="BB808" s="25"/>
      <c r="BC808" s="25"/>
      <c r="BD808" s="25"/>
      <c r="BE808" s="25"/>
      <c r="BF808" s="25"/>
      <c r="BG808" s="25"/>
      <c r="BH808" s="25"/>
      <c r="BI808" s="25"/>
      <c r="BJ808" s="25"/>
      <c r="BK808" s="25"/>
      <c r="BL808" s="25"/>
      <c r="BM808" s="25"/>
      <c r="BN808" s="25"/>
      <c r="BO808" s="25"/>
      <c r="BP808" s="25"/>
      <c r="BQ808" s="25"/>
    </row>
    <row r="809" spans="1:69" s="110" customFormat="1" x14ac:dyDescent="0.3">
      <c r="A809" s="25"/>
      <c r="B809" s="25"/>
      <c r="C809" s="25"/>
      <c r="D809" s="26"/>
      <c r="E809" s="26"/>
      <c r="F809" s="26"/>
      <c r="G809" s="26"/>
      <c r="H809" s="26"/>
      <c r="I809" s="26"/>
      <c r="J809" s="26"/>
      <c r="K809" s="26"/>
      <c r="L809" s="26"/>
      <c r="M809" s="26"/>
      <c r="N809" s="26"/>
      <c r="O809" s="25"/>
      <c r="P809" s="26"/>
      <c r="Q809" s="26"/>
      <c r="R809" s="25"/>
      <c r="S809" s="25"/>
      <c r="T809" s="26"/>
      <c r="U809" s="26"/>
      <c r="V809" s="26"/>
      <c r="W809" s="26"/>
      <c r="X809" s="26"/>
      <c r="Y809" s="25"/>
      <c r="Z809" s="25"/>
      <c r="AA809" s="25"/>
      <c r="AB809" s="25"/>
      <c r="AC809" s="25"/>
      <c r="AD809" s="25"/>
      <c r="AE809" s="25"/>
      <c r="AF809" s="25"/>
      <c r="AG809" s="25"/>
      <c r="AH809" s="25"/>
      <c r="AI809" s="25"/>
      <c r="AJ809" s="25"/>
      <c r="AK809" s="25"/>
      <c r="AL809" s="25"/>
      <c r="AM809" s="25"/>
      <c r="AN809" s="25"/>
      <c r="AO809" s="25"/>
      <c r="AP809" s="25"/>
      <c r="AQ809" s="25"/>
      <c r="AR809" s="25"/>
      <c r="AS809" s="25"/>
      <c r="AT809" s="25"/>
      <c r="AU809" s="25"/>
      <c r="AV809" s="25"/>
      <c r="AW809" s="25"/>
      <c r="AX809" s="25"/>
      <c r="AY809" s="25"/>
      <c r="AZ809" s="25"/>
      <c r="BA809" s="25"/>
      <c r="BB809" s="25"/>
      <c r="BC809" s="25"/>
      <c r="BD809" s="25"/>
      <c r="BE809" s="25"/>
      <c r="BF809" s="25"/>
      <c r="BG809" s="25"/>
      <c r="BH809" s="25"/>
      <c r="BI809" s="25"/>
      <c r="BJ809" s="25"/>
      <c r="BK809" s="25"/>
      <c r="BL809" s="25"/>
      <c r="BM809" s="25"/>
      <c r="BN809" s="25"/>
      <c r="BO809" s="25"/>
      <c r="BP809" s="25"/>
      <c r="BQ809" s="25"/>
    </row>
    <row r="810" spans="1:69" s="110" customFormat="1" x14ac:dyDescent="0.3">
      <c r="A810" s="25"/>
      <c r="B810" s="25"/>
      <c r="C810" s="25"/>
      <c r="D810" s="26"/>
      <c r="E810" s="26"/>
      <c r="F810" s="26"/>
      <c r="G810" s="26"/>
      <c r="H810" s="26"/>
      <c r="I810" s="26"/>
      <c r="J810" s="26"/>
      <c r="K810" s="26"/>
      <c r="L810" s="26"/>
      <c r="M810" s="26"/>
      <c r="N810" s="26"/>
      <c r="O810" s="25"/>
      <c r="P810" s="26"/>
      <c r="Q810" s="26"/>
      <c r="R810" s="25"/>
      <c r="S810" s="25"/>
      <c r="T810" s="26"/>
      <c r="U810" s="26"/>
      <c r="V810" s="26"/>
      <c r="W810" s="26"/>
      <c r="X810" s="26"/>
      <c r="Y810" s="25"/>
      <c r="Z810" s="25"/>
      <c r="AA810" s="25"/>
      <c r="AB810" s="25"/>
      <c r="AC810" s="25"/>
      <c r="AD810" s="25"/>
      <c r="AE810" s="25"/>
      <c r="AF810" s="25"/>
      <c r="AG810" s="25"/>
      <c r="AH810" s="25"/>
      <c r="AI810" s="25"/>
      <c r="AJ810" s="25"/>
      <c r="AK810" s="25"/>
      <c r="AL810" s="25"/>
      <c r="AM810" s="25"/>
      <c r="AN810" s="25"/>
      <c r="AO810" s="25"/>
      <c r="AP810" s="25"/>
      <c r="AQ810" s="25"/>
      <c r="AR810" s="25"/>
      <c r="AS810" s="25"/>
      <c r="AT810" s="25"/>
      <c r="AU810" s="25"/>
      <c r="AV810" s="25"/>
      <c r="AW810" s="25"/>
      <c r="AX810" s="25"/>
      <c r="AY810" s="25"/>
      <c r="AZ810" s="25"/>
      <c r="BA810" s="25"/>
      <c r="BB810" s="25"/>
      <c r="BC810" s="25"/>
      <c r="BD810" s="25"/>
      <c r="BE810" s="25"/>
      <c r="BF810" s="25"/>
      <c r="BG810" s="25"/>
      <c r="BH810" s="25"/>
      <c r="BI810" s="25"/>
      <c r="BJ810" s="25"/>
      <c r="BK810" s="25"/>
      <c r="BL810" s="25"/>
      <c r="BM810" s="25"/>
      <c r="BN810" s="25"/>
      <c r="BO810" s="25"/>
      <c r="BP810" s="25"/>
      <c r="BQ810" s="25"/>
    </row>
    <row r="811" spans="1:69" s="110" customFormat="1" x14ac:dyDescent="0.3">
      <c r="A811" s="25"/>
      <c r="B811" s="25"/>
      <c r="C811" s="25"/>
      <c r="D811" s="26"/>
      <c r="E811" s="26"/>
      <c r="F811" s="26"/>
      <c r="G811" s="26"/>
      <c r="H811" s="26"/>
      <c r="I811" s="26"/>
      <c r="J811" s="26"/>
      <c r="K811" s="26"/>
      <c r="L811" s="26"/>
      <c r="M811" s="26"/>
      <c r="N811" s="26"/>
      <c r="O811" s="25"/>
      <c r="P811" s="26"/>
      <c r="Q811" s="26"/>
      <c r="R811" s="25"/>
      <c r="S811" s="25"/>
      <c r="T811" s="26"/>
      <c r="U811" s="26"/>
      <c r="V811" s="26"/>
      <c r="W811" s="26"/>
      <c r="X811" s="26"/>
      <c r="Y811" s="25"/>
      <c r="Z811" s="25"/>
      <c r="AA811" s="25"/>
      <c r="AB811" s="25"/>
      <c r="AC811" s="25"/>
      <c r="AD811" s="25"/>
      <c r="AE811" s="25"/>
      <c r="AF811" s="25"/>
      <c r="AG811" s="25"/>
      <c r="AH811" s="25"/>
      <c r="AI811" s="25"/>
      <c r="AJ811" s="25"/>
      <c r="AK811" s="25"/>
      <c r="AL811" s="25"/>
      <c r="AM811" s="25"/>
      <c r="AN811" s="25"/>
      <c r="AO811" s="25"/>
      <c r="AP811" s="25"/>
      <c r="AQ811" s="25"/>
      <c r="AR811" s="25"/>
      <c r="AS811" s="25"/>
      <c r="AT811" s="25"/>
      <c r="AU811" s="25"/>
      <c r="AV811" s="25"/>
      <c r="AW811" s="25"/>
      <c r="AX811" s="25"/>
      <c r="AY811" s="25"/>
      <c r="AZ811" s="25"/>
      <c r="BA811" s="25"/>
      <c r="BB811" s="25"/>
      <c r="BC811" s="25"/>
      <c r="BD811" s="25"/>
      <c r="BE811" s="25"/>
      <c r="BF811" s="25"/>
      <c r="BG811" s="25"/>
      <c r="BH811" s="25"/>
      <c r="BI811" s="25"/>
      <c r="BJ811" s="25"/>
      <c r="BK811" s="25"/>
      <c r="BL811" s="25"/>
      <c r="BM811" s="25"/>
      <c r="BN811" s="25"/>
      <c r="BO811" s="25"/>
      <c r="BP811" s="25"/>
      <c r="BQ811" s="25"/>
    </row>
    <row r="812" spans="1:69" s="110" customFormat="1" x14ac:dyDescent="0.3">
      <c r="A812" s="25"/>
      <c r="B812" s="25"/>
      <c r="C812" s="25"/>
      <c r="D812" s="26"/>
      <c r="E812" s="26"/>
      <c r="F812" s="26"/>
      <c r="G812" s="26"/>
      <c r="H812" s="26"/>
      <c r="I812" s="26"/>
      <c r="J812" s="26"/>
      <c r="K812" s="26"/>
      <c r="L812" s="26"/>
      <c r="M812" s="26"/>
      <c r="N812" s="26"/>
      <c r="O812" s="25"/>
      <c r="P812" s="26"/>
      <c r="Q812" s="26"/>
      <c r="R812" s="25"/>
      <c r="S812" s="25"/>
      <c r="T812" s="26"/>
      <c r="U812" s="26"/>
      <c r="V812" s="26"/>
      <c r="W812" s="26"/>
      <c r="X812" s="26"/>
      <c r="Y812" s="25"/>
      <c r="Z812" s="25"/>
      <c r="AA812" s="25"/>
      <c r="AB812" s="25"/>
      <c r="AC812" s="25"/>
      <c r="AD812" s="25"/>
      <c r="AE812" s="25"/>
      <c r="AF812" s="25"/>
      <c r="AG812" s="25"/>
      <c r="AH812" s="25"/>
      <c r="AI812" s="25"/>
      <c r="AJ812" s="25"/>
      <c r="AK812" s="25"/>
      <c r="AL812" s="25"/>
      <c r="AM812" s="25"/>
      <c r="AN812" s="25"/>
      <c r="AO812" s="25"/>
      <c r="AP812" s="25"/>
      <c r="AQ812" s="25"/>
      <c r="AR812" s="25"/>
      <c r="AS812" s="25"/>
      <c r="AT812" s="25"/>
      <c r="AU812" s="25"/>
      <c r="AV812" s="25"/>
      <c r="AW812" s="25"/>
      <c r="AX812" s="25"/>
      <c r="AY812" s="25"/>
      <c r="AZ812" s="25"/>
      <c r="BA812" s="25"/>
      <c r="BB812" s="25"/>
      <c r="BC812" s="25"/>
      <c r="BD812" s="25"/>
      <c r="BE812" s="25"/>
      <c r="BF812" s="25"/>
      <c r="BG812" s="25"/>
      <c r="BH812" s="25"/>
      <c r="BI812" s="25"/>
      <c r="BJ812" s="25"/>
      <c r="BK812" s="25"/>
      <c r="BL812" s="25"/>
      <c r="BM812" s="25"/>
      <c r="BN812" s="25"/>
      <c r="BO812" s="25"/>
      <c r="BP812" s="25"/>
      <c r="BQ812" s="25"/>
    </row>
    <row r="813" spans="1:69" s="110" customFormat="1" x14ac:dyDescent="0.3">
      <c r="A813" s="25"/>
      <c r="B813" s="25"/>
      <c r="C813" s="25"/>
      <c r="D813" s="26"/>
      <c r="E813" s="26"/>
      <c r="F813" s="26"/>
      <c r="G813" s="26"/>
      <c r="H813" s="26"/>
      <c r="I813" s="26"/>
      <c r="J813" s="26"/>
      <c r="K813" s="26"/>
      <c r="L813" s="26"/>
      <c r="M813" s="26"/>
      <c r="N813" s="26"/>
      <c r="O813" s="25"/>
      <c r="P813" s="26"/>
      <c r="Q813" s="26"/>
      <c r="R813" s="25"/>
      <c r="S813" s="25"/>
      <c r="T813" s="26"/>
      <c r="U813" s="26"/>
      <c r="V813" s="26"/>
      <c r="W813" s="26"/>
      <c r="X813" s="26"/>
      <c r="Y813" s="25"/>
      <c r="Z813" s="25"/>
      <c r="AA813" s="25"/>
      <c r="AB813" s="25"/>
      <c r="AC813" s="25"/>
      <c r="AD813" s="25"/>
      <c r="AE813" s="25"/>
      <c r="AF813" s="25"/>
      <c r="AG813" s="25"/>
      <c r="AH813" s="25"/>
      <c r="AI813" s="25"/>
      <c r="AJ813" s="25"/>
      <c r="AK813" s="25"/>
      <c r="AL813" s="25"/>
      <c r="AM813" s="25"/>
      <c r="AN813" s="25"/>
      <c r="AO813" s="25"/>
      <c r="AP813" s="25"/>
      <c r="AQ813" s="25"/>
      <c r="AR813" s="25"/>
      <c r="AS813" s="25"/>
      <c r="AT813" s="25"/>
      <c r="AU813" s="25"/>
      <c r="AV813" s="25"/>
      <c r="AW813" s="25"/>
      <c r="AX813" s="25"/>
      <c r="AY813" s="25"/>
      <c r="AZ813" s="25"/>
      <c r="BA813" s="25"/>
      <c r="BB813" s="25"/>
      <c r="BC813" s="25"/>
      <c r="BD813" s="25"/>
      <c r="BE813" s="25"/>
      <c r="BF813" s="25"/>
      <c r="BG813" s="25"/>
      <c r="BH813" s="25"/>
      <c r="BI813" s="25"/>
      <c r="BJ813" s="25"/>
      <c r="BK813" s="25"/>
      <c r="BL813" s="25"/>
      <c r="BM813" s="25"/>
      <c r="BN813" s="25"/>
      <c r="BO813" s="25"/>
      <c r="BP813" s="25"/>
      <c r="BQ813" s="25"/>
    </row>
    <row r="814" spans="1:69" s="110" customFormat="1" x14ac:dyDescent="0.3">
      <c r="A814" s="25"/>
      <c r="B814" s="25"/>
      <c r="C814" s="25"/>
      <c r="D814" s="26"/>
      <c r="E814" s="26"/>
      <c r="F814" s="26"/>
      <c r="G814" s="26"/>
      <c r="H814" s="26"/>
      <c r="I814" s="26"/>
      <c r="J814" s="26"/>
      <c r="K814" s="26"/>
      <c r="L814" s="26"/>
      <c r="M814" s="26"/>
      <c r="N814" s="26"/>
      <c r="O814" s="25"/>
      <c r="P814" s="26"/>
      <c r="Q814" s="26"/>
      <c r="R814" s="25"/>
      <c r="S814" s="25"/>
      <c r="T814" s="26"/>
      <c r="U814" s="26"/>
      <c r="V814" s="26"/>
      <c r="W814" s="26"/>
      <c r="X814" s="26"/>
      <c r="Y814" s="25"/>
      <c r="Z814" s="25"/>
      <c r="AA814" s="25"/>
      <c r="AB814" s="25"/>
      <c r="AC814" s="25"/>
      <c r="AD814" s="25"/>
      <c r="AE814" s="25"/>
      <c r="AF814" s="25"/>
      <c r="AG814" s="25"/>
      <c r="AH814" s="25"/>
      <c r="AI814" s="25"/>
      <c r="AJ814" s="25"/>
      <c r="AK814" s="25"/>
      <c r="AL814" s="25"/>
      <c r="AM814" s="25"/>
      <c r="AN814" s="25"/>
      <c r="AO814" s="25"/>
      <c r="AP814" s="25"/>
      <c r="AQ814" s="25"/>
      <c r="AR814" s="25"/>
      <c r="AS814" s="25"/>
      <c r="AT814" s="25"/>
      <c r="AU814" s="25"/>
      <c r="AV814" s="25"/>
      <c r="AW814" s="25"/>
      <c r="AX814" s="25"/>
      <c r="AY814" s="25"/>
      <c r="AZ814" s="25"/>
      <c r="BA814" s="25"/>
      <c r="BB814" s="25"/>
      <c r="BC814" s="25"/>
      <c r="BD814" s="25"/>
      <c r="BE814" s="25"/>
      <c r="BF814" s="25"/>
      <c r="BG814" s="25"/>
      <c r="BH814" s="25"/>
      <c r="BI814" s="25"/>
      <c r="BJ814" s="25"/>
      <c r="BK814" s="25"/>
      <c r="BL814" s="25"/>
      <c r="BM814" s="25"/>
      <c r="BN814" s="25"/>
      <c r="BO814" s="25"/>
      <c r="BP814" s="25"/>
      <c r="BQ814" s="25"/>
    </row>
    <row r="815" spans="1:69" s="110" customFormat="1" x14ac:dyDescent="0.3">
      <c r="A815" s="25"/>
      <c r="B815" s="25"/>
      <c r="C815" s="25"/>
      <c r="D815" s="26"/>
      <c r="E815" s="26"/>
      <c r="F815" s="26"/>
      <c r="G815" s="26"/>
      <c r="H815" s="26"/>
      <c r="I815" s="26"/>
      <c r="J815" s="26"/>
      <c r="K815" s="26"/>
      <c r="L815" s="26"/>
      <c r="M815" s="26"/>
      <c r="N815" s="26"/>
      <c r="O815" s="25"/>
      <c r="P815" s="26"/>
      <c r="Q815" s="26"/>
      <c r="R815" s="25"/>
      <c r="S815" s="25"/>
      <c r="T815" s="26"/>
      <c r="U815" s="26"/>
      <c r="V815" s="26"/>
      <c r="W815" s="26"/>
      <c r="X815" s="26"/>
      <c r="Y815" s="25"/>
      <c r="Z815" s="25"/>
      <c r="AA815" s="25"/>
      <c r="AB815" s="25"/>
      <c r="AC815" s="25"/>
      <c r="AD815" s="25"/>
      <c r="AE815" s="25"/>
      <c r="AF815" s="25"/>
      <c r="AG815" s="25"/>
      <c r="AH815" s="25"/>
      <c r="AI815" s="25"/>
      <c r="AJ815" s="25"/>
      <c r="AK815" s="25"/>
      <c r="AL815" s="25"/>
      <c r="AM815" s="25"/>
      <c r="AN815" s="25"/>
      <c r="AO815" s="25"/>
      <c r="AP815" s="25"/>
      <c r="AQ815" s="25"/>
      <c r="AR815" s="25"/>
      <c r="AS815" s="25"/>
      <c r="AT815" s="25"/>
      <c r="AU815" s="25"/>
      <c r="AV815" s="25"/>
      <c r="AW815" s="25"/>
      <c r="AX815" s="25"/>
      <c r="AY815" s="25"/>
      <c r="AZ815" s="25"/>
      <c r="BA815" s="25"/>
      <c r="BB815" s="25"/>
      <c r="BC815" s="25"/>
      <c r="BD815" s="25"/>
      <c r="BE815" s="25"/>
      <c r="BF815" s="25"/>
      <c r="BG815" s="25"/>
      <c r="BH815" s="25"/>
      <c r="BI815" s="25"/>
      <c r="BJ815" s="25"/>
      <c r="BK815" s="25"/>
      <c r="BL815" s="25"/>
      <c r="BM815" s="25"/>
      <c r="BN815" s="25"/>
      <c r="BO815" s="25"/>
      <c r="BP815" s="25"/>
      <c r="BQ815" s="25"/>
    </row>
    <row r="816" spans="1:69" s="110" customFormat="1" x14ac:dyDescent="0.3">
      <c r="A816" s="25"/>
      <c r="B816" s="25"/>
      <c r="C816" s="25"/>
      <c r="D816" s="26"/>
      <c r="E816" s="26"/>
      <c r="F816" s="26"/>
      <c r="G816" s="26"/>
      <c r="H816" s="26"/>
      <c r="I816" s="26"/>
      <c r="J816" s="26"/>
      <c r="K816" s="26"/>
      <c r="L816" s="26"/>
      <c r="M816" s="26"/>
      <c r="N816" s="26"/>
      <c r="O816" s="25"/>
      <c r="P816" s="26"/>
      <c r="Q816" s="26"/>
      <c r="R816" s="25"/>
      <c r="S816" s="25"/>
      <c r="T816" s="26"/>
      <c r="U816" s="26"/>
      <c r="V816" s="26"/>
      <c r="W816" s="26"/>
      <c r="X816" s="26"/>
      <c r="Y816" s="25"/>
      <c r="Z816" s="25"/>
      <c r="AA816" s="25"/>
      <c r="AB816" s="25"/>
      <c r="AC816" s="25"/>
      <c r="AD816" s="25"/>
      <c r="AE816" s="25"/>
      <c r="AF816" s="25"/>
      <c r="AG816" s="25"/>
      <c r="AH816" s="25"/>
      <c r="AI816" s="25"/>
      <c r="AJ816" s="25"/>
      <c r="AK816" s="25"/>
      <c r="AL816" s="25"/>
      <c r="AM816" s="25"/>
      <c r="AN816" s="25"/>
      <c r="AO816" s="25"/>
      <c r="AP816" s="25"/>
      <c r="AQ816" s="25"/>
      <c r="AR816" s="25"/>
      <c r="AS816" s="25"/>
      <c r="AT816" s="25"/>
      <c r="AU816" s="25"/>
      <c r="AV816" s="25"/>
      <c r="AW816" s="25"/>
      <c r="AX816" s="25"/>
      <c r="AY816" s="25"/>
      <c r="AZ816" s="25"/>
      <c r="BA816" s="25"/>
      <c r="BB816" s="25"/>
      <c r="BC816" s="25"/>
      <c r="BD816" s="25"/>
      <c r="BE816" s="25"/>
      <c r="BF816" s="25"/>
      <c r="BG816" s="25"/>
      <c r="BH816" s="25"/>
      <c r="BI816" s="25"/>
      <c r="BJ816" s="25"/>
      <c r="BK816" s="25"/>
      <c r="BL816" s="25"/>
      <c r="BM816" s="25"/>
      <c r="BN816" s="25"/>
      <c r="BO816" s="25"/>
      <c r="BP816" s="25"/>
      <c r="BQ816" s="25"/>
    </row>
    <row r="817" spans="1:69" s="110" customFormat="1" x14ac:dyDescent="0.3">
      <c r="A817" s="25"/>
      <c r="B817" s="25"/>
      <c r="C817" s="25"/>
      <c r="D817" s="26"/>
      <c r="E817" s="26"/>
      <c r="F817" s="26"/>
      <c r="G817" s="26"/>
      <c r="H817" s="26"/>
      <c r="I817" s="26"/>
      <c r="J817" s="26"/>
      <c r="K817" s="26"/>
      <c r="L817" s="26"/>
      <c r="M817" s="26"/>
      <c r="N817" s="26"/>
      <c r="O817" s="25"/>
      <c r="P817" s="26"/>
      <c r="Q817" s="26"/>
      <c r="R817" s="25"/>
      <c r="S817" s="25"/>
      <c r="T817" s="26"/>
      <c r="U817" s="26"/>
      <c r="V817" s="26"/>
      <c r="W817" s="26"/>
      <c r="X817" s="26"/>
      <c r="Y817" s="25"/>
      <c r="Z817" s="25"/>
      <c r="AA817" s="25"/>
      <c r="AB817" s="25"/>
      <c r="AC817" s="25"/>
      <c r="AD817" s="25"/>
      <c r="AE817" s="25"/>
      <c r="AF817" s="25"/>
      <c r="AG817" s="25"/>
      <c r="AH817" s="25"/>
      <c r="AI817" s="25"/>
      <c r="AJ817" s="25"/>
      <c r="AK817" s="25"/>
      <c r="AL817" s="25"/>
      <c r="AM817" s="25"/>
      <c r="AN817" s="25"/>
      <c r="AO817" s="25"/>
      <c r="AP817" s="25"/>
      <c r="AQ817" s="25"/>
      <c r="AR817" s="25"/>
      <c r="AS817" s="25"/>
      <c r="AT817" s="25"/>
      <c r="AU817" s="25"/>
      <c r="AV817" s="25"/>
      <c r="AW817" s="25"/>
      <c r="AX817" s="25"/>
      <c r="AY817" s="25"/>
      <c r="AZ817" s="25"/>
      <c r="BA817" s="25"/>
      <c r="BB817" s="25"/>
      <c r="BC817" s="25"/>
      <c r="BD817" s="25"/>
      <c r="BE817" s="25"/>
      <c r="BF817" s="25"/>
      <c r="BG817" s="25"/>
      <c r="BH817" s="25"/>
      <c r="BI817" s="25"/>
      <c r="BJ817" s="25"/>
      <c r="BK817" s="25"/>
      <c r="BL817" s="25"/>
      <c r="BM817" s="25"/>
      <c r="BN817" s="25"/>
      <c r="BO817" s="25"/>
      <c r="BP817" s="25"/>
      <c r="BQ817" s="25"/>
    </row>
    <row r="818" spans="1:69" s="110" customFormat="1" x14ac:dyDescent="0.3">
      <c r="A818" s="25"/>
      <c r="B818" s="25"/>
      <c r="C818" s="25"/>
      <c r="D818" s="26"/>
      <c r="E818" s="26"/>
      <c r="F818" s="26"/>
      <c r="G818" s="26"/>
      <c r="H818" s="26"/>
      <c r="I818" s="26"/>
      <c r="J818" s="26"/>
      <c r="K818" s="26"/>
      <c r="L818" s="26"/>
      <c r="M818" s="26"/>
      <c r="N818" s="26"/>
      <c r="O818" s="25"/>
      <c r="P818" s="26"/>
      <c r="Q818" s="26"/>
      <c r="R818" s="25"/>
      <c r="S818" s="25"/>
      <c r="T818" s="26"/>
      <c r="U818" s="26"/>
      <c r="V818" s="26"/>
      <c r="W818" s="26"/>
      <c r="X818" s="26"/>
      <c r="Y818" s="25"/>
      <c r="Z818" s="25"/>
      <c r="AA818" s="25"/>
      <c r="AB818" s="25"/>
      <c r="AC818" s="25"/>
      <c r="AD818" s="25"/>
      <c r="AE818" s="25"/>
      <c r="AF818" s="25"/>
      <c r="AG818" s="25"/>
      <c r="AH818" s="25"/>
      <c r="AI818" s="25"/>
      <c r="AJ818" s="25"/>
      <c r="AK818" s="25"/>
      <c r="AL818" s="25"/>
      <c r="AM818" s="25"/>
      <c r="AN818" s="25"/>
      <c r="AO818" s="25"/>
      <c r="AP818" s="25"/>
      <c r="AQ818" s="25"/>
      <c r="AR818" s="25"/>
      <c r="AS818" s="25"/>
      <c r="AT818" s="25"/>
      <c r="AU818" s="25"/>
      <c r="AV818" s="25"/>
      <c r="AW818" s="25"/>
      <c r="AX818" s="25"/>
      <c r="AY818" s="25"/>
      <c r="AZ818" s="25"/>
      <c r="BA818" s="25"/>
      <c r="BB818" s="25"/>
      <c r="BC818" s="25"/>
      <c r="BD818" s="25"/>
      <c r="BE818" s="25"/>
      <c r="BF818" s="25"/>
      <c r="BG818" s="25"/>
      <c r="BH818" s="25"/>
      <c r="BI818" s="25"/>
      <c r="BJ818" s="25"/>
      <c r="BK818" s="25"/>
      <c r="BL818" s="25"/>
      <c r="BM818" s="25"/>
      <c r="BN818" s="25"/>
      <c r="BO818" s="25"/>
      <c r="BP818" s="25"/>
      <c r="BQ818" s="25"/>
    </row>
    <row r="819" spans="1:69" s="110" customFormat="1" x14ac:dyDescent="0.3">
      <c r="A819" s="25"/>
      <c r="B819" s="25"/>
      <c r="C819" s="25"/>
      <c r="D819" s="26"/>
      <c r="E819" s="26"/>
      <c r="F819" s="26"/>
      <c r="G819" s="26"/>
      <c r="H819" s="26"/>
      <c r="I819" s="26"/>
      <c r="J819" s="26"/>
      <c r="K819" s="26"/>
      <c r="L819" s="26"/>
      <c r="M819" s="26"/>
      <c r="N819" s="26"/>
      <c r="O819" s="25"/>
      <c r="P819" s="26"/>
      <c r="Q819" s="26"/>
      <c r="R819" s="25"/>
      <c r="S819" s="25"/>
      <c r="T819" s="26"/>
      <c r="U819" s="26"/>
      <c r="V819" s="26"/>
      <c r="W819" s="26"/>
      <c r="X819" s="26"/>
      <c r="Y819" s="25"/>
      <c r="Z819" s="25"/>
      <c r="AA819" s="25"/>
      <c r="AB819" s="25"/>
      <c r="AC819" s="25"/>
      <c r="AD819" s="25"/>
      <c r="AE819" s="25"/>
      <c r="AF819" s="25"/>
      <c r="AG819" s="25"/>
      <c r="AH819" s="25"/>
      <c r="AI819" s="25"/>
      <c r="AJ819" s="25"/>
      <c r="AK819" s="25"/>
      <c r="AL819" s="25"/>
      <c r="AM819" s="25"/>
      <c r="AN819" s="25"/>
      <c r="AO819" s="25"/>
      <c r="AP819" s="25"/>
      <c r="AQ819" s="25"/>
      <c r="AR819" s="25"/>
      <c r="AS819" s="25"/>
      <c r="AT819" s="25"/>
      <c r="AU819" s="25"/>
      <c r="AV819" s="25"/>
      <c r="AW819" s="25"/>
      <c r="AX819" s="25"/>
      <c r="AY819" s="25"/>
      <c r="AZ819" s="25"/>
      <c r="BA819" s="25"/>
      <c r="BB819" s="25"/>
      <c r="BC819" s="25"/>
      <c r="BD819" s="25"/>
      <c r="BE819" s="25"/>
      <c r="BF819" s="25"/>
      <c r="BG819" s="25"/>
      <c r="BH819" s="25"/>
      <c r="BI819" s="25"/>
      <c r="BJ819" s="25"/>
      <c r="BK819" s="25"/>
      <c r="BL819" s="25"/>
      <c r="BM819" s="25"/>
      <c r="BN819" s="25"/>
      <c r="BO819" s="25"/>
      <c r="BP819" s="25"/>
      <c r="BQ819" s="25"/>
    </row>
    <row r="820" spans="1:69" s="110" customFormat="1" x14ac:dyDescent="0.3">
      <c r="A820" s="25"/>
      <c r="B820" s="25"/>
      <c r="C820" s="25"/>
      <c r="D820" s="26"/>
      <c r="E820" s="26"/>
      <c r="F820" s="26"/>
      <c r="G820" s="26"/>
      <c r="H820" s="26"/>
      <c r="I820" s="26"/>
      <c r="J820" s="26"/>
      <c r="K820" s="26"/>
      <c r="L820" s="26"/>
      <c r="M820" s="26"/>
      <c r="N820" s="26"/>
      <c r="O820" s="25"/>
      <c r="P820" s="26"/>
      <c r="Q820" s="26"/>
      <c r="R820" s="25"/>
      <c r="S820" s="25"/>
      <c r="T820" s="26"/>
      <c r="U820" s="26"/>
      <c r="V820" s="26"/>
      <c r="W820" s="26"/>
      <c r="X820" s="26"/>
      <c r="Y820" s="25"/>
      <c r="Z820" s="25"/>
      <c r="AA820" s="25"/>
      <c r="AB820" s="25"/>
      <c r="AC820" s="25"/>
      <c r="AD820" s="25"/>
      <c r="AE820" s="25"/>
      <c r="AF820" s="25"/>
      <c r="AG820" s="25"/>
      <c r="AH820" s="25"/>
      <c r="AI820" s="25"/>
      <c r="AJ820" s="25"/>
      <c r="AK820" s="25"/>
      <c r="AL820" s="25"/>
      <c r="AM820" s="25"/>
      <c r="AN820" s="25"/>
      <c r="AO820" s="25"/>
      <c r="AP820" s="25"/>
      <c r="AQ820" s="25"/>
      <c r="AR820" s="25"/>
      <c r="AS820" s="25"/>
      <c r="AT820" s="25"/>
      <c r="AU820" s="25"/>
      <c r="AV820" s="25"/>
      <c r="AW820" s="25"/>
      <c r="AX820" s="25"/>
      <c r="AY820" s="25"/>
      <c r="AZ820" s="25"/>
      <c r="BA820" s="25"/>
      <c r="BB820" s="25"/>
      <c r="BC820" s="25"/>
      <c r="BD820" s="25"/>
      <c r="BE820" s="25"/>
      <c r="BF820" s="25"/>
      <c r="BG820" s="25"/>
      <c r="BH820" s="25"/>
      <c r="BI820" s="25"/>
      <c r="BJ820" s="25"/>
      <c r="BK820" s="25"/>
      <c r="BL820" s="25"/>
      <c r="BM820" s="25"/>
      <c r="BN820" s="25"/>
      <c r="BO820" s="25"/>
      <c r="BP820" s="25"/>
      <c r="BQ820" s="25"/>
    </row>
    <row r="821" spans="1:69" s="110" customFormat="1" x14ac:dyDescent="0.3">
      <c r="A821" s="25"/>
      <c r="B821" s="25"/>
      <c r="C821" s="25"/>
      <c r="D821" s="26"/>
      <c r="E821" s="26"/>
      <c r="F821" s="26"/>
      <c r="G821" s="26"/>
      <c r="H821" s="26"/>
      <c r="I821" s="26"/>
      <c r="J821" s="26"/>
      <c r="K821" s="26"/>
      <c r="L821" s="26"/>
      <c r="M821" s="26"/>
      <c r="N821" s="26"/>
      <c r="O821" s="25"/>
      <c r="P821" s="26"/>
      <c r="Q821" s="26"/>
      <c r="R821" s="25"/>
      <c r="S821" s="25"/>
      <c r="T821" s="26"/>
      <c r="U821" s="26"/>
      <c r="V821" s="26"/>
      <c r="W821" s="26"/>
      <c r="X821" s="26"/>
      <c r="Y821" s="25"/>
      <c r="Z821" s="25"/>
      <c r="AA821" s="25"/>
      <c r="AB821" s="25"/>
      <c r="AC821" s="25"/>
      <c r="AD821" s="25"/>
      <c r="AE821" s="25"/>
      <c r="AF821" s="25"/>
      <c r="AG821" s="25"/>
      <c r="AH821" s="25"/>
      <c r="AI821" s="25"/>
      <c r="AJ821" s="25"/>
      <c r="AK821" s="25"/>
      <c r="AL821" s="25"/>
      <c r="AM821" s="25"/>
      <c r="AN821" s="25"/>
      <c r="AO821" s="25"/>
      <c r="AP821" s="25"/>
      <c r="AQ821" s="25"/>
      <c r="AR821" s="25"/>
      <c r="AS821" s="25"/>
      <c r="AT821" s="25"/>
      <c r="AU821" s="25"/>
      <c r="AV821" s="25"/>
      <c r="AW821" s="25"/>
      <c r="AX821" s="25"/>
      <c r="AY821" s="25"/>
      <c r="AZ821" s="25"/>
      <c r="BA821" s="25"/>
      <c r="BB821" s="25"/>
      <c r="BC821" s="25"/>
      <c r="BD821" s="25"/>
      <c r="BE821" s="25"/>
      <c r="BF821" s="25"/>
      <c r="BG821" s="25"/>
      <c r="BH821" s="25"/>
      <c r="BI821" s="25"/>
      <c r="BJ821" s="25"/>
      <c r="BK821" s="25"/>
      <c r="BL821" s="25"/>
      <c r="BM821" s="25"/>
      <c r="BN821" s="25"/>
      <c r="BO821" s="25"/>
      <c r="BP821" s="25"/>
      <c r="BQ821" s="25"/>
    </row>
    <row r="822" spans="1:69" s="110" customFormat="1" x14ac:dyDescent="0.3">
      <c r="A822" s="25"/>
      <c r="B822" s="25"/>
      <c r="C822" s="25"/>
      <c r="D822" s="26"/>
      <c r="E822" s="26"/>
      <c r="F822" s="26"/>
      <c r="G822" s="26"/>
      <c r="H822" s="26"/>
      <c r="I822" s="26"/>
      <c r="J822" s="26"/>
      <c r="K822" s="26"/>
      <c r="L822" s="26"/>
      <c r="M822" s="26"/>
      <c r="N822" s="26"/>
      <c r="O822" s="25"/>
      <c r="P822" s="26"/>
      <c r="Q822" s="26"/>
      <c r="R822" s="25"/>
      <c r="S822" s="25"/>
      <c r="T822" s="26"/>
      <c r="U822" s="26"/>
      <c r="V822" s="26"/>
      <c r="W822" s="26"/>
      <c r="X822" s="26"/>
      <c r="Y822" s="25"/>
      <c r="Z822" s="25"/>
      <c r="AA822" s="25"/>
      <c r="AB822" s="25"/>
      <c r="AC822" s="25"/>
      <c r="AD822" s="25"/>
      <c r="AE822" s="25"/>
      <c r="AF822" s="25"/>
      <c r="AG822" s="25"/>
      <c r="AH822" s="25"/>
      <c r="AI822" s="25"/>
      <c r="AJ822" s="25"/>
      <c r="AK822" s="25"/>
      <c r="AL822" s="25"/>
      <c r="AM822" s="25"/>
      <c r="AN822" s="25"/>
      <c r="AO822" s="25"/>
      <c r="AP822" s="25"/>
      <c r="AQ822" s="25"/>
      <c r="AR822" s="25"/>
      <c r="AS822" s="25"/>
      <c r="AT822" s="25"/>
      <c r="AU822" s="25"/>
      <c r="AV822" s="25"/>
      <c r="AW822" s="25"/>
      <c r="AX822" s="25"/>
      <c r="AY822" s="25"/>
      <c r="AZ822" s="25"/>
      <c r="BA822" s="25"/>
      <c r="BB822" s="25"/>
      <c r="BC822" s="25"/>
      <c r="BD822" s="25"/>
      <c r="BE822" s="25"/>
      <c r="BF822" s="25"/>
      <c r="BG822" s="25"/>
      <c r="BH822" s="25"/>
      <c r="BI822" s="25"/>
      <c r="BJ822" s="25"/>
      <c r="BK822" s="25"/>
      <c r="BL822" s="25"/>
      <c r="BM822" s="25"/>
      <c r="BN822" s="25"/>
      <c r="BO822" s="25"/>
      <c r="BP822" s="25"/>
      <c r="BQ822" s="25"/>
    </row>
    <row r="823" spans="1:69" s="110" customFormat="1" x14ac:dyDescent="0.3">
      <c r="A823" s="25"/>
      <c r="B823" s="25"/>
      <c r="C823" s="25"/>
      <c r="D823" s="26"/>
      <c r="E823" s="26"/>
      <c r="F823" s="26"/>
      <c r="G823" s="26"/>
      <c r="H823" s="26"/>
      <c r="I823" s="26"/>
      <c r="J823" s="26"/>
      <c r="K823" s="26"/>
      <c r="L823" s="26"/>
      <c r="M823" s="26"/>
      <c r="N823" s="26"/>
      <c r="O823" s="25"/>
      <c r="P823" s="26"/>
      <c r="Q823" s="26"/>
      <c r="R823" s="25"/>
      <c r="S823" s="25"/>
      <c r="T823" s="26"/>
      <c r="U823" s="26"/>
      <c r="V823" s="26"/>
      <c r="W823" s="26"/>
      <c r="X823" s="26"/>
      <c r="Y823" s="25"/>
      <c r="Z823" s="25"/>
      <c r="AA823" s="25"/>
      <c r="AB823" s="25"/>
      <c r="AC823" s="25"/>
      <c r="AD823" s="25"/>
      <c r="AE823" s="25"/>
      <c r="AF823" s="25"/>
      <c r="AG823" s="25"/>
      <c r="AH823" s="25"/>
      <c r="AI823" s="25"/>
      <c r="AJ823" s="25"/>
      <c r="AK823" s="25"/>
      <c r="AL823" s="25"/>
      <c r="AM823" s="25"/>
      <c r="AN823" s="25"/>
      <c r="AO823" s="25"/>
      <c r="AP823" s="25"/>
      <c r="AQ823" s="25"/>
      <c r="AR823" s="25"/>
      <c r="AS823" s="25"/>
      <c r="AT823" s="25"/>
      <c r="AU823" s="25"/>
      <c r="AV823" s="25"/>
      <c r="AW823" s="25"/>
      <c r="AX823" s="25"/>
      <c r="AY823" s="25"/>
      <c r="AZ823" s="25"/>
      <c r="BA823" s="25"/>
      <c r="BB823" s="25"/>
      <c r="BC823" s="25"/>
      <c r="BD823" s="25"/>
      <c r="BE823" s="25"/>
      <c r="BF823" s="25"/>
      <c r="BG823" s="25"/>
      <c r="BH823" s="25"/>
      <c r="BI823" s="25"/>
      <c r="BJ823" s="25"/>
      <c r="BK823" s="25"/>
      <c r="BL823" s="25"/>
      <c r="BM823" s="25"/>
      <c r="BN823" s="25"/>
      <c r="BO823" s="25"/>
      <c r="BP823" s="25"/>
      <c r="BQ823" s="25"/>
    </row>
    <row r="824" spans="1:69" s="110" customFormat="1" x14ac:dyDescent="0.3">
      <c r="A824" s="25"/>
      <c r="B824" s="25"/>
      <c r="C824" s="25"/>
      <c r="D824" s="26"/>
      <c r="E824" s="26"/>
      <c r="F824" s="26"/>
      <c r="G824" s="26"/>
      <c r="H824" s="26"/>
      <c r="I824" s="26"/>
      <c r="J824" s="26"/>
      <c r="K824" s="26"/>
      <c r="L824" s="26"/>
      <c r="M824" s="26"/>
      <c r="N824" s="26"/>
      <c r="O824" s="25"/>
      <c r="P824" s="26"/>
      <c r="Q824" s="26"/>
      <c r="R824" s="25"/>
      <c r="S824" s="25"/>
      <c r="T824" s="26"/>
      <c r="U824" s="26"/>
      <c r="V824" s="26"/>
      <c r="W824" s="26"/>
      <c r="X824" s="26"/>
      <c r="Y824" s="25"/>
      <c r="Z824" s="25"/>
      <c r="AA824" s="25"/>
      <c r="AB824" s="25"/>
      <c r="AC824" s="25"/>
      <c r="AD824" s="25"/>
      <c r="AE824" s="25"/>
      <c r="AF824" s="25"/>
      <c r="AG824" s="25"/>
      <c r="AH824" s="25"/>
      <c r="AI824" s="25"/>
      <c r="AJ824" s="25"/>
      <c r="AK824" s="25"/>
      <c r="AL824" s="25"/>
      <c r="AM824" s="25"/>
      <c r="AN824" s="25"/>
      <c r="AO824" s="25"/>
      <c r="AP824" s="25"/>
      <c r="AQ824" s="25"/>
      <c r="AR824" s="25"/>
      <c r="AS824" s="25"/>
      <c r="AT824" s="25"/>
      <c r="AU824" s="25"/>
      <c r="AV824" s="25"/>
      <c r="AW824" s="25"/>
      <c r="AX824" s="25"/>
      <c r="AY824" s="25"/>
      <c r="AZ824" s="25"/>
      <c r="BA824" s="25"/>
      <c r="BB824" s="25"/>
      <c r="BC824" s="25"/>
      <c r="BD824" s="25"/>
      <c r="BE824" s="25"/>
      <c r="BF824" s="25"/>
      <c r="BG824" s="25"/>
      <c r="BH824" s="25"/>
      <c r="BI824" s="25"/>
      <c r="BJ824" s="25"/>
      <c r="BK824" s="25"/>
      <c r="BL824" s="25"/>
      <c r="BM824" s="25"/>
      <c r="BN824" s="25"/>
      <c r="BO824" s="25"/>
      <c r="BP824" s="25"/>
      <c r="BQ824" s="25"/>
    </row>
    <row r="825" spans="1:69" s="110" customFormat="1" x14ac:dyDescent="0.3">
      <c r="A825" s="25"/>
      <c r="B825" s="25"/>
      <c r="C825" s="25"/>
      <c r="D825" s="26"/>
      <c r="E825" s="26"/>
      <c r="F825" s="26"/>
      <c r="G825" s="26"/>
      <c r="H825" s="26"/>
      <c r="I825" s="26"/>
      <c r="J825" s="26"/>
      <c r="K825" s="26"/>
      <c r="L825" s="26"/>
      <c r="M825" s="26"/>
      <c r="N825" s="26"/>
      <c r="O825" s="25"/>
      <c r="P825" s="26"/>
      <c r="Q825" s="26"/>
      <c r="R825" s="25"/>
      <c r="S825" s="25"/>
      <c r="T825" s="26"/>
      <c r="U825" s="26"/>
      <c r="V825" s="26"/>
      <c r="W825" s="26"/>
      <c r="X825" s="26"/>
      <c r="Y825" s="25"/>
      <c r="Z825" s="25"/>
      <c r="AA825" s="25"/>
      <c r="AB825" s="25"/>
      <c r="AC825" s="25"/>
      <c r="AD825" s="25"/>
      <c r="AE825" s="25"/>
      <c r="AF825" s="25"/>
      <c r="AG825" s="25"/>
      <c r="AH825" s="25"/>
      <c r="AI825" s="25"/>
      <c r="AJ825" s="25"/>
      <c r="AK825" s="25"/>
      <c r="AL825" s="25"/>
      <c r="AM825" s="25"/>
      <c r="AN825" s="25"/>
      <c r="AO825" s="25"/>
      <c r="AP825" s="25"/>
      <c r="AQ825" s="25"/>
      <c r="AR825" s="25"/>
      <c r="AS825" s="25"/>
      <c r="AT825" s="25"/>
      <c r="AU825" s="25"/>
      <c r="AV825" s="25"/>
      <c r="AW825" s="25"/>
      <c r="AX825" s="25"/>
      <c r="AY825" s="25"/>
      <c r="AZ825" s="25"/>
      <c r="BA825" s="25"/>
      <c r="BB825" s="25"/>
      <c r="BC825" s="25"/>
      <c r="BD825" s="25"/>
      <c r="BE825" s="25"/>
      <c r="BF825" s="25"/>
      <c r="BG825" s="25"/>
      <c r="BH825" s="25"/>
      <c r="BI825" s="25"/>
      <c r="BJ825" s="25"/>
      <c r="BK825" s="25"/>
      <c r="BL825" s="25"/>
      <c r="BM825" s="25"/>
      <c r="BN825" s="25"/>
      <c r="BO825" s="25"/>
      <c r="BP825" s="25"/>
      <c r="BQ825" s="25"/>
    </row>
    <row r="826" spans="1:69" s="110" customFormat="1" x14ac:dyDescent="0.3">
      <c r="A826" s="25"/>
      <c r="B826" s="25"/>
      <c r="C826" s="25"/>
      <c r="D826" s="26"/>
      <c r="E826" s="26"/>
      <c r="F826" s="26"/>
      <c r="G826" s="26"/>
      <c r="H826" s="26"/>
      <c r="I826" s="26"/>
      <c r="J826" s="26"/>
      <c r="K826" s="26"/>
      <c r="L826" s="26"/>
      <c r="M826" s="26"/>
      <c r="N826" s="26"/>
      <c r="O826" s="25"/>
      <c r="P826" s="26"/>
      <c r="Q826" s="26"/>
      <c r="R826" s="25"/>
      <c r="S826" s="25"/>
      <c r="T826" s="26"/>
      <c r="U826" s="26"/>
      <c r="V826" s="26"/>
      <c r="W826" s="26"/>
      <c r="X826" s="26"/>
      <c r="Y826" s="25"/>
      <c r="Z826" s="25"/>
      <c r="AA826" s="25"/>
      <c r="AB826" s="25"/>
      <c r="AC826" s="25"/>
      <c r="AD826" s="25"/>
      <c r="AE826" s="25"/>
      <c r="AF826" s="25"/>
      <c r="AG826" s="25"/>
      <c r="AH826" s="25"/>
      <c r="AI826" s="25"/>
      <c r="AJ826" s="25"/>
      <c r="AK826" s="25"/>
      <c r="AL826" s="25"/>
      <c r="AM826" s="25"/>
      <c r="AN826" s="25"/>
      <c r="AO826" s="25"/>
      <c r="AP826" s="25"/>
      <c r="AQ826" s="25"/>
      <c r="AR826" s="25"/>
      <c r="AS826" s="25"/>
      <c r="AT826" s="25"/>
      <c r="AU826" s="25"/>
      <c r="AV826" s="25"/>
      <c r="AW826" s="25"/>
      <c r="AX826" s="25"/>
      <c r="AY826" s="25"/>
      <c r="AZ826" s="25"/>
      <c r="BA826" s="25"/>
      <c r="BB826" s="25"/>
      <c r="BC826" s="25"/>
      <c r="BD826" s="25"/>
      <c r="BE826" s="25"/>
      <c r="BF826" s="25"/>
      <c r="BG826" s="25"/>
      <c r="BH826" s="25"/>
      <c r="BI826" s="25"/>
      <c r="BJ826" s="25"/>
      <c r="BK826" s="25"/>
      <c r="BL826" s="25"/>
      <c r="BM826" s="25"/>
      <c r="BN826" s="25"/>
      <c r="BO826" s="25"/>
      <c r="BP826" s="25"/>
      <c r="BQ826" s="25"/>
    </row>
    <row r="827" spans="1:69" s="110" customFormat="1" x14ac:dyDescent="0.3">
      <c r="A827" s="25"/>
      <c r="B827" s="25"/>
      <c r="C827" s="25"/>
      <c r="D827" s="26"/>
      <c r="E827" s="26"/>
      <c r="F827" s="26"/>
      <c r="G827" s="26"/>
      <c r="H827" s="26"/>
      <c r="I827" s="26"/>
      <c r="J827" s="26"/>
      <c r="K827" s="26"/>
      <c r="L827" s="26"/>
      <c r="M827" s="26"/>
      <c r="N827" s="26"/>
      <c r="O827" s="25"/>
      <c r="P827" s="26"/>
      <c r="Q827" s="26"/>
      <c r="R827" s="25"/>
      <c r="S827" s="25"/>
      <c r="T827" s="26"/>
      <c r="U827" s="26"/>
      <c r="V827" s="26"/>
      <c r="W827" s="26"/>
      <c r="X827" s="26"/>
      <c r="Y827" s="25"/>
      <c r="Z827" s="25"/>
      <c r="AA827" s="25"/>
      <c r="AB827" s="25"/>
      <c r="AC827" s="25"/>
      <c r="AD827" s="25"/>
      <c r="AE827" s="25"/>
      <c r="AF827" s="25"/>
      <c r="AG827" s="25"/>
      <c r="AH827" s="25"/>
      <c r="AI827" s="25"/>
      <c r="AJ827" s="25"/>
      <c r="AK827" s="25"/>
      <c r="AL827" s="25"/>
      <c r="AM827" s="25"/>
      <c r="AN827" s="25"/>
      <c r="AO827" s="25"/>
      <c r="AP827" s="25"/>
      <c r="AQ827" s="25"/>
      <c r="AR827" s="25"/>
      <c r="AS827" s="25"/>
      <c r="AT827" s="25"/>
      <c r="AU827" s="25"/>
      <c r="AV827" s="25"/>
      <c r="AW827" s="25"/>
      <c r="AX827" s="25"/>
      <c r="AY827" s="25"/>
      <c r="AZ827" s="25"/>
      <c r="BA827" s="25"/>
      <c r="BB827" s="25"/>
      <c r="BC827" s="25"/>
      <c r="BD827" s="25"/>
      <c r="BE827" s="25"/>
      <c r="BF827" s="25"/>
      <c r="BG827" s="25"/>
      <c r="BH827" s="25"/>
      <c r="BI827" s="25"/>
      <c r="BJ827" s="25"/>
      <c r="BK827" s="25"/>
      <c r="BL827" s="25"/>
      <c r="BM827" s="25"/>
      <c r="BN827" s="25"/>
      <c r="BO827" s="25"/>
      <c r="BP827" s="25"/>
      <c r="BQ827" s="25"/>
    </row>
    <row r="828" spans="1:69" s="110" customFormat="1" x14ac:dyDescent="0.3">
      <c r="A828" s="25"/>
      <c r="B828" s="25"/>
      <c r="C828" s="25"/>
      <c r="D828" s="26"/>
      <c r="E828" s="26"/>
      <c r="F828" s="26"/>
      <c r="G828" s="26"/>
      <c r="H828" s="26"/>
      <c r="I828" s="26"/>
      <c r="J828" s="26"/>
      <c r="K828" s="26"/>
      <c r="L828" s="26"/>
      <c r="M828" s="26"/>
      <c r="N828" s="26"/>
      <c r="O828" s="25"/>
      <c r="P828" s="26"/>
      <c r="Q828" s="26"/>
      <c r="R828" s="25"/>
      <c r="S828" s="25"/>
      <c r="T828" s="26"/>
      <c r="U828" s="26"/>
      <c r="V828" s="26"/>
      <c r="W828" s="26"/>
      <c r="X828" s="26"/>
      <c r="Y828" s="25"/>
      <c r="Z828" s="25"/>
      <c r="AA828" s="25"/>
      <c r="AB828" s="25"/>
      <c r="AC828" s="25"/>
      <c r="AD828" s="25"/>
      <c r="AE828" s="25"/>
      <c r="AF828" s="25"/>
      <c r="AG828" s="25"/>
      <c r="AH828" s="25"/>
      <c r="AI828" s="25"/>
      <c r="AJ828" s="25"/>
      <c r="AK828" s="25"/>
      <c r="AL828" s="25"/>
      <c r="AM828" s="25"/>
      <c r="AN828" s="25"/>
      <c r="AO828" s="25"/>
      <c r="AP828" s="25"/>
      <c r="AQ828" s="25"/>
      <c r="AR828" s="25"/>
      <c r="AS828" s="25"/>
      <c r="AT828" s="25"/>
      <c r="AU828" s="25"/>
      <c r="AV828" s="25"/>
      <c r="AW828" s="25"/>
      <c r="AX828" s="25"/>
      <c r="AY828" s="25"/>
      <c r="AZ828" s="25"/>
      <c r="BA828" s="25"/>
      <c r="BB828" s="25"/>
      <c r="BC828" s="25"/>
      <c r="BD828" s="25"/>
      <c r="BE828" s="25"/>
      <c r="BF828" s="25"/>
      <c r="BG828" s="25"/>
      <c r="BH828" s="25"/>
      <c r="BI828" s="25"/>
      <c r="BJ828" s="25"/>
      <c r="BK828" s="25"/>
      <c r="BL828" s="25"/>
      <c r="BM828" s="25"/>
      <c r="BN828" s="25"/>
      <c r="BO828" s="25"/>
      <c r="BP828" s="25"/>
      <c r="BQ828" s="25"/>
    </row>
    <row r="829" spans="1:69" s="110" customFormat="1" x14ac:dyDescent="0.3">
      <c r="A829" s="25"/>
      <c r="B829" s="25"/>
      <c r="C829" s="25"/>
      <c r="D829" s="26"/>
      <c r="E829" s="26"/>
      <c r="F829" s="26"/>
      <c r="G829" s="26"/>
      <c r="H829" s="26"/>
      <c r="I829" s="26"/>
      <c r="J829" s="26"/>
      <c r="K829" s="26"/>
      <c r="L829" s="26"/>
      <c r="M829" s="26"/>
      <c r="N829" s="26"/>
      <c r="O829" s="25"/>
      <c r="P829" s="26"/>
      <c r="Q829" s="26"/>
      <c r="R829" s="25"/>
      <c r="S829" s="25"/>
      <c r="T829" s="26"/>
      <c r="U829" s="26"/>
      <c r="V829" s="26"/>
      <c r="W829" s="26"/>
      <c r="X829" s="26"/>
      <c r="Y829" s="25"/>
      <c r="Z829" s="25"/>
      <c r="AA829" s="25"/>
      <c r="AB829" s="25"/>
      <c r="AC829" s="25"/>
      <c r="AD829" s="25"/>
      <c r="AE829" s="25"/>
      <c r="AF829" s="25"/>
      <c r="AG829" s="25"/>
      <c r="AH829" s="25"/>
      <c r="AI829" s="25"/>
      <c r="AJ829" s="25"/>
      <c r="AK829" s="25"/>
      <c r="AL829" s="25"/>
      <c r="AM829" s="25"/>
      <c r="AN829" s="25"/>
      <c r="AO829" s="25"/>
      <c r="AP829" s="25"/>
      <c r="AQ829" s="25"/>
      <c r="AR829" s="25"/>
      <c r="AS829" s="25"/>
      <c r="AT829" s="25"/>
      <c r="AU829" s="25"/>
      <c r="AV829" s="25"/>
      <c r="AW829" s="25"/>
      <c r="AX829" s="25"/>
      <c r="AY829" s="25"/>
      <c r="AZ829" s="25"/>
      <c r="BA829" s="25"/>
      <c r="BB829" s="25"/>
      <c r="BC829" s="25"/>
      <c r="BD829" s="25"/>
      <c r="BE829" s="25"/>
      <c r="BF829" s="25"/>
      <c r="BG829" s="25"/>
      <c r="BH829" s="25"/>
      <c r="BI829" s="25"/>
      <c r="BJ829" s="25"/>
      <c r="BK829" s="25"/>
      <c r="BL829" s="25"/>
      <c r="BM829" s="25"/>
      <c r="BN829" s="25"/>
      <c r="BO829" s="25"/>
      <c r="BP829" s="25"/>
      <c r="BQ829" s="25"/>
    </row>
    <row r="830" spans="1:69" s="110" customFormat="1" x14ac:dyDescent="0.3">
      <c r="A830" s="25"/>
      <c r="B830" s="25"/>
      <c r="C830" s="25"/>
      <c r="D830" s="26"/>
      <c r="E830" s="26"/>
      <c r="F830" s="26"/>
      <c r="G830" s="26"/>
      <c r="H830" s="26"/>
      <c r="I830" s="26"/>
      <c r="J830" s="26"/>
      <c r="K830" s="26"/>
      <c r="L830" s="26"/>
      <c r="M830" s="26"/>
      <c r="N830" s="26"/>
      <c r="O830" s="25"/>
      <c r="P830" s="26"/>
      <c r="Q830" s="26"/>
      <c r="R830" s="25"/>
      <c r="S830" s="25"/>
      <c r="T830" s="26"/>
      <c r="U830" s="26"/>
      <c r="V830" s="26"/>
      <c r="W830" s="26"/>
      <c r="X830" s="26"/>
      <c r="Y830" s="25"/>
      <c r="Z830" s="25"/>
      <c r="AA830" s="25"/>
      <c r="AB830" s="25"/>
      <c r="AC830" s="25"/>
      <c r="AD830" s="25"/>
      <c r="AE830" s="25"/>
      <c r="AF830" s="25"/>
      <c r="AG830" s="25"/>
      <c r="AH830" s="25"/>
      <c r="AI830" s="25"/>
      <c r="AJ830" s="25"/>
      <c r="AK830" s="25"/>
      <c r="AL830" s="25"/>
      <c r="AM830" s="25"/>
      <c r="AN830" s="25"/>
      <c r="AO830" s="25"/>
      <c r="AP830" s="25"/>
      <c r="AQ830" s="25"/>
      <c r="AR830" s="25"/>
      <c r="AS830" s="25"/>
      <c r="AT830" s="25"/>
      <c r="AU830" s="25"/>
      <c r="AV830" s="25"/>
      <c r="AW830" s="25"/>
      <c r="AX830" s="25"/>
      <c r="AY830" s="25"/>
      <c r="AZ830" s="25"/>
      <c r="BA830" s="25"/>
      <c r="BB830" s="25"/>
      <c r="BC830" s="25"/>
      <c r="BD830" s="25"/>
      <c r="BE830" s="25"/>
      <c r="BF830" s="25"/>
      <c r="BG830" s="25"/>
      <c r="BH830" s="25"/>
      <c r="BI830" s="25"/>
      <c r="BJ830" s="25"/>
      <c r="BK830" s="25"/>
      <c r="BL830" s="25"/>
      <c r="BM830" s="25"/>
      <c r="BN830" s="25"/>
      <c r="BO830" s="25"/>
      <c r="BP830" s="25"/>
      <c r="BQ830" s="25"/>
    </row>
    <row r="831" spans="1:69" s="110" customFormat="1" x14ac:dyDescent="0.3">
      <c r="A831" s="25"/>
      <c r="B831" s="25"/>
      <c r="C831" s="25"/>
      <c r="D831" s="26"/>
      <c r="E831" s="26"/>
      <c r="F831" s="26"/>
      <c r="G831" s="26"/>
      <c r="H831" s="26"/>
      <c r="I831" s="26"/>
      <c r="J831" s="26"/>
      <c r="K831" s="26"/>
      <c r="L831" s="26"/>
      <c r="M831" s="26"/>
      <c r="N831" s="26"/>
      <c r="O831" s="25"/>
      <c r="P831" s="26"/>
      <c r="Q831" s="26"/>
      <c r="R831" s="25"/>
      <c r="S831" s="25"/>
      <c r="T831" s="26"/>
      <c r="U831" s="26"/>
      <c r="V831" s="26"/>
      <c r="W831" s="26"/>
      <c r="X831" s="26"/>
      <c r="Y831" s="25"/>
      <c r="Z831" s="25"/>
      <c r="AA831" s="25"/>
      <c r="AB831" s="25"/>
      <c r="AC831" s="25"/>
      <c r="AD831" s="25"/>
      <c r="AE831" s="25"/>
      <c r="AF831" s="25"/>
      <c r="AG831" s="25"/>
      <c r="AH831" s="25"/>
      <c r="AI831" s="25"/>
      <c r="AJ831" s="25"/>
      <c r="AK831" s="25"/>
      <c r="AL831" s="25"/>
      <c r="AM831" s="25"/>
      <c r="AN831" s="25"/>
      <c r="AO831" s="25"/>
      <c r="AP831" s="25"/>
      <c r="AQ831" s="25"/>
      <c r="AR831" s="25"/>
      <c r="AS831" s="25"/>
      <c r="AT831" s="25"/>
      <c r="AU831" s="25"/>
      <c r="AV831" s="25"/>
      <c r="AW831" s="25"/>
      <c r="AX831" s="25"/>
      <c r="AY831" s="25"/>
      <c r="AZ831" s="25"/>
      <c r="BA831" s="25"/>
      <c r="BB831" s="25"/>
      <c r="BC831" s="25"/>
      <c r="BD831" s="25"/>
      <c r="BE831" s="25"/>
      <c r="BF831" s="25"/>
      <c r="BG831" s="25"/>
      <c r="BH831" s="25"/>
      <c r="BI831" s="25"/>
      <c r="BJ831" s="25"/>
      <c r="BK831" s="25"/>
      <c r="BL831" s="25"/>
      <c r="BM831" s="25"/>
      <c r="BN831" s="25"/>
      <c r="BO831" s="25"/>
      <c r="BP831" s="25"/>
      <c r="BQ831" s="25"/>
    </row>
    <row r="832" spans="1:69" s="110" customFormat="1" x14ac:dyDescent="0.3">
      <c r="A832" s="25"/>
      <c r="B832" s="25"/>
      <c r="C832" s="25"/>
      <c r="D832" s="26"/>
      <c r="E832" s="26"/>
      <c r="F832" s="26"/>
      <c r="G832" s="26"/>
      <c r="H832" s="26"/>
      <c r="I832" s="26"/>
      <c r="J832" s="26"/>
      <c r="K832" s="26"/>
      <c r="L832" s="26"/>
      <c r="M832" s="26"/>
      <c r="N832" s="26"/>
      <c r="O832" s="25"/>
      <c r="P832" s="26"/>
      <c r="Q832" s="26"/>
      <c r="R832" s="25"/>
      <c r="S832" s="25"/>
      <c r="T832" s="26"/>
      <c r="U832" s="26"/>
      <c r="V832" s="26"/>
      <c r="W832" s="26"/>
      <c r="X832" s="26"/>
      <c r="Y832" s="25"/>
      <c r="Z832" s="25"/>
      <c r="AA832" s="25"/>
      <c r="AB832" s="25"/>
      <c r="AC832" s="25"/>
      <c r="AD832" s="25"/>
      <c r="AE832" s="25"/>
      <c r="AF832" s="25"/>
      <c r="AG832" s="25"/>
      <c r="AH832" s="25"/>
      <c r="AI832" s="25"/>
      <c r="AJ832" s="25"/>
      <c r="AK832" s="25"/>
      <c r="AL832" s="25"/>
      <c r="AM832" s="25"/>
      <c r="AN832" s="25"/>
      <c r="AO832" s="25"/>
      <c r="AP832" s="25"/>
      <c r="AQ832" s="25"/>
      <c r="AR832" s="25"/>
      <c r="AS832" s="25"/>
      <c r="AT832" s="25"/>
      <c r="AU832" s="25"/>
      <c r="AV832" s="25"/>
      <c r="AW832" s="25"/>
      <c r="AX832" s="25"/>
      <c r="AY832" s="25"/>
      <c r="AZ832" s="25"/>
      <c r="BA832" s="25"/>
      <c r="BB832" s="25"/>
      <c r="BC832" s="25"/>
      <c r="BD832" s="25"/>
      <c r="BE832" s="25"/>
      <c r="BF832" s="25"/>
      <c r="BG832" s="25"/>
      <c r="BH832" s="25"/>
      <c r="BI832" s="25"/>
      <c r="BJ832" s="25"/>
      <c r="BK832" s="25"/>
      <c r="BL832" s="25"/>
      <c r="BM832" s="25"/>
      <c r="BN832" s="25"/>
      <c r="BO832" s="25"/>
      <c r="BP832" s="25"/>
      <c r="BQ832" s="25"/>
    </row>
    <row r="833" spans="1:69" s="110" customFormat="1" x14ac:dyDescent="0.3">
      <c r="A833" s="25"/>
      <c r="B833" s="25"/>
      <c r="C833" s="25"/>
      <c r="D833" s="26"/>
      <c r="E833" s="26"/>
      <c r="F833" s="26"/>
      <c r="G833" s="26"/>
      <c r="H833" s="26"/>
      <c r="I833" s="26"/>
      <c r="J833" s="26"/>
      <c r="K833" s="26"/>
      <c r="L833" s="26"/>
      <c r="M833" s="26"/>
      <c r="N833" s="26"/>
      <c r="O833" s="25"/>
      <c r="P833" s="26"/>
      <c r="Q833" s="26"/>
      <c r="R833" s="25"/>
      <c r="S833" s="25"/>
      <c r="T833" s="26"/>
      <c r="U833" s="26"/>
      <c r="V833" s="26"/>
      <c r="W833" s="26"/>
      <c r="X833" s="26"/>
      <c r="Y833" s="25"/>
      <c r="Z833" s="25"/>
      <c r="AA833" s="25"/>
      <c r="AB833" s="25"/>
      <c r="AC833" s="25"/>
      <c r="AD833" s="25"/>
      <c r="AE833" s="25"/>
      <c r="AF833" s="25"/>
      <c r="AG833" s="25"/>
      <c r="AH833" s="25"/>
      <c r="AI833" s="25"/>
      <c r="AJ833" s="25"/>
      <c r="AK833" s="25"/>
      <c r="AL833" s="25"/>
      <c r="AM833" s="25"/>
      <c r="AN833" s="25"/>
      <c r="AO833" s="25"/>
      <c r="AP833" s="25"/>
      <c r="AQ833" s="25"/>
      <c r="AR833" s="25"/>
      <c r="AS833" s="25"/>
      <c r="AT833" s="25"/>
      <c r="AU833" s="25"/>
      <c r="AV833" s="25"/>
      <c r="AW833" s="25"/>
      <c r="AX833" s="25"/>
      <c r="AY833" s="25"/>
      <c r="AZ833" s="25"/>
      <c r="BA833" s="25"/>
      <c r="BB833" s="25"/>
      <c r="BC833" s="25"/>
      <c r="BD833" s="25"/>
      <c r="BE833" s="25"/>
      <c r="BF833" s="25"/>
      <c r="BG833" s="25"/>
      <c r="BH833" s="25"/>
      <c r="BI833" s="25"/>
      <c r="BJ833" s="25"/>
      <c r="BK833" s="25"/>
      <c r="BL833" s="25"/>
      <c r="BM833" s="25"/>
      <c r="BN833" s="25"/>
      <c r="BO833" s="25"/>
      <c r="BP833" s="25"/>
      <c r="BQ833" s="25"/>
    </row>
    <row r="834" spans="1:69" s="110" customFormat="1" x14ac:dyDescent="0.3">
      <c r="A834" s="25"/>
      <c r="B834" s="25"/>
      <c r="C834" s="25"/>
      <c r="D834" s="26"/>
      <c r="E834" s="26"/>
      <c r="F834" s="26"/>
      <c r="G834" s="26"/>
      <c r="H834" s="26"/>
      <c r="I834" s="26"/>
      <c r="J834" s="26"/>
      <c r="K834" s="26"/>
      <c r="L834" s="26"/>
      <c r="M834" s="26"/>
      <c r="N834" s="26"/>
      <c r="O834" s="25"/>
      <c r="P834" s="26"/>
      <c r="Q834" s="26"/>
      <c r="R834" s="25"/>
      <c r="S834" s="25"/>
      <c r="T834" s="26"/>
      <c r="U834" s="26"/>
      <c r="V834" s="26"/>
      <c r="W834" s="26"/>
      <c r="X834" s="26"/>
      <c r="Y834" s="25"/>
      <c r="Z834" s="25"/>
      <c r="AA834" s="25"/>
      <c r="AB834" s="25"/>
      <c r="AC834" s="25"/>
      <c r="AD834" s="25"/>
      <c r="AE834" s="25"/>
      <c r="AF834" s="25"/>
      <c r="AG834" s="25"/>
      <c r="AH834" s="25"/>
      <c r="AI834" s="25"/>
      <c r="AJ834" s="25"/>
      <c r="AK834" s="25"/>
      <c r="AL834" s="25"/>
      <c r="AM834" s="25"/>
      <c r="AN834" s="25"/>
      <c r="AO834" s="25"/>
      <c r="AP834" s="25"/>
      <c r="AQ834" s="25"/>
      <c r="AR834" s="25"/>
      <c r="AS834" s="25"/>
      <c r="AT834" s="25"/>
      <c r="AU834" s="25"/>
      <c r="AV834" s="25"/>
      <c r="AW834" s="25"/>
      <c r="AX834" s="25"/>
      <c r="AY834" s="25"/>
      <c r="AZ834" s="25"/>
      <c r="BA834" s="25"/>
      <c r="BB834" s="25"/>
      <c r="BC834" s="25"/>
      <c r="BD834" s="25"/>
      <c r="BE834" s="25"/>
      <c r="BF834" s="25"/>
      <c r="BG834" s="25"/>
      <c r="BH834" s="25"/>
      <c r="BI834" s="25"/>
      <c r="BJ834" s="25"/>
      <c r="BK834" s="25"/>
      <c r="BL834" s="25"/>
      <c r="BM834" s="25"/>
      <c r="BN834" s="25"/>
      <c r="BO834" s="25"/>
      <c r="BP834" s="25"/>
      <c r="BQ834" s="25"/>
    </row>
    <row r="835" spans="1:69" s="110" customFormat="1" x14ac:dyDescent="0.3">
      <c r="A835" s="25"/>
      <c r="B835" s="25"/>
      <c r="C835" s="25"/>
      <c r="D835" s="26"/>
      <c r="E835" s="26"/>
      <c r="F835" s="26"/>
      <c r="G835" s="26"/>
      <c r="H835" s="26"/>
      <c r="I835" s="26"/>
      <c r="J835" s="26"/>
      <c r="K835" s="26"/>
      <c r="L835" s="26"/>
      <c r="M835" s="26"/>
      <c r="N835" s="26"/>
      <c r="O835" s="25"/>
      <c r="P835" s="26"/>
      <c r="Q835" s="26"/>
      <c r="R835" s="25"/>
      <c r="S835" s="25"/>
      <c r="T835" s="26"/>
      <c r="U835" s="26"/>
      <c r="V835" s="26"/>
      <c r="W835" s="26"/>
      <c r="X835" s="26"/>
      <c r="Y835" s="25"/>
      <c r="Z835" s="25"/>
      <c r="AA835" s="25"/>
      <c r="AB835" s="25"/>
      <c r="AC835" s="25"/>
      <c r="AD835" s="25"/>
      <c r="AE835" s="25"/>
      <c r="AF835" s="25"/>
      <c r="AG835" s="25"/>
      <c r="AH835" s="25"/>
      <c r="AI835" s="25"/>
      <c r="AJ835" s="25"/>
      <c r="AK835" s="25"/>
      <c r="AL835" s="25"/>
      <c r="AM835" s="25"/>
      <c r="AN835" s="25"/>
      <c r="AO835" s="25"/>
      <c r="AP835" s="25"/>
      <c r="AQ835" s="25"/>
      <c r="AR835" s="25"/>
      <c r="AS835" s="25"/>
      <c r="AT835" s="25"/>
      <c r="AU835" s="25"/>
      <c r="AV835" s="25"/>
      <c r="AW835" s="25"/>
      <c r="AX835" s="25"/>
      <c r="AY835" s="25"/>
      <c r="AZ835" s="25"/>
      <c r="BA835" s="25"/>
      <c r="BB835" s="25"/>
      <c r="BC835" s="25"/>
      <c r="BD835" s="25"/>
      <c r="BE835" s="25"/>
      <c r="BF835" s="25"/>
      <c r="BG835" s="25"/>
      <c r="BH835" s="25"/>
      <c r="BI835" s="25"/>
      <c r="BJ835" s="25"/>
      <c r="BK835" s="25"/>
      <c r="BL835" s="25"/>
      <c r="BM835" s="25"/>
      <c r="BN835" s="25"/>
      <c r="BO835" s="25"/>
      <c r="BP835" s="25"/>
      <c r="BQ835" s="25"/>
    </row>
    <row r="836" spans="1:69" s="110" customFormat="1" x14ac:dyDescent="0.3">
      <c r="A836" s="25"/>
      <c r="B836" s="25"/>
      <c r="C836" s="25"/>
      <c r="D836" s="26"/>
      <c r="E836" s="26"/>
      <c r="F836" s="26"/>
      <c r="G836" s="26"/>
      <c r="H836" s="26"/>
      <c r="I836" s="26"/>
      <c r="J836" s="26"/>
      <c r="K836" s="26"/>
      <c r="L836" s="26"/>
      <c r="M836" s="26"/>
      <c r="N836" s="26"/>
      <c r="O836" s="25"/>
      <c r="P836" s="26"/>
      <c r="Q836" s="26"/>
      <c r="R836" s="25"/>
      <c r="S836" s="25"/>
      <c r="T836" s="26"/>
      <c r="U836" s="26"/>
      <c r="V836" s="26"/>
      <c r="W836" s="26"/>
      <c r="X836" s="26"/>
      <c r="Y836" s="25"/>
      <c r="Z836" s="25"/>
      <c r="AA836" s="25"/>
      <c r="AB836" s="25"/>
      <c r="AC836" s="25"/>
      <c r="AD836" s="25"/>
      <c r="AE836" s="25"/>
      <c r="AF836" s="25"/>
      <c r="AG836" s="25"/>
      <c r="AH836" s="25"/>
      <c r="AI836" s="25"/>
      <c r="AJ836" s="25"/>
      <c r="AK836" s="25"/>
      <c r="AL836" s="25"/>
      <c r="AM836" s="25"/>
      <c r="AN836" s="25"/>
      <c r="AO836" s="25"/>
      <c r="AP836" s="25"/>
      <c r="AQ836" s="25"/>
      <c r="AR836" s="25"/>
      <c r="AS836" s="25"/>
      <c r="AT836" s="25"/>
      <c r="AU836" s="25"/>
      <c r="AV836" s="25"/>
      <c r="AW836" s="25"/>
      <c r="AX836" s="25"/>
      <c r="AY836" s="25"/>
      <c r="AZ836" s="25"/>
      <c r="BA836" s="25"/>
      <c r="BB836" s="25"/>
      <c r="BC836" s="25"/>
      <c r="BD836" s="25"/>
      <c r="BE836" s="25"/>
      <c r="BF836" s="25"/>
      <c r="BG836" s="25"/>
      <c r="BH836" s="25"/>
      <c r="BI836" s="25"/>
      <c r="BJ836" s="25"/>
      <c r="BK836" s="25"/>
      <c r="BL836" s="25"/>
      <c r="BM836" s="25"/>
      <c r="BN836" s="25"/>
      <c r="BO836" s="25"/>
      <c r="BP836" s="25"/>
      <c r="BQ836" s="25"/>
    </row>
    <row r="837" spans="1:69" s="110" customFormat="1" x14ac:dyDescent="0.3">
      <c r="A837" s="25"/>
      <c r="B837" s="25"/>
      <c r="C837" s="25"/>
      <c r="D837" s="26"/>
      <c r="E837" s="26"/>
      <c r="F837" s="26"/>
      <c r="G837" s="26"/>
      <c r="H837" s="26"/>
      <c r="I837" s="26"/>
      <c r="J837" s="26"/>
      <c r="K837" s="26"/>
      <c r="L837" s="26"/>
      <c r="M837" s="26"/>
      <c r="N837" s="26"/>
      <c r="O837" s="25"/>
      <c r="P837" s="26"/>
      <c r="Q837" s="26"/>
      <c r="R837" s="25"/>
      <c r="S837" s="25"/>
      <c r="T837" s="26"/>
      <c r="U837" s="26"/>
      <c r="V837" s="26"/>
      <c r="W837" s="26"/>
      <c r="X837" s="26"/>
      <c r="Y837" s="25"/>
      <c r="Z837" s="25"/>
      <c r="AA837" s="25"/>
      <c r="AB837" s="25"/>
      <c r="AC837" s="25"/>
      <c r="AD837" s="25"/>
      <c r="AE837" s="25"/>
      <c r="AF837" s="25"/>
      <c r="AG837" s="25"/>
      <c r="AH837" s="25"/>
      <c r="AI837" s="25"/>
      <c r="AJ837" s="25"/>
      <c r="AK837" s="25"/>
      <c r="AL837" s="25"/>
      <c r="AM837" s="25"/>
      <c r="AN837" s="25"/>
      <c r="AO837" s="25"/>
      <c r="AP837" s="25"/>
      <c r="AQ837" s="25"/>
      <c r="AR837" s="25"/>
      <c r="AS837" s="25"/>
      <c r="AT837" s="25"/>
      <c r="AU837" s="25"/>
      <c r="AV837" s="25"/>
      <c r="AW837" s="25"/>
      <c r="AX837" s="25"/>
      <c r="AY837" s="25"/>
      <c r="AZ837" s="25"/>
      <c r="BA837" s="25"/>
      <c r="BB837" s="25"/>
      <c r="BC837" s="25"/>
      <c r="BD837" s="25"/>
      <c r="BE837" s="25"/>
      <c r="BF837" s="25"/>
      <c r="BG837" s="25"/>
      <c r="BH837" s="25"/>
      <c r="BI837" s="25"/>
      <c r="BJ837" s="25"/>
      <c r="BK837" s="25"/>
      <c r="BL837" s="25"/>
      <c r="BM837" s="25"/>
      <c r="BN837" s="25"/>
      <c r="BO837" s="25"/>
      <c r="BP837" s="25"/>
      <c r="BQ837" s="25"/>
    </row>
    <row r="838" spans="1:69" s="110" customFormat="1" x14ac:dyDescent="0.3">
      <c r="A838" s="25"/>
      <c r="B838" s="25"/>
      <c r="C838" s="25"/>
      <c r="D838" s="26"/>
      <c r="E838" s="26"/>
      <c r="F838" s="26"/>
      <c r="G838" s="26"/>
      <c r="H838" s="26"/>
      <c r="I838" s="26"/>
      <c r="J838" s="26"/>
      <c r="K838" s="26"/>
      <c r="L838" s="26"/>
      <c r="M838" s="26"/>
      <c r="N838" s="26"/>
      <c r="O838" s="25"/>
      <c r="P838" s="26"/>
      <c r="Q838" s="26"/>
      <c r="R838" s="25"/>
      <c r="S838" s="25"/>
      <c r="T838" s="26"/>
      <c r="U838" s="26"/>
      <c r="V838" s="26"/>
      <c r="W838" s="26"/>
      <c r="X838" s="26"/>
      <c r="Y838" s="25"/>
      <c r="Z838" s="25"/>
      <c r="AA838" s="25"/>
      <c r="AB838" s="25"/>
      <c r="AC838" s="25"/>
      <c r="AD838" s="25"/>
      <c r="AE838" s="25"/>
      <c r="AF838" s="25"/>
      <c r="AG838" s="25"/>
      <c r="AH838" s="25"/>
      <c r="AI838" s="25"/>
      <c r="AJ838" s="25"/>
      <c r="AK838" s="25"/>
      <c r="AL838" s="25"/>
      <c r="AM838" s="25"/>
      <c r="AN838" s="25"/>
      <c r="AO838" s="25"/>
      <c r="AP838" s="25"/>
      <c r="AQ838" s="25"/>
      <c r="AR838" s="25"/>
      <c r="AS838" s="25"/>
      <c r="AT838" s="25"/>
      <c r="AU838" s="25"/>
      <c r="AV838" s="25"/>
      <c r="AW838" s="25"/>
      <c r="AX838" s="25"/>
      <c r="AY838" s="25"/>
      <c r="AZ838" s="25"/>
      <c r="BA838" s="25"/>
      <c r="BB838" s="25"/>
      <c r="BC838" s="25"/>
      <c r="BD838" s="25"/>
      <c r="BE838" s="25"/>
      <c r="BF838" s="25"/>
      <c r="BG838" s="25"/>
      <c r="BH838" s="25"/>
      <c r="BI838" s="25"/>
      <c r="BJ838" s="25"/>
      <c r="BK838" s="25"/>
      <c r="BL838" s="25"/>
      <c r="BM838" s="25"/>
      <c r="BN838" s="25"/>
      <c r="BO838" s="25"/>
      <c r="BP838" s="25"/>
      <c r="BQ838" s="25"/>
    </row>
    <row r="839" spans="1:69" s="110" customFormat="1" x14ac:dyDescent="0.3">
      <c r="A839" s="25"/>
      <c r="B839" s="25"/>
      <c r="C839" s="25"/>
      <c r="D839" s="26"/>
      <c r="E839" s="26"/>
      <c r="F839" s="26"/>
      <c r="G839" s="26"/>
      <c r="H839" s="26"/>
      <c r="I839" s="26"/>
      <c r="J839" s="26"/>
      <c r="K839" s="26"/>
      <c r="L839" s="26"/>
      <c r="M839" s="26"/>
      <c r="N839" s="26"/>
      <c r="O839" s="25"/>
      <c r="P839" s="26"/>
      <c r="Q839" s="26"/>
      <c r="R839" s="25"/>
      <c r="S839" s="25"/>
      <c r="T839" s="26"/>
      <c r="U839" s="26"/>
      <c r="V839" s="26"/>
      <c r="W839" s="26"/>
      <c r="X839" s="26"/>
      <c r="Y839" s="25"/>
      <c r="Z839" s="25"/>
      <c r="AA839" s="25"/>
      <c r="AB839" s="25"/>
      <c r="AC839" s="25"/>
      <c r="AD839" s="25"/>
      <c r="AE839" s="25"/>
      <c r="AF839" s="25"/>
      <c r="AG839" s="25"/>
      <c r="AH839" s="25"/>
      <c r="AI839" s="25"/>
      <c r="AJ839" s="25"/>
      <c r="AK839" s="25"/>
      <c r="AL839" s="25"/>
      <c r="AM839" s="25"/>
      <c r="AN839" s="25"/>
      <c r="AO839" s="25"/>
      <c r="AP839" s="25"/>
      <c r="AQ839" s="25"/>
      <c r="AR839" s="25"/>
      <c r="AS839" s="25"/>
      <c r="AT839" s="25"/>
      <c r="AU839" s="25"/>
      <c r="AV839" s="25"/>
      <c r="AW839" s="25"/>
      <c r="AX839" s="25"/>
      <c r="AY839" s="25"/>
      <c r="AZ839" s="25"/>
      <c r="BA839" s="25"/>
      <c r="BB839" s="25"/>
      <c r="BC839" s="25"/>
      <c r="BD839" s="25"/>
      <c r="BE839" s="25"/>
      <c r="BF839" s="25"/>
      <c r="BG839" s="25"/>
      <c r="BH839" s="25"/>
      <c r="BI839" s="25"/>
      <c r="BJ839" s="25"/>
      <c r="BK839" s="25"/>
      <c r="BL839" s="25"/>
      <c r="BM839" s="25"/>
      <c r="BN839" s="25"/>
      <c r="BO839" s="25"/>
      <c r="BP839" s="25"/>
      <c r="BQ839" s="25"/>
    </row>
    <row r="840" spans="1:69" s="110" customFormat="1" x14ac:dyDescent="0.3">
      <c r="A840" s="25"/>
      <c r="B840" s="25"/>
      <c r="C840" s="25"/>
      <c r="D840" s="26"/>
      <c r="E840" s="26"/>
      <c r="F840" s="26"/>
      <c r="G840" s="26"/>
      <c r="H840" s="26"/>
      <c r="I840" s="26"/>
      <c r="J840" s="26"/>
      <c r="K840" s="26"/>
      <c r="L840" s="26"/>
      <c r="M840" s="26"/>
      <c r="N840" s="26"/>
      <c r="O840" s="25"/>
      <c r="P840" s="26"/>
      <c r="Q840" s="26"/>
      <c r="R840" s="25"/>
      <c r="S840" s="25"/>
      <c r="T840" s="26"/>
      <c r="U840" s="26"/>
      <c r="V840" s="26"/>
      <c r="W840" s="26"/>
      <c r="X840" s="26"/>
      <c r="Y840" s="25"/>
      <c r="Z840" s="25"/>
      <c r="AA840" s="25"/>
      <c r="AB840" s="25"/>
      <c r="AC840" s="25"/>
      <c r="AD840" s="25"/>
      <c r="AE840" s="25"/>
      <c r="AF840" s="25"/>
      <c r="AG840" s="25"/>
      <c r="AH840" s="25"/>
      <c r="AI840" s="25"/>
      <c r="AJ840" s="25"/>
      <c r="AK840" s="25"/>
      <c r="AL840" s="25"/>
      <c r="AM840" s="25"/>
      <c r="AN840" s="25"/>
      <c r="AO840" s="25"/>
      <c r="AP840" s="25"/>
      <c r="AQ840" s="25"/>
      <c r="AR840" s="25"/>
      <c r="AS840" s="25"/>
      <c r="AT840" s="25"/>
      <c r="AU840" s="25"/>
      <c r="AV840" s="25"/>
      <c r="AW840" s="25"/>
      <c r="AX840" s="25"/>
      <c r="AY840" s="25"/>
      <c r="AZ840" s="25"/>
      <c r="BA840" s="25"/>
      <c r="BB840" s="25"/>
      <c r="BC840" s="25"/>
      <c r="BD840" s="25"/>
      <c r="BE840" s="25"/>
      <c r="BF840" s="25"/>
      <c r="BG840" s="25"/>
      <c r="BH840" s="25"/>
      <c r="BI840" s="25"/>
      <c r="BJ840" s="25"/>
      <c r="BK840" s="25"/>
      <c r="BL840" s="25"/>
      <c r="BM840" s="25"/>
      <c r="BN840" s="25"/>
      <c r="BO840" s="25"/>
      <c r="BP840" s="25"/>
      <c r="BQ840" s="25"/>
    </row>
    <row r="841" spans="1:69" s="110" customFormat="1" x14ac:dyDescent="0.3">
      <c r="A841" s="25"/>
      <c r="B841" s="25"/>
      <c r="C841" s="25"/>
      <c r="D841" s="26"/>
      <c r="E841" s="26"/>
      <c r="F841" s="26"/>
      <c r="G841" s="26"/>
      <c r="H841" s="26"/>
      <c r="I841" s="26"/>
      <c r="J841" s="26"/>
      <c r="K841" s="26"/>
      <c r="L841" s="26"/>
      <c r="M841" s="26"/>
      <c r="N841" s="26"/>
      <c r="O841" s="25"/>
      <c r="P841" s="26"/>
      <c r="Q841" s="26"/>
      <c r="R841" s="25"/>
      <c r="S841" s="25"/>
      <c r="T841" s="26"/>
      <c r="U841" s="26"/>
      <c r="V841" s="26"/>
      <c r="W841" s="26"/>
      <c r="X841" s="26"/>
      <c r="Y841" s="25"/>
      <c r="Z841" s="25"/>
      <c r="AA841" s="25"/>
      <c r="AB841" s="25"/>
      <c r="AC841" s="25"/>
      <c r="AD841" s="25"/>
      <c r="AE841" s="25"/>
      <c r="AF841" s="25"/>
      <c r="AG841" s="25"/>
      <c r="AH841" s="25"/>
      <c r="AI841" s="25"/>
      <c r="AJ841" s="25"/>
      <c r="AK841" s="25"/>
      <c r="AL841" s="25"/>
      <c r="AM841" s="25"/>
      <c r="AN841" s="25"/>
      <c r="AO841" s="25"/>
      <c r="AP841" s="25"/>
      <c r="AQ841" s="25"/>
      <c r="AR841" s="25"/>
      <c r="AS841" s="25"/>
      <c r="AT841" s="25"/>
      <c r="AU841" s="25"/>
      <c r="AV841" s="25"/>
      <c r="AW841" s="25"/>
      <c r="AX841" s="25"/>
      <c r="AY841" s="25"/>
      <c r="AZ841" s="25"/>
      <c r="BA841" s="25"/>
      <c r="BB841" s="25"/>
      <c r="BC841" s="25"/>
      <c r="BD841" s="25"/>
      <c r="BE841" s="25"/>
      <c r="BF841" s="25"/>
      <c r="BG841" s="25"/>
      <c r="BH841" s="25"/>
      <c r="BI841" s="25"/>
      <c r="BJ841" s="25"/>
      <c r="BK841" s="25"/>
      <c r="BL841" s="25"/>
      <c r="BM841" s="25"/>
      <c r="BN841" s="25"/>
      <c r="BO841" s="25"/>
      <c r="BP841" s="25"/>
      <c r="BQ841" s="25"/>
    </row>
    <row r="842" spans="1:69" s="110" customFormat="1" x14ac:dyDescent="0.3">
      <c r="A842" s="25"/>
      <c r="B842" s="25"/>
      <c r="C842" s="25"/>
      <c r="D842" s="26"/>
      <c r="E842" s="26"/>
      <c r="F842" s="26"/>
      <c r="G842" s="26"/>
      <c r="H842" s="26"/>
      <c r="I842" s="26"/>
      <c r="J842" s="26"/>
      <c r="K842" s="26"/>
      <c r="L842" s="26"/>
      <c r="M842" s="26"/>
      <c r="N842" s="26"/>
      <c r="O842" s="25"/>
      <c r="P842" s="26"/>
      <c r="Q842" s="26"/>
      <c r="R842" s="25"/>
      <c r="S842" s="25"/>
      <c r="T842" s="26"/>
      <c r="U842" s="26"/>
      <c r="V842" s="26"/>
      <c r="W842" s="26"/>
      <c r="X842" s="26"/>
      <c r="Y842" s="25"/>
      <c r="Z842" s="25"/>
      <c r="AA842" s="25"/>
      <c r="AB842" s="25"/>
      <c r="AC842" s="25"/>
      <c r="AD842" s="25"/>
      <c r="AE842" s="25"/>
      <c r="AF842" s="25"/>
      <c r="AG842" s="25"/>
      <c r="AH842" s="25"/>
      <c r="AI842" s="25"/>
      <c r="AJ842" s="25"/>
      <c r="AK842" s="25"/>
      <c r="AL842" s="25"/>
      <c r="AM842" s="25"/>
      <c r="AN842" s="25"/>
      <c r="AO842" s="25"/>
      <c r="AP842" s="25"/>
      <c r="AQ842" s="25"/>
      <c r="AR842" s="25"/>
      <c r="AS842" s="25"/>
      <c r="AT842" s="25"/>
      <c r="AU842" s="25"/>
      <c r="AV842" s="25"/>
      <c r="AW842" s="25"/>
      <c r="AX842" s="25"/>
      <c r="AY842" s="25"/>
      <c r="AZ842" s="25"/>
      <c r="BA842" s="25"/>
      <c r="BB842" s="25"/>
      <c r="BC842" s="25"/>
      <c r="BD842" s="25"/>
      <c r="BE842" s="25"/>
      <c r="BF842" s="25"/>
      <c r="BG842" s="25"/>
      <c r="BH842" s="25"/>
      <c r="BI842" s="25"/>
      <c r="BJ842" s="25"/>
      <c r="BK842" s="25"/>
      <c r="BL842" s="25"/>
      <c r="BM842" s="25"/>
      <c r="BN842" s="25"/>
      <c r="BO842" s="25"/>
      <c r="BP842" s="25"/>
      <c r="BQ842" s="25"/>
    </row>
    <row r="843" spans="1:69" s="110" customFormat="1" x14ac:dyDescent="0.3">
      <c r="A843" s="25"/>
      <c r="B843" s="25"/>
      <c r="C843" s="25"/>
      <c r="D843" s="26"/>
      <c r="E843" s="26"/>
      <c r="F843" s="26"/>
      <c r="G843" s="26"/>
      <c r="H843" s="26"/>
      <c r="I843" s="26"/>
      <c r="J843" s="26"/>
      <c r="K843" s="26"/>
      <c r="L843" s="26"/>
      <c r="M843" s="26"/>
      <c r="N843" s="26"/>
      <c r="O843" s="25"/>
      <c r="P843" s="26"/>
      <c r="Q843" s="26"/>
      <c r="R843" s="25"/>
      <c r="S843" s="25"/>
      <c r="T843" s="26"/>
      <c r="U843" s="26"/>
      <c r="V843" s="26"/>
      <c r="W843" s="26"/>
      <c r="X843" s="26"/>
      <c r="Y843" s="25"/>
      <c r="Z843" s="25"/>
      <c r="AA843" s="25"/>
      <c r="AB843" s="25"/>
      <c r="AC843" s="25"/>
      <c r="AD843" s="25"/>
      <c r="AE843" s="25"/>
      <c r="AF843" s="25"/>
      <c r="AG843" s="25"/>
      <c r="AH843" s="25"/>
      <c r="AI843" s="25"/>
      <c r="AJ843" s="25"/>
      <c r="AK843" s="25"/>
      <c r="AL843" s="25"/>
      <c r="AM843" s="25"/>
      <c r="AN843" s="25"/>
      <c r="AO843" s="25"/>
      <c r="AP843" s="25"/>
      <c r="AQ843" s="25"/>
      <c r="AR843" s="25"/>
      <c r="AS843" s="25"/>
      <c r="AT843" s="25"/>
      <c r="AU843" s="25"/>
      <c r="AV843" s="25"/>
      <c r="AW843" s="25"/>
      <c r="AX843" s="25"/>
      <c r="AY843" s="25"/>
      <c r="AZ843" s="25"/>
      <c r="BA843" s="25"/>
      <c r="BB843" s="25"/>
      <c r="BC843" s="25"/>
      <c r="BD843" s="25"/>
      <c r="BE843" s="25"/>
      <c r="BF843" s="25"/>
      <c r="BG843" s="25"/>
      <c r="BH843" s="25"/>
      <c r="BI843" s="25"/>
      <c r="BJ843" s="25"/>
      <c r="BK843" s="25"/>
      <c r="BL843" s="25"/>
      <c r="BM843" s="25"/>
      <c r="BN843" s="25"/>
      <c r="BO843" s="25"/>
      <c r="BP843" s="25"/>
      <c r="BQ843" s="25"/>
    </row>
    <row r="844" spans="1:69" s="110" customFormat="1" x14ac:dyDescent="0.3">
      <c r="A844" s="25"/>
      <c r="B844" s="25"/>
      <c r="C844" s="25"/>
      <c r="D844" s="26"/>
      <c r="E844" s="26"/>
      <c r="F844" s="26"/>
      <c r="G844" s="26"/>
      <c r="H844" s="26"/>
      <c r="I844" s="26"/>
      <c r="J844" s="26"/>
      <c r="K844" s="26"/>
      <c r="L844" s="26"/>
      <c r="M844" s="26"/>
      <c r="N844" s="26"/>
      <c r="O844" s="25"/>
      <c r="P844" s="26"/>
      <c r="Q844" s="26"/>
      <c r="R844" s="25"/>
      <c r="S844" s="25"/>
      <c r="T844" s="26"/>
      <c r="U844" s="26"/>
      <c r="V844" s="26"/>
      <c r="W844" s="26"/>
      <c r="X844" s="26"/>
      <c r="Y844" s="25"/>
      <c r="Z844" s="25"/>
      <c r="AA844" s="25"/>
      <c r="AB844" s="25"/>
      <c r="AC844" s="25"/>
      <c r="AD844" s="25"/>
      <c r="AE844" s="25"/>
      <c r="AF844" s="25"/>
      <c r="AG844" s="25"/>
      <c r="AH844" s="25"/>
      <c r="AI844" s="25"/>
      <c r="AJ844" s="25"/>
      <c r="AK844" s="25"/>
      <c r="AL844" s="25"/>
      <c r="AM844" s="25"/>
      <c r="AN844" s="25"/>
      <c r="AO844" s="25"/>
      <c r="AP844" s="25"/>
      <c r="AQ844" s="25"/>
      <c r="AR844" s="25"/>
      <c r="AS844" s="25"/>
      <c r="AT844" s="25"/>
      <c r="AU844" s="25"/>
      <c r="AV844" s="25"/>
      <c r="AW844" s="25"/>
      <c r="AX844" s="25"/>
      <c r="AY844" s="25"/>
      <c r="AZ844" s="25"/>
      <c r="BA844" s="25"/>
      <c r="BB844" s="25"/>
      <c r="BC844" s="25"/>
      <c r="BD844" s="25"/>
      <c r="BE844" s="25"/>
      <c r="BF844" s="25"/>
      <c r="BG844" s="25"/>
      <c r="BH844" s="25"/>
      <c r="BI844" s="25"/>
      <c r="BJ844" s="25"/>
      <c r="BK844" s="25"/>
      <c r="BL844" s="25"/>
      <c r="BM844" s="25"/>
      <c r="BN844" s="25"/>
      <c r="BO844" s="25"/>
      <c r="BP844" s="25"/>
      <c r="BQ844" s="25"/>
    </row>
    <row r="845" spans="1:69" s="110" customFormat="1" x14ac:dyDescent="0.3">
      <c r="A845" s="25"/>
      <c r="B845" s="25"/>
      <c r="C845" s="25"/>
      <c r="D845" s="26"/>
      <c r="E845" s="26"/>
      <c r="F845" s="26"/>
      <c r="G845" s="26"/>
      <c r="H845" s="26"/>
      <c r="I845" s="26"/>
      <c r="J845" s="26"/>
      <c r="K845" s="26"/>
      <c r="L845" s="26"/>
      <c r="M845" s="26"/>
      <c r="N845" s="26"/>
      <c r="O845" s="25"/>
      <c r="P845" s="26"/>
      <c r="Q845" s="26"/>
      <c r="R845" s="25"/>
      <c r="S845" s="25"/>
      <c r="T845" s="26"/>
      <c r="U845" s="26"/>
      <c r="V845" s="26"/>
      <c r="W845" s="26"/>
      <c r="X845" s="26"/>
      <c r="Y845" s="25"/>
      <c r="Z845" s="25"/>
      <c r="AA845" s="25"/>
      <c r="AB845" s="25"/>
      <c r="AC845" s="25"/>
      <c r="AD845" s="25"/>
      <c r="AE845" s="25"/>
      <c r="AF845" s="25"/>
      <c r="AG845" s="25"/>
      <c r="AH845" s="25"/>
      <c r="AI845" s="25"/>
      <c r="AJ845" s="25"/>
      <c r="AK845" s="25"/>
      <c r="AL845" s="25"/>
      <c r="AM845" s="25"/>
      <c r="AN845" s="25"/>
      <c r="AO845" s="25"/>
      <c r="AP845" s="25"/>
      <c r="AQ845" s="25"/>
      <c r="AR845" s="25"/>
      <c r="AS845" s="25"/>
      <c r="AT845" s="25"/>
      <c r="AU845" s="25"/>
      <c r="AV845" s="25"/>
      <c r="AW845" s="25"/>
      <c r="AX845" s="25"/>
      <c r="AY845" s="25"/>
      <c r="AZ845" s="25"/>
      <c r="BA845" s="25"/>
      <c r="BB845" s="25"/>
      <c r="BC845" s="25"/>
      <c r="BD845" s="25"/>
      <c r="BE845" s="25"/>
      <c r="BF845" s="25"/>
      <c r="BG845" s="25"/>
      <c r="BH845" s="25"/>
      <c r="BI845" s="25"/>
      <c r="BJ845" s="25"/>
      <c r="BK845" s="25"/>
      <c r="BL845" s="25"/>
      <c r="BM845" s="25"/>
      <c r="BN845" s="25"/>
      <c r="BO845" s="25"/>
      <c r="BP845" s="25"/>
      <c r="BQ845" s="25"/>
    </row>
    <row r="846" spans="1:69" s="110" customFormat="1" x14ac:dyDescent="0.3">
      <c r="A846" s="25"/>
      <c r="B846" s="25"/>
      <c r="C846" s="25"/>
      <c r="D846" s="26"/>
      <c r="E846" s="26"/>
      <c r="F846" s="26"/>
      <c r="G846" s="26"/>
      <c r="H846" s="26"/>
      <c r="I846" s="26"/>
      <c r="J846" s="26"/>
      <c r="K846" s="26"/>
      <c r="L846" s="26"/>
      <c r="M846" s="26"/>
      <c r="N846" s="26"/>
      <c r="O846" s="25"/>
      <c r="P846" s="26"/>
      <c r="Q846" s="26"/>
      <c r="R846" s="25"/>
      <c r="S846" s="25"/>
      <c r="T846" s="26"/>
      <c r="U846" s="26"/>
      <c r="V846" s="26"/>
      <c r="W846" s="26"/>
      <c r="X846" s="26"/>
      <c r="Y846" s="25"/>
      <c r="Z846" s="25"/>
      <c r="AA846" s="25"/>
      <c r="AB846" s="25"/>
      <c r="AC846" s="25"/>
      <c r="AD846" s="25"/>
      <c r="AE846" s="25"/>
      <c r="AF846" s="25"/>
      <c r="AG846" s="25"/>
      <c r="AH846" s="25"/>
      <c r="AI846" s="25"/>
      <c r="AJ846" s="25"/>
      <c r="AK846" s="25"/>
      <c r="AL846" s="25"/>
      <c r="AM846" s="25"/>
      <c r="AN846" s="25"/>
      <c r="AO846" s="25"/>
      <c r="AP846" s="25"/>
      <c r="AQ846" s="25"/>
      <c r="AR846" s="25"/>
      <c r="AS846" s="25"/>
      <c r="AT846" s="25"/>
      <c r="AU846" s="25"/>
      <c r="AV846" s="25"/>
      <c r="AW846" s="25"/>
      <c r="AX846" s="25"/>
      <c r="AY846" s="25"/>
      <c r="AZ846" s="25"/>
      <c r="BA846" s="25"/>
      <c r="BB846" s="25"/>
      <c r="BC846" s="25"/>
      <c r="BD846" s="25"/>
      <c r="BE846" s="25"/>
      <c r="BF846" s="25"/>
      <c r="BG846" s="25"/>
      <c r="BH846" s="25"/>
      <c r="BI846" s="25"/>
      <c r="BJ846" s="25"/>
      <c r="BK846" s="25"/>
      <c r="BL846" s="25"/>
      <c r="BM846" s="25"/>
      <c r="BN846" s="25"/>
      <c r="BO846" s="25"/>
      <c r="BP846" s="25"/>
      <c r="BQ846" s="25"/>
    </row>
    <row r="847" spans="1:69" s="110" customFormat="1" x14ac:dyDescent="0.3">
      <c r="A847" s="25"/>
      <c r="B847" s="25"/>
      <c r="C847" s="25"/>
      <c r="D847" s="26"/>
      <c r="E847" s="26"/>
      <c r="F847" s="26"/>
      <c r="G847" s="26"/>
      <c r="H847" s="26"/>
      <c r="I847" s="26"/>
      <c r="J847" s="26"/>
      <c r="K847" s="26"/>
      <c r="L847" s="26"/>
      <c r="M847" s="26"/>
      <c r="N847" s="26"/>
      <c r="O847" s="25"/>
      <c r="P847" s="26"/>
      <c r="Q847" s="26"/>
      <c r="R847" s="25"/>
      <c r="S847" s="25"/>
      <c r="T847" s="26"/>
      <c r="U847" s="26"/>
      <c r="V847" s="26"/>
      <c r="W847" s="26"/>
      <c r="X847" s="26"/>
      <c r="Y847" s="25"/>
      <c r="Z847" s="25"/>
      <c r="AA847" s="25"/>
      <c r="AB847" s="25"/>
      <c r="AC847" s="25"/>
      <c r="AD847" s="25"/>
      <c r="AE847" s="25"/>
      <c r="AF847" s="25"/>
      <c r="AG847" s="25"/>
      <c r="AH847" s="25"/>
      <c r="AI847" s="25"/>
      <c r="AJ847" s="25"/>
      <c r="AK847" s="25"/>
      <c r="AL847" s="25"/>
      <c r="AM847" s="25"/>
      <c r="AN847" s="25"/>
      <c r="AO847" s="25"/>
      <c r="AP847" s="25"/>
      <c r="AQ847" s="25"/>
      <c r="AR847" s="25"/>
      <c r="AS847" s="25"/>
      <c r="AT847" s="25"/>
      <c r="AU847" s="25"/>
      <c r="AV847" s="25"/>
      <c r="AW847" s="25"/>
      <c r="AX847" s="25"/>
      <c r="AY847" s="25"/>
      <c r="AZ847" s="25"/>
      <c r="BA847" s="25"/>
      <c r="BB847" s="25"/>
      <c r="BC847" s="25"/>
      <c r="BD847" s="25"/>
      <c r="BE847" s="25"/>
      <c r="BF847" s="25"/>
      <c r="BG847" s="25"/>
      <c r="BH847" s="25"/>
      <c r="BI847" s="25"/>
      <c r="BJ847" s="25"/>
      <c r="BK847" s="25"/>
      <c r="BL847" s="25"/>
      <c r="BM847" s="25"/>
      <c r="BN847" s="25"/>
      <c r="BO847" s="25"/>
      <c r="BP847" s="25"/>
      <c r="BQ847" s="25"/>
    </row>
    <row r="848" spans="1:69" s="110" customFormat="1" x14ac:dyDescent="0.3">
      <c r="A848" s="25"/>
      <c r="B848" s="25"/>
      <c r="C848" s="25"/>
      <c r="D848" s="26"/>
      <c r="E848" s="26"/>
      <c r="F848" s="26"/>
      <c r="G848" s="26"/>
      <c r="H848" s="26"/>
      <c r="I848" s="26"/>
      <c r="J848" s="26"/>
      <c r="K848" s="26"/>
      <c r="L848" s="26"/>
      <c r="M848" s="26"/>
      <c r="N848" s="26"/>
      <c r="O848" s="25"/>
      <c r="P848" s="26"/>
      <c r="Q848" s="26"/>
      <c r="R848" s="25"/>
      <c r="S848" s="25"/>
      <c r="T848" s="26"/>
      <c r="U848" s="26"/>
      <c r="V848" s="26"/>
      <c r="W848" s="26"/>
      <c r="X848" s="26"/>
      <c r="Y848" s="25"/>
      <c r="Z848" s="25"/>
      <c r="AA848" s="25"/>
      <c r="AB848" s="25"/>
      <c r="AC848" s="25"/>
      <c r="AD848" s="25"/>
      <c r="AE848" s="25"/>
      <c r="AF848" s="25"/>
      <c r="AG848" s="25"/>
      <c r="AH848" s="25"/>
      <c r="AI848" s="25"/>
      <c r="AJ848" s="25"/>
      <c r="AK848" s="25"/>
      <c r="AL848" s="25"/>
      <c r="AM848" s="25"/>
      <c r="AN848" s="25"/>
      <c r="AO848" s="25"/>
      <c r="AP848" s="25"/>
      <c r="AQ848" s="25"/>
      <c r="AR848" s="25"/>
      <c r="AS848" s="25"/>
      <c r="AT848" s="25"/>
      <c r="AU848" s="25"/>
      <c r="AV848" s="25"/>
      <c r="AW848" s="25"/>
      <c r="AX848" s="25"/>
      <c r="AY848" s="25"/>
      <c r="AZ848" s="25"/>
      <c r="BA848" s="25"/>
      <c r="BB848" s="25"/>
      <c r="BC848" s="25"/>
      <c r="BD848" s="25"/>
      <c r="BE848" s="25"/>
      <c r="BF848" s="25"/>
      <c r="BG848" s="25"/>
      <c r="BH848" s="25"/>
      <c r="BI848" s="25"/>
      <c r="BJ848" s="25"/>
      <c r="BK848" s="25"/>
      <c r="BL848" s="25"/>
      <c r="BM848" s="25"/>
      <c r="BN848" s="25"/>
      <c r="BO848" s="25"/>
      <c r="BP848" s="25"/>
      <c r="BQ848" s="25"/>
    </row>
    <row r="849" spans="1:69" s="110" customFormat="1" x14ac:dyDescent="0.3">
      <c r="A849" s="25"/>
      <c r="B849" s="25"/>
      <c r="C849" s="25"/>
      <c r="D849" s="26"/>
      <c r="E849" s="26"/>
      <c r="F849" s="26"/>
      <c r="G849" s="26"/>
      <c r="H849" s="26"/>
      <c r="I849" s="26"/>
      <c r="J849" s="26"/>
      <c r="K849" s="26"/>
      <c r="L849" s="26"/>
      <c r="M849" s="26"/>
      <c r="N849" s="26"/>
      <c r="O849" s="25"/>
      <c r="P849" s="26"/>
      <c r="Q849" s="26"/>
      <c r="R849" s="25"/>
      <c r="S849" s="25"/>
      <c r="T849" s="26"/>
      <c r="U849" s="26"/>
      <c r="V849" s="26"/>
      <c r="W849" s="26"/>
      <c r="X849" s="26"/>
      <c r="Y849" s="25"/>
      <c r="Z849" s="25"/>
      <c r="AA849" s="25"/>
      <c r="AB849" s="25"/>
      <c r="AC849" s="25"/>
      <c r="AD849" s="25"/>
      <c r="AE849" s="25"/>
      <c r="AF849" s="25"/>
      <c r="AG849" s="25"/>
      <c r="AH849" s="25"/>
      <c r="AI849" s="25"/>
      <c r="AJ849" s="25"/>
      <c r="AK849" s="25"/>
      <c r="AL849" s="25"/>
      <c r="AM849" s="25"/>
      <c r="AN849" s="25"/>
      <c r="AO849" s="25"/>
      <c r="AP849" s="25"/>
      <c r="AQ849" s="25"/>
      <c r="AR849" s="25"/>
      <c r="AS849" s="25"/>
      <c r="AT849" s="25"/>
      <c r="AU849" s="25"/>
      <c r="AV849" s="25"/>
      <c r="AW849" s="25"/>
      <c r="AX849" s="25"/>
      <c r="AY849" s="25"/>
      <c r="AZ849" s="25"/>
      <c r="BA849" s="25"/>
      <c r="BB849" s="25"/>
      <c r="BC849" s="25"/>
      <c r="BD849" s="25"/>
      <c r="BE849" s="25"/>
      <c r="BF849" s="25"/>
      <c r="BG849" s="25"/>
      <c r="BH849" s="25"/>
      <c r="BI849" s="25"/>
      <c r="BJ849" s="25"/>
      <c r="BK849" s="25"/>
      <c r="BL849" s="25"/>
      <c r="BM849" s="25"/>
      <c r="BN849" s="25"/>
      <c r="BO849" s="25"/>
      <c r="BP849" s="25"/>
      <c r="BQ849" s="25"/>
    </row>
    <row r="850" spans="1:69" s="110" customFormat="1" x14ac:dyDescent="0.3">
      <c r="A850" s="25"/>
      <c r="B850" s="25"/>
      <c r="C850" s="25"/>
      <c r="D850" s="26"/>
      <c r="E850" s="26"/>
      <c r="F850" s="26"/>
      <c r="G850" s="26"/>
      <c r="H850" s="26"/>
      <c r="I850" s="26"/>
      <c r="J850" s="26"/>
      <c r="K850" s="26"/>
      <c r="L850" s="26"/>
      <c r="M850" s="26"/>
      <c r="N850" s="26"/>
      <c r="O850" s="25"/>
      <c r="P850" s="26"/>
      <c r="Q850" s="26"/>
      <c r="R850" s="25"/>
      <c r="S850" s="25"/>
      <c r="T850" s="26"/>
      <c r="U850" s="26"/>
      <c r="V850" s="26"/>
      <c r="W850" s="26"/>
      <c r="X850" s="26"/>
      <c r="Y850" s="25"/>
      <c r="Z850" s="25"/>
      <c r="AA850" s="25"/>
      <c r="AB850" s="25"/>
      <c r="AC850" s="25"/>
      <c r="AD850" s="25"/>
      <c r="AE850" s="25"/>
      <c r="AF850" s="25"/>
      <c r="AG850" s="25"/>
      <c r="AH850" s="25"/>
      <c r="AI850" s="25"/>
      <c r="AJ850" s="25"/>
      <c r="AK850" s="25"/>
      <c r="AL850" s="25"/>
      <c r="AM850" s="25"/>
      <c r="AN850" s="25"/>
      <c r="AO850" s="25"/>
      <c r="AP850" s="25"/>
      <c r="AQ850" s="25"/>
      <c r="AR850" s="25"/>
      <c r="AS850" s="25"/>
      <c r="AT850" s="25"/>
      <c r="AU850" s="25"/>
      <c r="AV850" s="25"/>
      <c r="AW850" s="25"/>
      <c r="AX850" s="25"/>
      <c r="AY850" s="25"/>
      <c r="AZ850" s="25"/>
      <c r="BA850" s="25"/>
      <c r="BB850" s="25"/>
      <c r="BC850" s="25"/>
      <c r="BD850" s="25"/>
      <c r="BE850" s="25"/>
      <c r="BF850" s="25"/>
      <c r="BG850" s="25"/>
      <c r="BH850" s="25"/>
      <c r="BI850" s="25"/>
      <c r="BJ850" s="25"/>
      <c r="BK850" s="25"/>
      <c r="BL850" s="25"/>
      <c r="BM850" s="25"/>
      <c r="BN850" s="25"/>
      <c r="BO850" s="25"/>
      <c r="BP850" s="25"/>
      <c r="BQ850" s="25"/>
    </row>
    <row r="851" spans="1:69" s="110" customFormat="1" x14ac:dyDescent="0.3">
      <c r="A851" s="25"/>
      <c r="B851" s="25"/>
      <c r="C851" s="25"/>
      <c r="D851" s="26"/>
      <c r="E851" s="26"/>
      <c r="F851" s="26"/>
      <c r="G851" s="26"/>
      <c r="H851" s="26"/>
      <c r="I851" s="26"/>
      <c r="J851" s="26"/>
      <c r="K851" s="26"/>
      <c r="L851" s="26"/>
      <c r="M851" s="26"/>
      <c r="N851" s="26"/>
      <c r="O851" s="25"/>
      <c r="P851" s="26"/>
      <c r="Q851" s="26"/>
      <c r="R851" s="25"/>
      <c r="S851" s="25"/>
      <c r="T851" s="26"/>
      <c r="U851" s="26"/>
      <c r="V851" s="26"/>
      <c r="W851" s="26"/>
      <c r="X851" s="26"/>
      <c r="Y851" s="25"/>
      <c r="Z851" s="25"/>
      <c r="AA851" s="25"/>
      <c r="AB851" s="25"/>
      <c r="AC851" s="25"/>
      <c r="AD851" s="25"/>
      <c r="AE851" s="25"/>
      <c r="AF851" s="25"/>
      <c r="AG851" s="25"/>
      <c r="AH851" s="25"/>
      <c r="AI851" s="25"/>
      <c r="AJ851" s="25"/>
      <c r="AK851" s="25"/>
      <c r="AL851" s="25"/>
      <c r="AM851" s="25"/>
      <c r="AN851" s="25"/>
      <c r="AO851" s="25"/>
      <c r="AP851" s="25"/>
      <c r="AQ851" s="25"/>
      <c r="AR851" s="25"/>
      <c r="AS851" s="25"/>
      <c r="AT851" s="25"/>
      <c r="AU851" s="25"/>
      <c r="AV851" s="25"/>
      <c r="AW851" s="25"/>
      <c r="AX851" s="25"/>
      <c r="AY851" s="25"/>
      <c r="AZ851" s="25"/>
      <c r="BA851" s="25"/>
      <c r="BB851" s="25"/>
      <c r="BC851" s="25"/>
      <c r="BD851" s="25"/>
      <c r="BE851" s="25"/>
      <c r="BF851" s="25"/>
      <c r="BG851" s="25"/>
      <c r="BH851" s="25"/>
      <c r="BI851" s="25"/>
      <c r="BJ851" s="25"/>
      <c r="BK851" s="25"/>
      <c r="BL851" s="25"/>
      <c r="BM851" s="25"/>
      <c r="BN851" s="25"/>
      <c r="BO851" s="25"/>
      <c r="BP851" s="25"/>
      <c r="BQ851" s="25"/>
    </row>
    <row r="852" spans="1:69" s="110" customFormat="1" x14ac:dyDescent="0.3">
      <c r="A852" s="25"/>
      <c r="B852" s="25"/>
      <c r="C852" s="25"/>
      <c r="D852" s="26"/>
      <c r="E852" s="26"/>
      <c r="F852" s="26"/>
      <c r="G852" s="26"/>
      <c r="H852" s="26"/>
      <c r="I852" s="26"/>
      <c r="J852" s="26"/>
      <c r="K852" s="26"/>
      <c r="L852" s="26"/>
      <c r="M852" s="26"/>
      <c r="N852" s="26"/>
      <c r="O852" s="25"/>
      <c r="P852" s="26"/>
      <c r="Q852" s="26"/>
      <c r="R852" s="25"/>
      <c r="S852" s="25"/>
      <c r="T852" s="26"/>
      <c r="U852" s="26"/>
      <c r="V852" s="26"/>
      <c r="W852" s="26"/>
      <c r="X852" s="26"/>
      <c r="Y852" s="25"/>
      <c r="Z852" s="25"/>
      <c r="AA852" s="25"/>
      <c r="AB852" s="25"/>
      <c r="AC852" s="25"/>
      <c r="AD852" s="25"/>
      <c r="AE852" s="25"/>
      <c r="AF852" s="25"/>
      <c r="AG852" s="25"/>
      <c r="AH852" s="25"/>
      <c r="AI852" s="25"/>
      <c r="AJ852" s="25"/>
      <c r="AK852" s="25"/>
      <c r="AL852" s="25"/>
      <c r="AM852" s="25"/>
      <c r="AN852" s="25"/>
      <c r="AO852" s="25"/>
      <c r="AP852" s="25"/>
      <c r="AQ852" s="25"/>
      <c r="AR852" s="25"/>
      <c r="AS852" s="25"/>
      <c r="AT852" s="25"/>
      <c r="AU852" s="25"/>
      <c r="AV852" s="25"/>
      <c r="AW852" s="25"/>
      <c r="AX852" s="25"/>
      <c r="AY852" s="25"/>
      <c r="AZ852" s="25"/>
      <c r="BA852" s="25"/>
      <c r="BB852" s="25"/>
      <c r="BC852" s="25"/>
      <c r="BD852" s="25"/>
      <c r="BE852" s="25"/>
      <c r="BF852" s="25"/>
      <c r="BG852" s="25"/>
      <c r="BH852" s="25"/>
      <c r="BI852" s="25"/>
      <c r="BJ852" s="25"/>
      <c r="BK852" s="25"/>
      <c r="BL852" s="25"/>
      <c r="BM852" s="25"/>
      <c r="BN852" s="25"/>
      <c r="BO852" s="25"/>
      <c r="BP852" s="25"/>
      <c r="BQ852" s="25"/>
    </row>
    <row r="853" spans="1:69" s="110" customFormat="1" x14ac:dyDescent="0.3">
      <c r="A853" s="25"/>
      <c r="B853" s="25"/>
      <c r="C853" s="25"/>
      <c r="D853" s="26"/>
      <c r="E853" s="26"/>
      <c r="F853" s="26"/>
      <c r="G853" s="26"/>
      <c r="H853" s="26"/>
      <c r="I853" s="26"/>
      <c r="J853" s="26"/>
      <c r="K853" s="26"/>
      <c r="L853" s="26"/>
      <c r="M853" s="26"/>
      <c r="N853" s="26"/>
      <c r="O853" s="25"/>
      <c r="P853" s="26"/>
      <c r="Q853" s="26"/>
      <c r="R853" s="25"/>
      <c r="S853" s="25"/>
      <c r="T853" s="26"/>
      <c r="U853" s="26"/>
      <c r="V853" s="26"/>
      <c r="W853" s="26"/>
      <c r="X853" s="26"/>
      <c r="Y853" s="25"/>
      <c r="Z853" s="25"/>
      <c r="AA853" s="25"/>
      <c r="AB853" s="25"/>
      <c r="AC853" s="25"/>
      <c r="AD853" s="25"/>
      <c r="AE853" s="25"/>
      <c r="AF853" s="25"/>
      <c r="AG853" s="25"/>
      <c r="AH853" s="25"/>
      <c r="AI853" s="25"/>
      <c r="AJ853" s="25"/>
      <c r="AK853" s="25"/>
      <c r="AL853" s="25"/>
      <c r="AM853" s="25"/>
      <c r="AN853" s="25"/>
      <c r="AO853" s="25"/>
      <c r="AP853" s="25"/>
      <c r="AQ853" s="25"/>
      <c r="AR853" s="25"/>
      <c r="AS853" s="25"/>
      <c r="AT853" s="25"/>
      <c r="AU853" s="25"/>
      <c r="AV853" s="25"/>
      <c r="AW853" s="25"/>
      <c r="AX853" s="25"/>
      <c r="AY853" s="25"/>
      <c r="AZ853" s="25"/>
      <c r="BA853" s="25"/>
      <c r="BB853" s="25"/>
      <c r="BC853" s="25"/>
      <c r="BD853" s="25"/>
      <c r="BE853" s="25"/>
      <c r="BF853" s="25"/>
      <c r="BG853" s="25"/>
      <c r="BH853" s="25"/>
      <c r="BI853" s="25"/>
      <c r="BJ853" s="25"/>
      <c r="BK853" s="25"/>
      <c r="BL853" s="25"/>
      <c r="BM853" s="25"/>
      <c r="BN853" s="25"/>
      <c r="BO853" s="25"/>
      <c r="BP853" s="25"/>
      <c r="BQ853" s="25"/>
    </row>
    <row r="854" spans="1:69" s="110" customFormat="1" x14ac:dyDescent="0.3">
      <c r="A854" s="25"/>
      <c r="B854" s="25"/>
      <c r="C854" s="25"/>
      <c r="D854" s="26"/>
      <c r="E854" s="26"/>
      <c r="F854" s="26"/>
      <c r="G854" s="26"/>
      <c r="H854" s="26"/>
      <c r="I854" s="26"/>
      <c r="J854" s="26"/>
      <c r="K854" s="26"/>
      <c r="L854" s="26"/>
      <c r="M854" s="26"/>
      <c r="N854" s="26"/>
      <c r="O854" s="25"/>
      <c r="P854" s="26"/>
      <c r="Q854" s="26"/>
      <c r="R854" s="25"/>
      <c r="S854" s="25"/>
      <c r="T854" s="26"/>
      <c r="U854" s="26"/>
      <c r="V854" s="26"/>
      <c r="W854" s="26"/>
      <c r="X854" s="26"/>
      <c r="Y854" s="25"/>
      <c r="Z854" s="25"/>
      <c r="AA854" s="25"/>
      <c r="AB854" s="25"/>
      <c r="AC854" s="25"/>
      <c r="AD854" s="25"/>
      <c r="AE854" s="25"/>
      <c r="AF854" s="25"/>
      <c r="AG854" s="25"/>
      <c r="AH854" s="25"/>
      <c r="AI854" s="25"/>
      <c r="AJ854" s="25"/>
      <c r="AK854" s="25"/>
      <c r="AL854" s="25"/>
      <c r="AM854" s="25"/>
      <c r="AN854" s="25"/>
      <c r="AO854" s="25"/>
      <c r="AP854" s="25"/>
      <c r="AQ854" s="25"/>
      <c r="AR854" s="25"/>
      <c r="AS854" s="25"/>
      <c r="AT854" s="25"/>
      <c r="AU854" s="25"/>
      <c r="AV854" s="25"/>
      <c r="AW854" s="25"/>
      <c r="AX854" s="25"/>
      <c r="AY854" s="25"/>
      <c r="AZ854" s="25"/>
      <c r="BA854" s="25"/>
      <c r="BB854" s="25"/>
      <c r="BC854" s="25"/>
      <c r="BD854" s="25"/>
      <c r="BE854" s="25"/>
      <c r="BF854" s="25"/>
      <c r="BG854" s="25"/>
      <c r="BH854" s="25"/>
      <c r="BI854" s="25"/>
      <c r="BJ854" s="25"/>
      <c r="BK854" s="25"/>
      <c r="BL854" s="25"/>
      <c r="BM854" s="25"/>
      <c r="BN854" s="25"/>
      <c r="BO854" s="25"/>
      <c r="BP854" s="25"/>
      <c r="BQ854" s="25"/>
    </row>
    <row r="855" spans="1:69" s="110" customFormat="1" x14ac:dyDescent="0.3">
      <c r="A855" s="25"/>
      <c r="B855" s="25"/>
      <c r="C855" s="25"/>
      <c r="D855" s="26"/>
      <c r="E855" s="26"/>
      <c r="F855" s="26"/>
      <c r="G855" s="26"/>
      <c r="H855" s="26"/>
      <c r="I855" s="26"/>
      <c r="J855" s="26"/>
      <c r="K855" s="26"/>
      <c r="L855" s="26"/>
      <c r="M855" s="26"/>
      <c r="N855" s="26"/>
      <c r="O855" s="25"/>
      <c r="P855" s="26"/>
      <c r="Q855" s="26"/>
      <c r="R855" s="25"/>
      <c r="S855" s="25"/>
      <c r="T855" s="26"/>
      <c r="U855" s="26"/>
      <c r="V855" s="26"/>
      <c r="W855" s="26"/>
      <c r="X855" s="26"/>
      <c r="Y855" s="25"/>
      <c r="Z855" s="25"/>
      <c r="AA855" s="25"/>
      <c r="AB855" s="25"/>
      <c r="AC855" s="25"/>
      <c r="AD855" s="25"/>
      <c r="AE855" s="25"/>
      <c r="AF855" s="25"/>
      <c r="AG855" s="25"/>
      <c r="AH855" s="25"/>
      <c r="AI855" s="25"/>
      <c r="AJ855" s="25"/>
      <c r="AK855" s="25"/>
      <c r="AL855" s="25"/>
      <c r="AM855" s="25"/>
      <c r="AN855" s="25"/>
      <c r="AO855" s="25"/>
      <c r="AP855" s="25"/>
      <c r="AQ855" s="25"/>
      <c r="AR855" s="25"/>
      <c r="AS855" s="25"/>
      <c r="AT855" s="25"/>
      <c r="AU855" s="25"/>
      <c r="AV855" s="25"/>
      <c r="AW855" s="25"/>
      <c r="AX855" s="25"/>
      <c r="AY855" s="25"/>
      <c r="AZ855" s="25"/>
      <c r="BA855" s="25"/>
      <c r="BB855" s="25"/>
      <c r="BC855" s="25"/>
      <c r="BD855" s="25"/>
      <c r="BE855" s="25"/>
      <c r="BF855" s="25"/>
      <c r="BG855" s="25"/>
      <c r="BH855" s="25"/>
      <c r="BI855" s="25"/>
      <c r="BJ855" s="25"/>
      <c r="BK855" s="25"/>
      <c r="BL855" s="25"/>
      <c r="BM855" s="25"/>
      <c r="BN855" s="25"/>
      <c r="BO855" s="25"/>
      <c r="BP855" s="25"/>
      <c r="BQ855" s="25"/>
    </row>
    <row r="856" spans="1:69" s="110" customFormat="1" x14ac:dyDescent="0.3">
      <c r="A856" s="25"/>
      <c r="B856" s="25"/>
      <c r="C856" s="25"/>
      <c r="D856" s="26"/>
      <c r="E856" s="26"/>
      <c r="F856" s="26"/>
      <c r="G856" s="26"/>
      <c r="H856" s="26"/>
      <c r="I856" s="26"/>
      <c r="J856" s="26"/>
      <c r="K856" s="26"/>
      <c r="L856" s="26"/>
      <c r="M856" s="26"/>
      <c r="N856" s="26"/>
      <c r="O856" s="25"/>
      <c r="P856" s="26"/>
      <c r="Q856" s="26"/>
      <c r="R856" s="25"/>
      <c r="S856" s="25"/>
      <c r="T856" s="26"/>
      <c r="U856" s="26"/>
      <c r="V856" s="26"/>
      <c r="W856" s="26"/>
      <c r="X856" s="26"/>
      <c r="Y856" s="25"/>
      <c r="Z856" s="25"/>
      <c r="AA856" s="25"/>
      <c r="AB856" s="25"/>
      <c r="AC856" s="25"/>
      <c r="AD856" s="25"/>
      <c r="AE856" s="25"/>
      <c r="AF856" s="25"/>
      <c r="AG856" s="25"/>
      <c r="AH856" s="25"/>
      <c r="AI856" s="25"/>
      <c r="AJ856" s="25"/>
      <c r="AK856" s="25"/>
      <c r="AL856" s="25"/>
      <c r="AM856" s="25"/>
      <c r="AN856" s="25"/>
      <c r="AO856" s="25"/>
      <c r="AP856" s="25"/>
      <c r="AQ856" s="25"/>
      <c r="AR856" s="25"/>
      <c r="AS856" s="25"/>
      <c r="AT856" s="25"/>
      <c r="AU856" s="25"/>
      <c r="AV856" s="25"/>
      <c r="AW856" s="25"/>
      <c r="AX856" s="25"/>
      <c r="AY856" s="25"/>
      <c r="AZ856" s="25"/>
      <c r="BA856" s="25"/>
      <c r="BB856" s="25"/>
      <c r="BC856" s="25"/>
      <c r="BD856" s="25"/>
      <c r="BE856" s="25"/>
      <c r="BF856" s="25"/>
      <c r="BG856" s="25"/>
      <c r="BH856" s="25"/>
      <c r="BI856" s="25"/>
      <c r="BJ856" s="25"/>
      <c r="BK856" s="25"/>
      <c r="BL856" s="25"/>
      <c r="BM856" s="25"/>
      <c r="BN856" s="25"/>
      <c r="BO856" s="25"/>
      <c r="BP856" s="25"/>
      <c r="BQ856" s="25"/>
    </row>
    <row r="857" spans="1:69" s="110" customFormat="1" x14ac:dyDescent="0.3">
      <c r="A857" s="25"/>
      <c r="B857" s="25"/>
      <c r="C857" s="25"/>
      <c r="D857" s="26"/>
      <c r="E857" s="26"/>
      <c r="F857" s="26"/>
      <c r="G857" s="26"/>
      <c r="H857" s="26"/>
      <c r="I857" s="26"/>
      <c r="J857" s="26"/>
      <c r="K857" s="26"/>
      <c r="L857" s="26"/>
      <c r="M857" s="26"/>
      <c r="N857" s="26"/>
      <c r="O857" s="25"/>
      <c r="P857" s="26"/>
      <c r="Q857" s="26"/>
      <c r="R857" s="25"/>
      <c r="S857" s="25"/>
      <c r="T857" s="26"/>
      <c r="U857" s="26"/>
      <c r="V857" s="26"/>
      <c r="W857" s="26"/>
      <c r="X857" s="26"/>
      <c r="Y857" s="25"/>
      <c r="Z857" s="25"/>
      <c r="AA857" s="25"/>
      <c r="AB857" s="25"/>
      <c r="AC857" s="25"/>
      <c r="AD857" s="25"/>
      <c r="AE857" s="25"/>
      <c r="AF857" s="25"/>
      <c r="AG857" s="25"/>
      <c r="AH857" s="25"/>
      <c r="AI857" s="25"/>
      <c r="AJ857" s="25"/>
      <c r="AK857" s="25"/>
      <c r="AL857" s="25"/>
      <c r="AM857" s="25"/>
      <c r="AN857" s="25"/>
      <c r="AO857" s="25"/>
      <c r="AP857" s="25"/>
      <c r="AQ857" s="25"/>
      <c r="AR857" s="25"/>
      <c r="AS857" s="25"/>
      <c r="AT857" s="25"/>
      <c r="AU857" s="25"/>
      <c r="AV857" s="25"/>
      <c r="AW857" s="25"/>
      <c r="AX857" s="25"/>
      <c r="AY857" s="25"/>
      <c r="AZ857" s="25"/>
      <c r="BA857" s="25"/>
      <c r="BB857" s="25"/>
      <c r="BC857" s="25"/>
      <c r="BD857" s="25"/>
      <c r="BE857" s="25"/>
      <c r="BF857" s="25"/>
      <c r="BG857" s="25"/>
      <c r="BH857" s="25"/>
      <c r="BI857" s="25"/>
      <c r="BJ857" s="25"/>
      <c r="BK857" s="25"/>
      <c r="BL857" s="25"/>
      <c r="BM857" s="25"/>
      <c r="BN857" s="25"/>
      <c r="BO857" s="25"/>
      <c r="BP857" s="25"/>
      <c r="BQ857" s="25"/>
    </row>
    <row r="858" spans="1:69" s="110" customFormat="1" x14ac:dyDescent="0.3">
      <c r="A858" s="25"/>
      <c r="B858" s="25"/>
      <c r="C858" s="25"/>
      <c r="D858" s="26"/>
      <c r="E858" s="26"/>
      <c r="F858" s="26"/>
      <c r="G858" s="26"/>
      <c r="H858" s="26"/>
      <c r="I858" s="26"/>
      <c r="J858" s="26"/>
      <c r="K858" s="26"/>
      <c r="L858" s="26"/>
      <c r="M858" s="26"/>
      <c r="N858" s="26"/>
      <c r="O858" s="25"/>
      <c r="P858" s="26"/>
      <c r="Q858" s="26"/>
      <c r="R858" s="25"/>
      <c r="S858" s="25"/>
      <c r="T858" s="26"/>
      <c r="U858" s="26"/>
      <c r="V858" s="26"/>
      <c r="W858" s="26"/>
      <c r="X858" s="26"/>
      <c r="Y858" s="25"/>
      <c r="Z858" s="25"/>
      <c r="AA858" s="25"/>
      <c r="AB858" s="25"/>
      <c r="AC858" s="25"/>
      <c r="AD858" s="25"/>
      <c r="AE858" s="25"/>
      <c r="AF858" s="25"/>
      <c r="AG858" s="25"/>
      <c r="AH858" s="25"/>
      <c r="AI858" s="25"/>
      <c r="AJ858" s="25"/>
      <c r="AK858" s="25"/>
      <c r="AL858" s="25"/>
      <c r="AM858" s="25"/>
      <c r="AN858" s="25"/>
      <c r="AO858" s="25"/>
      <c r="AP858" s="25"/>
      <c r="AQ858" s="25"/>
      <c r="AR858" s="25"/>
      <c r="AS858" s="25"/>
      <c r="AT858" s="25"/>
      <c r="AU858" s="25"/>
      <c r="AV858" s="25"/>
      <c r="AW858" s="25"/>
      <c r="AX858" s="25"/>
      <c r="AY858" s="25"/>
      <c r="AZ858" s="25"/>
      <c r="BA858" s="25"/>
      <c r="BB858" s="25"/>
      <c r="BC858" s="25"/>
      <c r="BD858" s="25"/>
      <c r="BE858" s="25"/>
      <c r="BF858" s="25"/>
      <c r="BG858" s="25"/>
      <c r="BH858" s="25"/>
      <c r="BI858" s="25"/>
      <c r="BJ858" s="25"/>
      <c r="BK858" s="25"/>
      <c r="BL858" s="25"/>
      <c r="BM858" s="25"/>
      <c r="BN858" s="25"/>
      <c r="BO858" s="25"/>
      <c r="BP858" s="25"/>
      <c r="BQ858" s="25"/>
    </row>
    <row r="859" spans="1:69" s="110" customFormat="1" x14ac:dyDescent="0.3">
      <c r="A859" s="25"/>
      <c r="B859" s="25"/>
      <c r="C859" s="25"/>
      <c r="D859" s="26"/>
      <c r="E859" s="26"/>
      <c r="F859" s="26"/>
      <c r="G859" s="26"/>
      <c r="H859" s="26"/>
      <c r="I859" s="26"/>
      <c r="J859" s="26"/>
      <c r="K859" s="26"/>
      <c r="L859" s="26"/>
      <c r="M859" s="26"/>
      <c r="N859" s="26"/>
      <c r="O859" s="25"/>
      <c r="P859" s="26"/>
      <c r="Q859" s="26"/>
      <c r="R859" s="25"/>
      <c r="S859" s="25"/>
      <c r="T859" s="26"/>
      <c r="U859" s="26"/>
      <c r="V859" s="26"/>
      <c r="W859" s="26"/>
      <c r="X859" s="26"/>
      <c r="Y859" s="25"/>
      <c r="Z859" s="25"/>
      <c r="AA859" s="25"/>
      <c r="AB859" s="25"/>
      <c r="AC859" s="25"/>
      <c r="AD859" s="25"/>
      <c r="AE859" s="25"/>
      <c r="AF859" s="25"/>
      <c r="AG859" s="25"/>
      <c r="AH859" s="25"/>
      <c r="AI859" s="25"/>
      <c r="AJ859" s="25"/>
      <c r="AK859" s="25"/>
      <c r="AL859" s="25"/>
      <c r="AM859" s="25"/>
      <c r="AN859" s="25"/>
      <c r="AO859" s="25"/>
      <c r="AP859" s="25"/>
      <c r="AQ859" s="25"/>
      <c r="AR859" s="25"/>
      <c r="AS859" s="25"/>
      <c r="AT859" s="25"/>
      <c r="AU859" s="25"/>
      <c r="AV859" s="25"/>
      <c r="AW859" s="25"/>
      <c r="AX859" s="25"/>
      <c r="AY859" s="25"/>
      <c r="AZ859" s="25"/>
      <c r="BA859" s="25"/>
      <c r="BB859" s="25"/>
      <c r="BC859" s="25"/>
      <c r="BD859" s="25"/>
      <c r="BE859" s="25"/>
      <c r="BF859" s="25"/>
      <c r="BG859" s="25"/>
      <c r="BH859" s="25"/>
      <c r="BI859" s="25"/>
      <c r="BJ859" s="25"/>
      <c r="BK859" s="25"/>
      <c r="BL859" s="25"/>
      <c r="BM859" s="25"/>
      <c r="BN859" s="25"/>
      <c r="BO859" s="25"/>
      <c r="BP859" s="25"/>
      <c r="BQ859" s="25"/>
    </row>
    <row r="860" spans="1:69" s="110" customFormat="1" x14ac:dyDescent="0.3">
      <c r="A860" s="25"/>
      <c r="B860" s="25"/>
      <c r="C860" s="25"/>
      <c r="D860" s="26"/>
      <c r="E860" s="26"/>
      <c r="F860" s="26"/>
      <c r="G860" s="26"/>
      <c r="H860" s="26"/>
      <c r="I860" s="26"/>
      <c r="J860" s="26"/>
      <c r="K860" s="26"/>
      <c r="L860" s="26"/>
      <c r="M860" s="26"/>
      <c r="N860" s="26"/>
      <c r="O860" s="25"/>
      <c r="P860" s="26"/>
      <c r="Q860" s="26"/>
      <c r="R860" s="25"/>
      <c r="S860" s="25"/>
      <c r="T860" s="26"/>
      <c r="U860" s="26"/>
      <c r="V860" s="26"/>
      <c r="W860" s="26"/>
      <c r="X860" s="26"/>
      <c r="Y860" s="25"/>
      <c r="Z860" s="25"/>
      <c r="AA860" s="25"/>
      <c r="AB860" s="25"/>
      <c r="AC860" s="25"/>
      <c r="AD860" s="25"/>
      <c r="AE860" s="25"/>
      <c r="AF860" s="25"/>
      <c r="AG860" s="25"/>
      <c r="AH860" s="25"/>
      <c r="AI860" s="25"/>
      <c r="AJ860" s="25"/>
      <c r="AK860" s="25"/>
      <c r="AL860" s="25"/>
      <c r="AM860" s="25"/>
      <c r="AN860" s="25"/>
      <c r="AO860" s="25"/>
      <c r="AP860" s="25"/>
      <c r="AQ860" s="25"/>
      <c r="AR860" s="25"/>
      <c r="AS860" s="25"/>
      <c r="AT860" s="25"/>
      <c r="AU860" s="25"/>
      <c r="AV860" s="25"/>
      <c r="AW860" s="25"/>
      <c r="AX860" s="25"/>
      <c r="AY860" s="25"/>
      <c r="AZ860" s="25"/>
      <c r="BA860" s="25"/>
      <c r="BB860" s="25"/>
      <c r="BC860" s="25"/>
      <c r="BD860" s="25"/>
      <c r="BE860" s="25"/>
      <c r="BF860" s="25"/>
      <c r="BG860" s="25"/>
      <c r="BH860" s="25"/>
      <c r="BI860" s="25"/>
      <c r="BJ860" s="25"/>
      <c r="BK860" s="25"/>
      <c r="BL860" s="25"/>
      <c r="BM860" s="25"/>
      <c r="BN860" s="25"/>
      <c r="BO860" s="25"/>
      <c r="BP860" s="25"/>
      <c r="BQ860" s="25"/>
    </row>
    <row r="861" spans="1:69" s="110" customFormat="1" x14ac:dyDescent="0.3">
      <c r="A861" s="25"/>
      <c r="B861" s="25"/>
      <c r="C861" s="25"/>
      <c r="D861" s="26"/>
      <c r="E861" s="26"/>
      <c r="F861" s="26"/>
      <c r="G861" s="26"/>
      <c r="H861" s="26"/>
      <c r="I861" s="26"/>
      <c r="J861" s="26"/>
      <c r="K861" s="26"/>
      <c r="L861" s="26"/>
      <c r="M861" s="26"/>
      <c r="N861" s="26"/>
      <c r="O861" s="25"/>
      <c r="P861" s="26"/>
      <c r="Q861" s="26"/>
      <c r="R861" s="25"/>
      <c r="S861" s="25"/>
      <c r="T861" s="26"/>
      <c r="U861" s="26"/>
      <c r="V861" s="26"/>
      <c r="W861" s="26"/>
      <c r="X861" s="26"/>
      <c r="Y861" s="25"/>
      <c r="Z861" s="25"/>
      <c r="AA861" s="25"/>
      <c r="AB861" s="25"/>
      <c r="AC861" s="25"/>
      <c r="AD861" s="25"/>
      <c r="AE861" s="25"/>
      <c r="AF861" s="25"/>
      <c r="AG861" s="25"/>
      <c r="AH861" s="25"/>
      <c r="AI861" s="25"/>
      <c r="AJ861" s="25"/>
      <c r="AK861" s="25"/>
      <c r="AL861" s="25"/>
      <c r="AM861" s="25"/>
      <c r="AN861" s="25"/>
      <c r="AO861" s="25"/>
      <c r="AP861" s="25"/>
      <c r="AQ861" s="25"/>
      <c r="AR861" s="25"/>
      <c r="AS861" s="25"/>
      <c r="AT861" s="25"/>
      <c r="AU861" s="25"/>
      <c r="AV861" s="25"/>
      <c r="AW861" s="25"/>
      <c r="AX861" s="25"/>
      <c r="AY861" s="25"/>
      <c r="AZ861" s="25"/>
      <c r="BA861" s="25"/>
      <c r="BB861" s="25"/>
      <c r="BC861" s="25"/>
      <c r="BD861" s="25"/>
      <c r="BE861" s="25"/>
      <c r="BF861" s="25"/>
      <c r="BG861" s="25"/>
      <c r="BH861" s="25"/>
      <c r="BI861" s="25"/>
      <c r="BJ861" s="25"/>
      <c r="BK861" s="25"/>
      <c r="BL861" s="25"/>
      <c r="BM861" s="25"/>
      <c r="BN861" s="25"/>
      <c r="BO861" s="25"/>
      <c r="BP861" s="25"/>
      <c r="BQ861" s="25"/>
    </row>
    <row r="862" spans="1:69" s="110" customFormat="1" x14ac:dyDescent="0.3">
      <c r="A862" s="25"/>
      <c r="B862" s="25"/>
      <c r="C862" s="25"/>
      <c r="D862" s="26"/>
      <c r="E862" s="26"/>
      <c r="F862" s="26"/>
      <c r="G862" s="26"/>
      <c r="H862" s="26"/>
      <c r="I862" s="26"/>
      <c r="J862" s="26"/>
      <c r="K862" s="26"/>
      <c r="L862" s="26"/>
      <c r="M862" s="26"/>
      <c r="N862" s="26"/>
      <c r="O862" s="25"/>
      <c r="P862" s="26"/>
      <c r="Q862" s="26"/>
      <c r="R862" s="25"/>
      <c r="S862" s="25"/>
      <c r="T862" s="26"/>
      <c r="U862" s="26"/>
      <c r="V862" s="26"/>
      <c r="W862" s="26"/>
      <c r="X862" s="26"/>
      <c r="Y862" s="25"/>
      <c r="Z862" s="25"/>
      <c r="AA862" s="25"/>
      <c r="AB862" s="25"/>
      <c r="AC862" s="25"/>
      <c r="AD862" s="25"/>
      <c r="AE862" s="25"/>
      <c r="AF862" s="25"/>
      <c r="AG862" s="25"/>
      <c r="AH862" s="25"/>
      <c r="AI862" s="25"/>
      <c r="AJ862" s="25"/>
      <c r="AK862" s="25"/>
      <c r="AL862" s="25"/>
      <c r="AM862" s="25"/>
      <c r="AN862" s="25"/>
      <c r="AO862" s="25"/>
      <c r="AP862" s="25"/>
      <c r="AQ862" s="25"/>
      <c r="AR862" s="25"/>
      <c r="AS862" s="25"/>
      <c r="AT862" s="25"/>
      <c r="AU862" s="25"/>
      <c r="AV862" s="25"/>
      <c r="AW862" s="25"/>
      <c r="AX862" s="25"/>
      <c r="AY862" s="25"/>
      <c r="AZ862" s="25"/>
      <c r="BA862" s="25"/>
      <c r="BB862" s="25"/>
      <c r="BC862" s="25"/>
      <c r="BD862" s="25"/>
      <c r="BE862" s="25"/>
      <c r="BF862" s="25"/>
      <c r="BG862" s="25"/>
      <c r="BH862" s="25"/>
      <c r="BI862" s="25"/>
      <c r="BJ862" s="25"/>
      <c r="BK862" s="25"/>
      <c r="BL862" s="25"/>
      <c r="BM862" s="25"/>
      <c r="BN862" s="25"/>
      <c r="BO862" s="25"/>
      <c r="BP862" s="25"/>
      <c r="BQ862" s="25"/>
    </row>
    <row r="863" spans="1:69" s="110" customFormat="1" x14ac:dyDescent="0.3">
      <c r="A863" s="25"/>
      <c r="B863" s="25"/>
      <c r="C863" s="25"/>
      <c r="D863" s="26"/>
      <c r="E863" s="26"/>
      <c r="F863" s="26"/>
      <c r="G863" s="26"/>
      <c r="H863" s="26"/>
      <c r="I863" s="26"/>
      <c r="J863" s="26"/>
      <c r="K863" s="26"/>
      <c r="L863" s="26"/>
      <c r="M863" s="26"/>
      <c r="N863" s="26"/>
      <c r="O863" s="25"/>
      <c r="P863" s="26"/>
      <c r="Q863" s="26"/>
      <c r="R863" s="25"/>
      <c r="S863" s="25"/>
      <c r="T863" s="26"/>
      <c r="U863" s="26"/>
      <c r="V863" s="26"/>
      <c r="W863" s="26"/>
      <c r="X863" s="26"/>
      <c r="Y863" s="25"/>
      <c r="Z863" s="25"/>
      <c r="AA863" s="25"/>
      <c r="AB863" s="25"/>
      <c r="AC863" s="25"/>
      <c r="AD863" s="25"/>
      <c r="AE863" s="25"/>
      <c r="AF863" s="25"/>
      <c r="AG863" s="25"/>
      <c r="AH863" s="25"/>
      <c r="AI863" s="25"/>
      <c r="AJ863" s="25"/>
      <c r="AK863" s="25"/>
      <c r="AL863" s="25"/>
      <c r="AM863" s="25"/>
      <c r="AN863" s="25"/>
      <c r="AO863" s="25"/>
      <c r="AP863" s="25"/>
      <c r="AQ863" s="25"/>
      <c r="AR863" s="25"/>
      <c r="AS863" s="25"/>
      <c r="AT863" s="25"/>
      <c r="AU863" s="25"/>
      <c r="AV863" s="25"/>
      <c r="AW863" s="25"/>
      <c r="AX863" s="25"/>
      <c r="AY863" s="25"/>
      <c r="AZ863" s="25"/>
      <c r="BA863" s="25"/>
      <c r="BB863" s="25"/>
      <c r="BC863" s="25"/>
      <c r="BD863" s="25"/>
      <c r="BE863" s="25"/>
      <c r="BF863" s="25"/>
      <c r="BG863" s="25"/>
      <c r="BH863" s="25"/>
      <c r="BI863" s="25"/>
      <c r="BJ863" s="25"/>
      <c r="BK863" s="25"/>
      <c r="BL863" s="25"/>
      <c r="BM863" s="25"/>
      <c r="BN863" s="25"/>
      <c r="BO863" s="25"/>
      <c r="BP863" s="25"/>
      <c r="BQ863" s="25"/>
    </row>
    <row r="864" spans="1:69" s="110" customFormat="1" x14ac:dyDescent="0.3">
      <c r="A864" s="25"/>
      <c r="B864" s="25"/>
      <c r="C864" s="25"/>
      <c r="D864" s="26"/>
      <c r="E864" s="26"/>
      <c r="F864" s="26"/>
      <c r="G864" s="26"/>
      <c r="H864" s="26"/>
      <c r="I864" s="26"/>
      <c r="J864" s="26"/>
      <c r="K864" s="26"/>
      <c r="L864" s="26"/>
      <c r="M864" s="26"/>
      <c r="N864" s="26"/>
      <c r="O864" s="25"/>
      <c r="P864" s="26"/>
      <c r="Q864" s="26"/>
      <c r="R864" s="25"/>
      <c r="S864" s="25"/>
      <c r="T864" s="26"/>
      <c r="U864" s="26"/>
      <c r="V864" s="26"/>
      <c r="W864" s="26"/>
      <c r="X864" s="26"/>
      <c r="Y864" s="25"/>
      <c r="Z864" s="25"/>
      <c r="AA864" s="25"/>
      <c r="AB864" s="25"/>
      <c r="AC864" s="25"/>
      <c r="AD864" s="25"/>
      <c r="AE864" s="25"/>
      <c r="AF864" s="25"/>
      <c r="AG864" s="25"/>
      <c r="AH864" s="25"/>
      <c r="AI864" s="25"/>
      <c r="AJ864" s="25"/>
      <c r="AK864" s="25"/>
      <c r="AL864" s="25"/>
      <c r="AM864" s="25"/>
      <c r="AN864" s="25"/>
      <c r="AO864" s="25"/>
      <c r="AP864" s="25"/>
      <c r="AQ864" s="25"/>
      <c r="AR864" s="25"/>
      <c r="AS864" s="25"/>
      <c r="AT864" s="25"/>
      <c r="AU864" s="25"/>
      <c r="AV864" s="25"/>
      <c r="AW864" s="25"/>
      <c r="AX864" s="25"/>
      <c r="AY864" s="25"/>
      <c r="AZ864" s="25"/>
      <c r="BA864" s="25"/>
      <c r="BB864" s="25"/>
      <c r="BC864" s="25"/>
      <c r="BD864" s="25"/>
      <c r="BE864" s="25"/>
      <c r="BF864" s="25"/>
      <c r="BG864" s="25"/>
      <c r="BH864" s="25"/>
      <c r="BI864" s="25"/>
      <c r="BJ864" s="25"/>
      <c r="BK864" s="25"/>
      <c r="BL864" s="25"/>
      <c r="BM864" s="25"/>
      <c r="BN864" s="25"/>
      <c r="BO864" s="25"/>
      <c r="BP864" s="25"/>
      <c r="BQ864" s="25"/>
    </row>
    <row r="865" spans="1:69" s="110" customFormat="1" x14ac:dyDescent="0.3">
      <c r="A865" s="25"/>
      <c r="B865" s="25"/>
      <c r="C865" s="25"/>
      <c r="D865" s="26"/>
      <c r="E865" s="26"/>
      <c r="F865" s="26"/>
      <c r="G865" s="26"/>
      <c r="H865" s="26"/>
      <c r="I865" s="26"/>
      <c r="J865" s="26"/>
      <c r="K865" s="26"/>
      <c r="L865" s="26"/>
      <c r="M865" s="26"/>
      <c r="N865" s="26"/>
      <c r="O865" s="25"/>
      <c r="P865" s="26"/>
      <c r="Q865" s="26"/>
      <c r="R865" s="25"/>
      <c r="S865" s="25"/>
      <c r="T865" s="26"/>
      <c r="U865" s="26"/>
      <c r="V865" s="26"/>
      <c r="W865" s="26"/>
      <c r="X865" s="26"/>
      <c r="Y865" s="25"/>
      <c r="Z865" s="25"/>
      <c r="AA865" s="25"/>
      <c r="AB865" s="25"/>
      <c r="AC865" s="25"/>
      <c r="AD865" s="25"/>
      <c r="AE865" s="25"/>
      <c r="AF865" s="25"/>
      <c r="AG865" s="25"/>
      <c r="AH865" s="25"/>
      <c r="AI865" s="25"/>
      <c r="AJ865" s="25"/>
      <c r="AK865" s="25"/>
      <c r="AL865" s="25"/>
      <c r="AM865" s="25"/>
      <c r="AN865" s="25"/>
      <c r="AO865" s="25"/>
      <c r="AP865" s="25"/>
      <c r="AQ865" s="25"/>
      <c r="AR865" s="25"/>
      <c r="AS865" s="25"/>
      <c r="AT865" s="25"/>
      <c r="AU865" s="25"/>
      <c r="AV865" s="25"/>
      <c r="AW865" s="25"/>
      <c r="AX865" s="25"/>
      <c r="AY865" s="25"/>
      <c r="AZ865" s="25"/>
      <c r="BA865" s="25"/>
      <c r="BB865" s="25"/>
      <c r="BC865" s="25"/>
      <c r="BD865" s="25"/>
      <c r="BE865" s="25"/>
      <c r="BF865" s="25"/>
      <c r="BG865" s="25"/>
      <c r="BH865" s="25"/>
      <c r="BI865" s="25"/>
      <c r="BJ865" s="25"/>
      <c r="BK865" s="25"/>
      <c r="BL865" s="25"/>
      <c r="BM865" s="25"/>
      <c r="BN865" s="25"/>
      <c r="BO865" s="25"/>
      <c r="BP865" s="25"/>
      <c r="BQ865" s="25"/>
    </row>
    <row r="866" spans="1:69" s="110" customFormat="1" x14ac:dyDescent="0.3">
      <c r="A866" s="25"/>
      <c r="B866" s="25"/>
      <c r="C866" s="25"/>
      <c r="D866" s="26"/>
      <c r="E866" s="26"/>
      <c r="F866" s="26"/>
      <c r="G866" s="26"/>
      <c r="H866" s="26"/>
      <c r="I866" s="26"/>
      <c r="J866" s="26"/>
      <c r="K866" s="26"/>
      <c r="L866" s="26"/>
      <c r="M866" s="26"/>
      <c r="N866" s="26"/>
      <c r="O866" s="25"/>
      <c r="P866" s="26"/>
      <c r="Q866" s="26"/>
      <c r="R866" s="25"/>
      <c r="S866" s="25"/>
      <c r="T866" s="26"/>
      <c r="U866" s="26"/>
      <c r="V866" s="26"/>
      <c r="W866" s="26"/>
      <c r="X866" s="26"/>
      <c r="Y866" s="25"/>
      <c r="Z866" s="25"/>
      <c r="AA866" s="25"/>
      <c r="AB866" s="25"/>
      <c r="AC866" s="25"/>
      <c r="AD866" s="25"/>
      <c r="AE866" s="25"/>
      <c r="AF866" s="25"/>
      <c r="AG866" s="25"/>
      <c r="AH866" s="25"/>
      <c r="AI866" s="25"/>
      <c r="AJ866" s="25"/>
      <c r="AK866" s="25"/>
      <c r="AL866" s="25"/>
      <c r="AM866" s="25"/>
      <c r="AN866" s="25"/>
      <c r="AO866" s="25"/>
      <c r="AP866" s="25"/>
      <c r="AQ866" s="25"/>
      <c r="AR866" s="25"/>
      <c r="AS866" s="25"/>
      <c r="AT866" s="25"/>
      <c r="AU866" s="25"/>
      <c r="AV866" s="25"/>
      <c r="AW866" s="25"/>
      <c r="AX866" s="25"/>
      <c r="AY866" s="25"/>
      <c r="AZ866" s="25"/>
      <c r="BA866" s="25"/>
      <c r="BB866" s="25"/>
      <c r="BC866" s="25"/>
      <c r="BD866" s="25"/>
      <c r="BE866" s="25"/>
      <c r="BF866" s="25"/>
      <c r="BG866" s="25"/>
      <c r="BH866" s="25"/>
      <c r="BI866" s="25"/>
      <c r="BJ866" s="25"/>
      <c r="BK866" s="25"/>
      <c r="BL866" s="25"/>
      <c r="BM866" s="25"/>
      <c r="BN866" s="25"/>
      <c r="BO866" s="25"/>
      <c r="BP866" s="25"/>
      <c r="BQ866" s="25"/>
    </row>
    <row r="867" spans="1:69" s="110" customFormat="1" x14ac:dyDescent="0.3">
      <c r="A867" s="25"/>
      <c r="B867" s="25"/>
      <c r="C867" s="25"/>
      <c r="D867" s="26"/>
      <c r="E867" s="26"/>
      <c r="F867" s="26"/>
      <c r="G867" s="26"/>
      <c r="H867" s="26"/>
      <c r="I867" s="26"/>
      <c r="J867" s="26"/>
      <c r="K867" s="26"/>
      <c r="L867" s="26"/>
      <c r="M867" s="26"/>
      <c r="N867" s="26"/>
      <c r="O867" s="25"/>
      <c r="P867" s="26"/>
      <c r="Q867" s="26"/>
      <c r="R867" s="25"/>
      <c r="S867" s="25"/>
      <c r="T867" s="26"/>
      <c r="U867" s="26"/>
      <c r="V867" s="26"/>
      <c r="W867" s="26"/>
      <c r="X867" s="26"/>
      <c r="Y867" s="25"/>
      <c r="Z867" s="25"/>
      <c r="AA867" s="25"/>
      <c r="AB867" s="25"/>
      <c r="AC867" s="25"/>
      <c r="AD867" s="25"/>
      <c r="AE867" s="25"/>
      <c r="AF867" s="25"/>
      <c r="AG867" s="25"/>
      <c r="AH867" s="25"/>
      <c r="AI867" s="25"/>
      <c r="AJ867" s="25"/>
      <c r="AK867" s="25"/>
      <c r="AL867" s="25"/>
      <c r="AM867" s="25"/>
      <c r="AN867" s="25"/>
      <c r="AO867" s="25"/>
      <c r="AP867" s="25"/>
      <c r="AQ867" s="25"/>
      <c r="AR867" s="25"/>
      <c r="AS867" s="25"/>
      <c r="AT867" s="25"/>
      <c r="AU867" s="25"/>
      <c r="AV867" s="25"/>
      <c r="AW867" s="25"/>
      <c r="AX867" s="25"/>
      <c r="AY867" s="25"/>
      <c r="AZ867" s="25"/>
      <c r="BA867" s="25"/>
      <c r="BB867" s="25"/>
      <c r="BC867" s="25"/>
      <c r="BD867" s="25"/>
      <c r="BE867" s="25"/>
      <c r="BF867" s="25"/>
      <c r="BG867" s="25"/>
      <c r="BH867" s="25"/>
      <c r="BI867" s="25"/>
      <c r="BJ867" s="25"/>
      <c r="BK867" s="25"/>
      <c r="BL867" s="25"/>
      <c r="BM867" s="25"/>
      <c r="BN867" s="25"/>
      <c r="BO867" s="25"/>
      <c r="BP867" s="25"/>
      <c r="BQ867" s="25"/>
    </row>
    <row r="868" spans="1:69" s="110" customFormat="1" x14ac:dyDescent="0.3">
      <c r="A868" s="25"/>
      <c r="B868" s="25"/>
      <c r="C868" s="25"/>
      <c r="D868" s="26"/>
      <c r="E868" s="26"/>
      <c r="F868" s="26"/>
      <c r="G868" s="26"/>
      <c r="H868" s="26"/>
      <c r="I868" s="26"/>
      <c r="J868" s="26"/>
      <c r="K868" s="26"/>
      <c r="L868" s="26"/>
      <c r="M868" s="26"/>
      <c r="N868" s="26"/>
      <c r="O868" s="25"/>
      <c r="P868" s="26"/>
      <c r="Q868" s="26"/>
      <c r="R868" s="25"/>
      <c r="S868" s="25"/>
      <c r="T868" s="26"/>
      <c r="U868" s="26"/>
      <c r="V868" s="26"/>
      <c r="W868" s="26"/>
      <c r="X868" s="26"/>
      <c r="Y868" s="25"/>
      <c r="Z868" s="25"/>
      <c r="AA868" s="25"/>
      <c r="AB868" s="25"/>
      <c r="AC868" s="25"/>
      <c r="AD868" s="25"/>
      <c r="AE868" s="25"/>
      <c r="AF868" s="25"/>
      <c r="AG868" s="25"/>
      <c r="AH868" s="25"/>
      <c r="AI868" s="25"/>
      <c r="AJ868" s="25"/>
      <c r="AK868" s="25"/>
      <c r="AL868" s="25"/>
      <c r="AM868" s="25"/>
      <c r="AN868" s="25"/>
      <c r="AO868" s="25"/>
      <c r="AP868" s="25"/>
      <c r="AQ868" s="25"/>
      <c r="AR868" s="25"/>
      <c r="AS868" s="25"/>
      <c r="AT868" s="25"/>
      <c r="AU868" s="25"/>
      <c r="AV868" s="25"/>
      <c r="AW868" s="25"/>
      <c r="AX868" s="25"/>
      <c r="AY868" s="25"/>
      <c r="AZ868" s="25"/>
      <c r="BA868" s="25"/>
      <c r="BB868" s="25"/>
      <c r="BC868" s="25"/>
      <c r="BD868" s="25"/>
      <c r="BE868" s="25"/>
      <c r="BF868" s="25"/>
      <c r="BG868" s="25"/>
      <c r="BH868" s="25"/>
      <c r="BI868" s="25"/>
      <c r="BJ868" s="25"/>
      <c r="BK868" s="25"/>
      <c r="BL868" s="25"/>
      <c r="BM868" s="25"/>
      <c r="BN868" s="25"/>
      <c r="BO868" s="25"/>
      <c r="BP868" s="25"/>
      <c r="BQ868" s="25"/>
    </row>
    <row r="869" spans="1:69" s="110" customFormat="1" x14ac:dyDescent="0.3">
      <c r="A869" s="25"/>
      <c r="B869" s="25"/>
      <c r="C869" s="25"/>
      <c r="D869" s="26"/>
      <c r="E869" s="26"/>
      <c r="F869" s="26"/>
      <c r="G869" s="26"/>
      <c r="H869" s="26"/>
      <c r="I869" s="26"/>
      <c r="J869" s="26"/>
      <c r="K869" s="26"/>
      <c r="L869" s="26"/>
      <c r="M869" s="26"/>
      <c r="N869" s="26"/>
      <c r="O869" s="25"/>
      <c r="P869" s="26"/>
      <c r="Q869" s="26"/>
      <c r="R869" s="25"/>
      <c r="S869" s="25"/>
      <c r="T869" s="26"/>
      <c r="U869" s="26"/>
      <c r="V869" s="26"/>
      <c r="W869" s="26"/>
      <c r="X869" s="26"/>
      <c r="Y869" s="25"/>
      <c r="Z869" s="25"/>
      <c r="AA869" s="25"/>
      <c r="AB869" s="25"/>
      <c r="AC869" s="25"/>
      <c r="AD869" s="25"/>
      <c r="AE869" s="25"/>
      <c r="AF869" s="25"/>
      <c r="AG869" s="25"/>
      <c r="AH869" s="25"/>
      <c r="AI869" s="25"/>
      <c r="AJ869" s="25"/>
      <c r="AK869" s="25"/>
      <c r="AL869" s="25"/>
      <c r="AM869" s="25"/>
      <c r="AN869" s="25"/>
      <c r="AO869" s="25"/>
      <c r="AP869" s="25"/>
      <c r="AQ869" s="25"/>
      <c r="AR869" s="25"/>
      <c r="AS869" s="25"/>
      <c r="AT869" s="25"/>
      <c r="AU869" s="25"/>
      <c r="AV869" s="25"/>
      <c r="AW869" s="25"/>
      <c r="AX869" s="25"/>
      <c r="AY869" s="25"/>
      <c r="AZ869" s="25"/>
      <c r="BA869" s="25"/>
      <c r="BB869" s="25"/>
      <c r="BC869" s="25"/>
      <c r="BD869" s="25"/>
      <c r="BE869" s="25"/>
      <c r="BF869" s="25"/>
      <c r="BG869" s="25"/>
      <c r="BH869" s="25"/>
      <c r="BI869" s="25"/>
      <c r="BJ869" s="25"/>
      <c r="BK869" s="25"/>
      <c r="BL869" s="25"/>
      <c r="BM869" s="25"/>
      <c r="BN869" s="25"/>
      <c r="BO869" s="25"/>
      <c r="BP869" s="25"/>
      <c r="BQ869" s="25"/>
    </row>
    <row r="870" spans="1:69" s="110" customFormat="1" x14ac:dyDescent="0.3">
      <c r="A870" s="25"/>
      <c r="B870" s="25"/>
      <c r="C870" s="25"/>
      <c r="D870" s="26"/>
      <c r="E870" s="26"/>
      <c r="F870" s="26"/>
      <c r="G870" s="26"/>
      <c r="H870" s="26"/>
      <c r="I870" s="26"/>
      <c r="J870" s="26"/>
      <c r="K870" s="26"/>
      <c r="L870" s="26"/>
      <c r="M870" s="26"/>
      <c r="N870" s="26"/>
      <c r="O870" s="25"/>
      <c r="P870" s="26"/>
      <c r="Q870" s="26"/>
      <c r="R870" s="25"/>
      <c r="S870" s="25"/>
      <c r="T870" s="26"/>
      <c r="U870" s="26"/>
      <c r="V870" s="26"/>
      <c r="W870" s="26"/>
      <c r="X870" s="26"/>
      <c r="Y870" s="25"/>
      <c r="Z870" s="25"/>
      <c r="AA870" s="25"/>
      <c r="AB870" s="25"/>
      <c r="AC870" s="25"/>
      <c r="AD870" s="25"/>
      <c r="AE870" s="25"/>
      <c r="AF870" s="25"/>
      <c r="AG870" s="25"/>
      <c r="AH870" s="25"/>
      <c r="AI870" s="25"/>
      <c r="AJ870" s="25"/>
      <c r="AK870" s="25"/>
      <c r="AL870" s="25"/>
      <c r="AM870" s="25"/>
      <c r="AN870" s="25"/>
      <c r="AO870" s="25"/>
      <c r="AP870" s="25"/>
      <c r="AQ870" s="25"/>
      <c r="AR870" s="25"/>
      <c r="AS870" s="25"/>
      <c r="AT870" s="25"/>
      <c r="AU870" s="25"/>
      <c r="AV870" s="25"/>
      <c r="AW870" s="25"/>
      <c r="AX870" s="25"/>
      <c r="AY870" s="25"/>
      <c r="AZ870" s="25"/>
      <c r="BA870" s="25"/>
      <c r="BB870" s="25"/>
      <c r="BC870" s="25"/>
      <c r="BD870" s="25"/>
      <c r="BE870" s="25"/>
      <c r="BF870" s="25"/>
      <c r="BG870" s="25"/>
      <c r="BH870" s="25"/>
      <c r="BI870" s="25"/>
      <c r="BJ870" s="25"/>
      <c r="BK870" s="25"/>
      <c r="BL870" s="25"/>
      <c r="BM870" s="25"/>
      <c r="BN870" s="25"/>
      <c r="BO870" s="25"/>
      <c r="BP870" s="25"/>
      <c r="BQ870" s="25"/>
    </row>
    <row r="871" spans="1:69" s="110" customFormat="1" x14ac:dyDescent="0.3">
      <c r="A871" s="25"/>
      <c r="B871" s="25"/>
      <c r="C871" s="25"/>
      <c r="D871" s="26"/>
      <c r="E871" s="26"/>
      <c r="F871" s="26"/>
      <c r="G871" s="26"/>
      <c r="H871" s="26"/>
      <c r="I871" s="26"/>
      <c r="J871" s="26"/>
      <c r="K871" s="26"/>
      <c r="L871" s="26"/>
      <c r="M871" s="26"/>
      <c r="N871" s="26"/>
      <c r="O871" s="25"/>
      <c r="P871" s="26"/>
      <c r="Q871" s="26"/>
      <c r="R871" s="25"/>
      <c r="S871" s="25"/>
      <c r="T871" s="26"/>
      <c r="U871" s="26"/>
      <c r="V871" s="26"/>
      <c r="W871" s="26"/>
      <c r="X871" s="26"/>
      <c r="Y871" s="25"/>
      <c r="Z871" s="25"/>
      <c r="AA871" s="25"/>
      <c r="AB871" s="25"/>
      <c r="AC871" s="25"/>
      <c r="AD871" s="25"/>
      <c r="AE871" s="25"/>
      <c r="AF871" s="25"/>
      <c r="AG871" s="25"/>
      <c r="AH871" s="25"/>
      <c r="AI871" s="25"/>
      <c r="AJ871" s="25"/>
      <c r="AK871" s="25"/>
      <c r="AL871" s="25"/>
      <c r="AM871" s="25"/>
      <c r="AN871" s="25"/>
      <c r="AO871" s="25"/>
      <c r="AP871" s="25"/>
      <c r="AQ871" s="25"/>
      <c r="AR871" s="25"/>
      <c r="AS871" s="25"/>
      <c r="AT871" s="25"/>
      <c r="AU871" s="25"/>
      <c r="AV871" s="25"/>
      <c r="AW871" s="25"/>
      <c r="AX871" s="25"/>
      <c r="AY871" s="25"/>
      <c r="AZ871" s="25"/>
      <c r="BA871" s="25"/>
      <c r="BB871" s="25"/>
      <c r="BC871" s="25"/>
      <c r="BD871" s="25"/>
      <c r="BE871" s="25"/>
      <c r="BF871" s="25"/>
      <c r="BG871" s="25"/>
      <c r="BH871" s="25"/>
      <c r="BI871" s="25"/>
      <c r="BJ871" s="25"/>
      <c r="BK871" s="25"/>
      <c r="BL871" s="25"/>
      <c r="BM871" s="25"/>
      <c r="BN871" s="25"/>
      <c r="BO871" s="25"/>
      <c r="BP871" s="25"/>
      <c r="BQ871" s="25"/>
    </row>
    <row r="872" spans="1:69" s="110" customFormat="1" x14ac:dyDescent="0.3">
      <c r="A872" s="25"/>
      <c r="B872" s="25"/>
      <c r="C872" s="25"/>
      <c r="D872" s="26"/>
      <c r="E872" s="26"/>
      <c r="F872" s="26"/>
      <c r="G872" s="26"/>
      <c r="H872" s="26"/>
      <c r="I872" s="26"/>
      <c r="J872" s="26"/>
      <c r="K872" s="26"/>
      <c r="L872" s="26"/>
      <c r="M872" s="26"/>
      <c r="N872" s="26"/>
      <c r="O872" s="25"/>
      <c r="P872" s="26"/>
      <c r="Q872" s="26"/>
      <c r="R872" s="25"/>
      <c r="S872" s="25"/>
      <c r="T872" s="26"/>
      <c r="U872" s="26"/>
      <c r="V872" s="26"/>
      <c r="W872" s="26"/>
      <c r="X872" s="26"/>
      <c r="Y872" s="25"/>
      <c r="Z872" s="25"/>
      <c r="AA872" s="25"/>
      <c r="AB872" s="25"/>
      <c r="AC872" s="25"/>
      <c r="AD872" s="25"/>
      <c r="AE872" s="25"/>
      <c r="AF872" s="25"/>
      <c r="AG872" s="25"/>
      <c r="AH872" s="25"/>
      <c r="AI872" s="25"/>
      <c r="AJ872" s="25"/>
      <c r="AK872" s="25"/>
      <c r="AL872" s="25"/>
      <c r="AM872" s="25"/>
      <c r="AN872" s="25"/>
      <c r="AO872" s="25"/>
      <c r="AP872" s="25"/>
      <c r="AQ872" s="25"/>
      <c r="AR872" s="25"/>
      <c r="AS872" s="25"/>
      <c r="AT872" s="25"/>
      <c r="AU872" s="25"/>
      <c r="AV872" s="25"/>
      <c r="AW872" s="25"/>
      <c r="AX872" s="25"/>
      <c r="AY872" s="25"/>
      <c r="AZ872" s="25"/>
      <c r="BA872" s="25"/>
      <c r="BB872" s="25"/>
      <c r="BC872" s="25"/>
      <c r="BD872" s="25"/>
      <c r="BE872" s="25"/>
      <c r="BF872" s="25"/>
      <c r="BG872" s="25"/>
      <c r="BH872" s="25"/>
      <c r="BI872" s="25"/>
      <c r="BJ872" s="25"/>
      <c r="BK872" s="25"/>
      <c r="BL872" s="25"/>
      <c r="BM872" s="25"/>
      <c r="BN872" s="25"/>
      <c r="BO872" s="25"/>
      <c r="BP872" s="25"/>
      <c r="BQ872" s="25"/>
    </row>
    <row r="873" spans="1:69" s="110" customFormat="1" x14ac:dyDescent="0.3">
      <c r="A873" s="25"/>
      <c r="B873" s="25"/>
      <c r="C873" s="25"/>
      <c r="D873" s="26"/>
      <c r="E873" s="26"/>
      <c r="F873" s="26"/>
      <c r="G873" s="26"/>
      <c r="H873" s="26"/>
      <c r="I873" s="26"/>
      <c r="J873" s="26"/>
      <c r="K873" s="26"/>
      <c r="L873" s="26"/>
      <c r="M873" s="26"/>
      <c r="N873" s="26"/>
      <c r="O873" s="25"/>
      <c r="P873" s="26"/>
      <c r="Q873" s="26"/>
      <c r="R873" s="25"/>
      <c r="S873" s="25"/>
      <c r="T873" s="26"/>
      <c r="U873" s="26"/>
      <c r="V873" s="26"/>
      <c r="W873" s="26"/>
      <c r="X873" s="26"/>
      <c r="Y873" s="25"/>
      <c r="Z873" s="25"/>
      <c r="AA873" s="25"/>
      <c r="AB873" s="25"/>
      <c r="AC873" s="25"/>
      <c r="AD873" s="25"/>
      <c r="AE873" s="25"/>
      <c r="AF873" s="25"/>
      <c r="AG873" s="25"/>
      <c r="AH873" s="25"/>
      <c r="AI873" s="25"/>
      <c r="AJ873" s="25"/>
      <c r="AK873" s="25"/>
      <c r="AL873" s="25"/>
      <c r="AM873" s="25"/>
      <c r="AN873" s="25"/>
      <c r="AO873" s="25"/>
      <c r="AP873" s="25"/>
      <c r="AQ873" s="25"/>
      <c r="AR873" s="25"/>
      <c r="AS873" s="25"/>
      <c r="AT873" s="25"/>
      <c r="AU873" s="25"/>
      <c r="AV873" s="25"/>
      <c r="AW873" s="25"/>
      <c r="AX873" s="25"/>
      <c r="AY873" s="25"/>
      <c r="AZ873" s="25"/>
      <c r="BA873" s="25"/>
      <c r="BB873" s="25"/>
      <c r="BC873" s="25"/>
      <c r="BD873" s="25"/>
      <c r="BE873" s="25"/>
      <c r="BF873" s="25"/>
      <c r="BG873" s="25"/>
      <c r="BH873" s="25"/>
      <c r="BI873" s="25"/>
      <c r="BJ873" s="25"/>
      <c r="BK873" s="25"/>
      <c r="BL873" s="25"/>
      <c r="BM873" s="25"/>
      <c r="BN873" s="25"/>
      <c r="BO873" s="25"/>
      <c r="BP873" s="25"/>
      <c r="BQ873" s="25"/>
    </row>
    <row r="874" spans="1:69" s="110" customFormat="1" x14ac:dyDescent="0.3">
      <c r="A874" s="25"/>
      <c r="B874" s="25"/>
      <c r="C874" s="25"/>
      <c r="D874" s="26"/>
      <c r="E874" s="26"/>
      <c r="F874" s="26"/>
      <c r="G874" s="26"/>
      <c r="H874" s="26"/>
      <c r="I874" s="26"/>
      <c r="J874" s="26"/>
      <c r="K874" s="26"/>
      <c r="L874" s="26"/>
      <c r="M874" s="26"/>
      <c r="N874" s="26"/>
      <c r="O874" s="25"/>
      <c r="P874" s="26"/>
      <c r="Q874" s="26"/>
      <c r="R874" s="25"/>
      <c r="S874" s="25"/>
      <c r="T874" s="26"/>
      <c r="U874" s="26"/>
      <c r="V874" s="26"/>
      <c r="W874" s="26"/>
      <c r="X874" s="26"/>
      <c r="Y874" s="25"/>
      <c r="Z874" s="25"/>
      <c r="AA874" s="25"/>
      <c r="AB874" s="25"/>
      <c r="AC874" s="25"/>
      <c r="AD874" s="25"/>
      <c r="AE874" s="25"/>
      <c r="AF874" s="25"/>
      <c r="AG874" s="25"/>
      <c r="AH874" s="25"/>
      <c r="AI874" s="25"/>
      <c r="AJ874" s="25"/>
      <c r="AK874" s="25"/>
      <c r="AL874" s="25"/>
      <c r="AM874" s="25"/>
      <c r="AN874" s="25"/>
      <c r="AO874" s="25"/>
      <c r="AP874" s="25"/>
      <c r="AQ874" s="25"/>
      <c r="AR874" s="25"/>
      <c r="AS874" s="25"/>
      <c r="AT874" s="25"/>
      <c r="AU874" s="25"/>
      <c r="AV874" s="25"/>
      <c r="AW874" s="25"/>
      <c r="AX874" s="25"/>
      <c r="AY874" s="25"/>
      <c r="AZ874" s="25"/>
      <c r="BA874" s="25"/>
      <c r="BB874" s="25"/>
      <c r="BC874" s="25"/>
      <c r="BD874" s="25"/>
      <c r="BE874" s="25"/>
      <c r="BF874" s="25"/>
      <c r="BG874" s="25"/>
      <c r="BH874" s="25"/>
      <c r="BI874" s="25"/>
      <c r="BJ874" s="25"/>
      <c r="BK874" s="25"/>
      <c r="BL874" s="25"/>
      <c r="BM874" s="25"/>
      <c r="BN874" s="25"/>
      <c r="BO874" s="25"/>
      <c r="BP874" s="25"/>
      <c r="BQ874" s="25"/>
    </row>
    <row r="875" spans="1:69" s="110" customFormat="1" x14ac:dyDescent="0.3">
      <c r="A875" s="25"/>
      <c r="B875" s="25"/>
      <c r="C875" s="25"/>
      <c r="D875" s="26"/>
      <c r="E875" s="26"/>
      <c r="F875" s="26"/>
      <c r="G875" s="26"/>
      <c r="H875" s="26"/>
      <c r="I875" s="26"/>
      <c r="J875" s="26"/>
      <c r="K875" s="26"/>
      <c r="L875" s="26"/>
      <c r="M875" s="26"/>
      <c r="N875" s="26"/>
      <c r="O875" s="25"/>
      <c r="P875" s="26"/>
      <c r="Q875" s="26"/>
      <c r="R875" s="25"/>
      <c r="S875" s="25"/>
      <c r="T875" s="26"/>
      <c r="U875" s="26"/>
      <c r="V875" s="26"/>
      <c r="W875" s="26"/>
      <c r="X875" s="26"/>
      <c r="Y875" s="25"/>
      <c r="Z875" s="25"/>
      <c r="AA875" s="25"/>
      <c r="AB875" s="25"/>
      <c r="AC875" s="25"/>
      <c r="AD875" s="25"/>
      <c r="AE875" s="25"/>
      <c r="AF875" s="25"/>
      <c r="AG875" s="25"/>
      <c r="AH875" s="25"/>
      <c r="AI875" s="25"/>
      <c r="AJ875" s="25"/>
      <c r="AK875" s="25"/>
      <c r="AL875" s="25"/>
      <c r="AM875" s="25"/>
      <c r="AN875" s="25"/>
      <c r="AO875" s="25"/>
      <c r="AP875" s="25"/>
      <c r="AQ875" s="25"/>
      <c r="AR875" s="25"/>
      <c r="AS875" s="25"/>
      <c r="AT875" s="25"/>
      <c r="AU875" s="25"/>
      <c r="AV875" s="25"/>
      <c r="AW875" s="25"/>
      <c r="AX875" s="25"/>
      <c r="AY875" s="25"/>
      <c r="AZ875" s="25"/>
      <c r="BA875" s="25"/>
      <c r="BB875" s="25"/>
      <c r="BC875" s="25"/>
      <c r="BD875" s="25"/>
      <c r="BE875" s="25"/>
      <c r="BF875" s="25"/>
      <c r="BG875" s="25"/>
      <c r="BH875" s="25"/>
      <c r="BI875" s="25"/>
      <c r="BJ875" s="25"/>
      <c r="BK875" s="25"/>
      <c r="BL875" s="25"/>
      <c r="BM875" s="25"/>
      <c r="BN875" s="25"/>
      <c r="BO875" s="25"/>
      <c r="BP875" s="25"/>
      <c r="BQ875" s="25"/>
    </row>
    <row r="876" spans="1:69" s="110" customFormat="1" x14ac:dyDescent="0.3">
      <c r="A876" s="25"/>
      <c r="B876" s="25"/>
      <c r="C876" s="25"/>
      <c r="D876" s="26"/>
      <c r="E876" s="26"/>
      <c r="F876" s="26"/>
      <c r="G876" s="26"/>
      <c r="H876" s="26"/>
      <c r="I876" s="26"/>
      <c r="J876" s="26"/>
      <c r="K876" s="26"/>
      <c r="L876" s="26"/>
      <c r="M876" s="26"/>
      <c r="N876" s="26"/>
      <c r="O876" s="25"/>
      <c r="P876" s="26"/>
      <c r="Q876" s="26"/>
      <c r="R876" s="25"/>
      <c r="S876" s="25"/>
      <c r="T876" s="26"/>
      <c r="U876" s="26"/>
      <c r="V876" s="26"/>
      <c r="W876" s="26"/>
      <c r="X876" s="26"/>
      <c r="Y876" s="25"/>
      <c r="Z876" s="25"/>
      <c r="AA876" s="25"/>
      <c r="AB876" s="25"/>
      <c r="AC876" s="25"/>
      <c r="AD876" s="25"/>
      <c r="AE876" s="25"/>
      <c r="AF876" s="25"/>
      <c r="AG876" s="25"/>
      <c r="AH876" s="25"/>
      <c r="AI876" s="25"/>
      <c r="AJ876" s="25"/>
      <c r="AK876" s="25"/>
      <c r="AL876" s="25"/>
      <c r="AM876" s="25"/>
      <c r="AN876" s="25"/>
      <c r="AO876" s="25"/>
      <c r="AP876" s="25"/>
      <c r="AQ876" s="25"/>
      <c r="AR876" s="25"/>
      <c r="AS876" s="25"/>
      <c r="AT876" s="25"/>
      <c r="AU876" s="25"/>
      <c r="AV876" s="25"/>
      <c r="AW876" s="25"/>
      <c r="AX876" s="25"/>
      <c r="AY876" s="25"/>
      <c r="AZ876" s="25"/>
      <c r="BA876" s="25"/>
      <c r="BB876" s="25"/>
      <c r="BC876" s="25"/>
      <c r="BD876" s="25"/>
      <c r="BE876" s="25"/>
      <c r="BF876" s="25"/>
      <c r="BG876" s="25"/>
      <c r="BH876" s="25"/>
      <c r="BI876" s="25"/>
      <c r="BJ876" s="25"/>
      <c r="BK876" s="25"/>
      <c r="BL876" s="25"/>
      <c r="BM876" s="25"/>
      <c r="BN876" s="25"/>
      <c r="BO876" s="25"/>
      <c r="BP876" s="25"/>
      <c r="BQ876" s="25"/>
    </row>
    <row r="877" spans="1:69" s="110" customFormat="1" x14ac:dyDescent="0.3">
      <c r="A877" s="25"/>
      <c r="B877" s="25"/>
      <c r="C877" s="25"/>
      <c r="D877" s="26"/>
      <c r="E877" s="26"/>
      <c r="F877" s="26"/>
      <c r="G877" s="26"/>
      <c r="H877" s="26"/>
      <c r="I877" s="26"/>
      <c r="J877" s="26"/>
      <c r="K877" s="26"/>
      <c r="L877" s="26"/>
      <c r="M877" s="26"/>
      <c r="N877" s="26"/>
      <c r="O877" s="25"/>
      <c r="P877" s="26"/>
      <c r="Q877" s="26"/>
      <c r="R877" s="25"/>
      <c r="S877" s="25"/>
      <c r="T877" s="26"/>
      <c r="U877" s="26"/>
      <c r="V877" s="26"/>
      <c r="W877" s="26"/>
      <c r="X877" s="26"/>
      <c r="Y877" s="25"/>
      <c r="Z877" s="25"/>
      <c r="AA877" s="25"/>
      <c r="AB877" s="25"/>
      <c r="AC877" s="25"/>
      <c r="AD877" s="25"/>
      <c r="AE877" s="25"/>
      <c r="AF877" s="25"/>
      <c r="AG877" s="25"/>
      <c r="AH877" s="25"/>
      <c r="AI877" s="25"/>
      <c r="AJ877" s="25"/>
      <c r="AK877" s="25"/>
      <c r="AL877" s="25"/>
      <c r="AM877" s="25"/>
      <c r="AN877" s="25"/>
      <c r="AO877" s="25"/>
      <c r="AP877" s="25"/>
      <c r="AQ877" s="25"/>
      <c r="AR877" s="25"/>
      <c r="AS877" s="25"/>
      <c r="AT877" s="25"/>
      <c r="AU877" s="25"/>
      <c r="AV877" s="25"/>
      <c r="AW877" s="25"/>
      <c r="AX877" s="25"/>
      <c r="AY877" s="25"/>
      <c r="AZ877" s="25"/>
      <c r="BA877" s="25"/>
      <c r="BB877" s="25"/>
      <c r="BC877" s="25"/>
      <c r="BD877" s="25"/>
      <c r="BE877" s="25"/>
      <c r="BF877" s="25"/>
      <c r="BG877" s="25"/>
      <c r="BH877" s="25"/>
      <c r="BI877" s="25"/>
      <c r="BJ877" s="25"/>
      <c r="BK877" s="25"/>
      <c r="BL877" s="25"/>
      <c r="BM877" s="25"/>
      <c r="BN877" s="25"/>
      <c r="BO877" s="25"/>
      <c r="BP877" s="25"/>
      <c r="BQ877" s="25"/>
    </row>
    <row r="878" spans="1:69" s="110" customFormat="1" x14ac:dyDescent="0.3">
      <c r="A878" s="25"/>
      <c r="B878" s="25"/>
      <c r="C878" s="25"/>
      <c r="D878" s="26"/>
      <c r="E878" s="26"/>
      <c r="F878" s="26"/>
      <c r="G878" s="26"/>
      <c r="H878" s="26"/>
      <c r="I878" s="26"/>
      <c r="J878" s="26"/>
      <c r="K878" s="26"/>
      <c r="L878" s="26"/>
      <c r="M878" s="26"/>
      <c r="N878" s="26"/>
      <c r="O878" s="25"/>
      <c r="P878" s="26"/>
      <c r="Q878" s="26"/>
      <c r="R878" s="25"/>
      <c r="S878" s="25"/>
      <c r="T878" s="26"/>
      <c r="U878" s="26"/>
      <c r="V878" s="26"/>
      <c r="W878" s="26"/>
      <c r="X878" s="26"/>
      <c r="Y878" s="25"/>
      <c r="Z878" s="25"/>
      <c r="AA878" s="25"/>
      <c r="AB878" s="25"/>
      <c r="AC878" s="25"/>
      <c r="AD878" s="25"/>
      <c r="AE878" s="25"/>
      <c r="AF878" s="25"/>
      <c r="AG878" s="25"/>
      <c r="AH878" s="25"/>
      <c r="AI878" s="25"/>
      <c r="AJ878" s="25"/>
      <c r="AK878" s="25"/>
      <c r="AL878" s="25"/>
      <c r="AM878" s="25"/>
      <c r="AN878" s="25"/>
      <c r="AO878" s="25"/>
      <c r="AP878" s="25"/>
      <c r="AQ878" s="25"/>
      <c r="AR878" s="25"/>
      <c r="AS878" s="25"/>
      <c r="AT878" s="25"/>
      <c r="AU878" s="25"/>
      <c r="AV878" s="25"/>
      <c r="AW878" s="25"/>
      <c r="AX878" s="25"/>
      <c r="AY878" s="25"/>
      <c r="AZ878" s="25"/>
      <c r="BA878" s="25"/>
      <c r="BB878" s="25"/>
      <c r="BC878" s="25"/>
      <c r="BD878" s="25"/>
      <c r="BE878" s="25"/>
      <c r="BF878" s="25"/>
      <c r="BG878" s="25"/>
      <c r="BH878" s="25"/>
      <c r="BI878" s="25"/>
      <c r="BJ878" s="25"/>
      <c r="BK878" s="25"/>
      <c r="BL878" s="25"/>
      <c r="BM878" s="25"/>
      <c r="BN878" s="25"/>
      <c r="BO878" s="25"/>
      <c r="BP878" s="25"/>
      <c r="BQ878" s="25"/>
    </row>
    <row r="879" spans="1:69" s="110" customFormat="1" x14ac:dyDescent="0.3">
      <c r="A879" s="25"/>
      <c r="B879" s="25"/>
      <c r="C879" s="25"/>
      <c r="D879" s="26"/>
      <c r="E879" s="26"/>
      <c r="F879" s="26"/>
      <c r="G879" s="26"/>
      <c r="H879" s="26"/>
      <c r="I879" s="26"/>
      <c r="J879" s="26"/>
      <c r="K879" s="26"/>
      <c r="L879" s="26"/>
      <c r="M879" s="26"/>
      <c r="N879" s="26"/>
      <c r="O879" s="25"/>
      <c r="P879" s="26"/>
      <c r="Q879" s="26"/>
      <c r="R879" s="25"/>
      <c r="S879" s="25"/>
      <c r="T879" s="26"/>
      <c r="U879" s="26"/>
      <c r="V879" s="26"/>
      <c r="W879" s="26"/>
      <c r="X879" s="26"/>
      <c r="Y879" s="25"/>
      <c r="Z879" s="25"/>
      <c r="AA879" s="25"/>
      <c r="AB879" s="25"/>
      <c r="AC879" s="25"/>
      <c r="AD879" s="25"/>
      <c r="AE879" s="25"/>
      <c r="AF879" s="25"/>
      <c r="AG879" s="25"/>
      <c r="AH879" s="25"/>
      <c r="AI879" s="25"/>
      <c r="AJ879" s="25"/>
      <c r="AK879" s="25"/>
      <c r="AL879" s="25"/>
      <c r="AM879" s="25"/>
      <c r="AN879" s="25"/>
      <c r="AO879" s="25"/>
      <c r="AP879" s="25"/>
      <c r="AQ879" s="25"/>
      <c r="AR879" s="25"/>
      <c r="AS879" s="25"/>
      <c r="AT879" s="25"/>
      <c r="AU879" s="25"/>
      <c r="AV879" s="25"/>
      <c r="AW879" s="25"/>
      <c r="AX879" s="25"/>
      <c r="AY879" s="25"/>
      <c r="AZ879" s="25"/>
      <c r="BA879" s="25"/>
      <c r="BB879" s="25"/>
      <c r="BC879" s="25"/>
      <c r="BD879" s="25"/>
      <c r="BE879" s="25"/>
      <c r="BF879" s="25"/>
      <c r="BG879" s="25"/>
      <c r="BH879" s="25"/>
      <c r="BI879" s="25"/>
      <c r="BJ879" s="25"/>
      <c r="BK879" s="25"/>
      <c r="BL879" s="25"/>
      <c r="BM879" s="25"/>
      <c r="BN879" s="25"/>
      <c r="BO879" s="25"/>
      <c r="BP879" s="25"/>
      <c r="BQ879" s="25"/>
    </row>
    <row r="880" spans="1:69" s="110" customFormat="1" x14ac:dyDescent="0.3">
      <c r="A880" s="25"/>
      <c r="B880" s="25"/>
      <c r="C880" s="25"/>
      <c r="D880" s="26"/>
      <c r="E880" s="26"/>
      <c r="F880" s="26"/>
      <c r="G880" s="26"/>
      <c r="H880" s="26"/>
      <c r="I880" s="26"/>
      <c r="J880" s="26"/>
      <c r="K880" s="26"/>
      <c r="L880" s="26"/>
      <c r="M880" s="26"/>
      <c r="N880" s="26"/>
      <c r="O880" s="25"/>
      <c r="P880" s="26"/>
      <c r="Q880" s="26"/>
      <c r="R880" s="25"/>
      <c r="S880" s="25"/>
      <c r="T880" s="26"/>
      <c r="U880" s="26"/>
      <c r="V880" s="26"/>
      <c r="W880" s="26"/>
      <c r="X880" s="26"/>
      <c r="Y880" s="25"/>
      <c r="Z880" s="25"/>
      <c r="AA880" s="25"/>
      <c r="AB880" s="25"/>
      <c r="AC880" s="25"/>
      <c r="AD880" s="25"/>
      <c r="AE880" s="25"/>
      <c r="AF880" s="25"/>
      <c r="AG880" s="25"/>
      <c r="AH880" s="25"/>
      <c r="AI880" s="25"/>
      <c r="AJ880" s="25"/>
      <c r="AK880" s="25"/>
      <c r="AL880" s="25"/>
      <c r="AM880" s="25"/>
      <c r="AN880" s="25"/>
      <c r="AO880" s="25"/>
      <c r="AP880" s="25"/>
      <c r="AQ880" s="25"/>
      <c r="AR880" s="25"/>
      <c r="AS880" s="25"/>
      <c r="AT880" s="25"/>
      <c r="AU880" s="25"/>
      <c r="AV880" s="25"/>
      <c r="AW880" s="25"/>
      <c r="AX880" s="25"/>
      <c r="AY880" s="25"/>
      <c r="AZ880" s="25"/>
      <c r="BA880" s="25"/>
      <c r="BB880" s="25"/>
      <c r="BC880" s="25"/>
      <c r="BD880" s="25"/>
      <c r="BE880" s="25"/>
      <c r="BF880" s="25"/>
      <c r="BG880" s="25"/>
      <c r="BH880" s="25"/>
      <c r="BI880" s="25"/>
      <c r="BJ880" s="25"/>
      <c r="BK880" s="25"/>
      <c r="BL880" s="25"/>
      <c r="BM880" s="25"/>
      <c r="BN880" s="25"/>
      <c r="BO880" s="25"/>
      <c r="BP880" s="25"/>
      <c r="BQ880" s="25"/>
    </row>
    <row r="881" spans="1:69" s="110" customFormat="1" x14ac:dyDescent="0.3">
      <c r="A881" s="25"/>
      <c r="B881" s="25"/>
      <c r="C881" s="25"/>
      <c r="D881" s="26"/>
      <c r="E881" s="26"/>
      <c r="F881" s="26"/>
      <c r="G881" s="26"/>
      <c r="H881" s="26"/>
      <c r="I881" s="26"/>
      <c r="J881" s="26"/>
      <c r="K881" s="26"/>
      <c r="L881" s="26"/>
      <c r="M881" s="26"/>
      <c r="N881" s="26"/>
      <c r="O881" s="25"/>
      <c r="P881" s="26"/>
      <c r="Q881" s="26"/>
      <c r="R881" s="25"/>
      <c r="S881" s="25"/>
      <c r="T881" s="26"/>
      <c r="U881" s="26"/>
      <c r="V881" s="26"/>
      <c r="W881" s="26"/>
      <c r="X881" s="26"/>
      <c r="Y881" s="25"/>
      <c r="Z881" s="25"/>
      <c r="AA881" s="25"/>
      <c r="AB881" s="25"/>
      <c r="AC881" s="25"/>
      <c r="AD881" s="25"/>
      <c r="AE881" s="25"/>
      <c r="AF881" s="25"/>
      <c r="AG881" s="25"/>
      <c r="AH881" s="25"/>
      <c r="AI881" s="25"/>
      <c r="AJ881" s="25"/>
      <c r="AK881" s="25"/>
      <c r="AL881" s="25"/>
      <c r="AM881" s="25"/>
      <c r="AN881" s="25"/>
      <c r="AO881" s="25"/>
      <c r="AP881" s="25"/>
      <c r="AQ881" s="25"/>
      <c r="AR881" s="25"/>
      <c r="AS881" s="25"/>
      <c r="AT881" s="25"/>
      <c r="AU881" s="25"/>
      <c r="AV881" s="25"/>
      <c r="AW881" s="25"/>
      <c r="AX881" s="25"/>
      <c r="AY881" s="25"/>
      <c r="AZ881" s="25"/>
      <c r="BA881" s="25"/>
      <c r="BB881" s="25"/>
      <c r="BC881" s="25"/>
      <c r="BD881" s="25"/>
      <c r="BE881" s="25"/>
      <c r="BF881" s="25"/>
      <c r="BG881" s="25"/>
      <c r="BH881" s="25"/>
      <c r="BI881" s="25"/>
      <c r="BJ881" s="25"/>
      <c r="BK881" s="25"/>
      <c r="BL881" s="25"/>
      <c r="BM881" s="25"/>
      <c r="BN881" s="25"/>
      <c r="BO881" s="25"/>
      <c r="BP881" s="25"/>
      <c r="BQ881" s="25"/>
    </row>
    <row r="882" spans="1:69" s="110" customFormat="1" x14ac:dyDescent="0.3">
      <c r="A882" s="25"/>
      <c r="B882" s="25"/>
      <c r="C882" s="25"/>
      <c r="D882" s="26"/>
      <c r="E882" s="26"/>
      <c r="F882" s="26"/>
      <c r="G882" s="26"/>
      <c r="H882" s="26"/>
      <c r="I882" s="26"/>
      <c r="J882" s="26"/>
      <c r="K882" s="26"/>
      <c r="L882" s="26"/>
      <c r="M882" s="26"/>
      <c r="N882" s="26"/>
      <c r="O882" s="25"/>
      <c r="P882" s="26"/>
      <c r="Q882" s="26"/>
      <c r="R882" s="25"/>
      <c r="S882" s="25"/>
      <c r="T882" s="26"/>
      <c r="U882" s="26"/>
      <c r="V882" s="26"/>
      <c r="W882" s="26"/>
      <c r="X882" s="26"/>
      <c r="Y882" s="25"/>
      <c r="Z882" s="25"/>
      <c r="AA882" s="25"/>
      <c r="AB882" s="25"/>
      <c r="AC882" s="25"/>
      <c r="AD882" s="25"/>
      <c r="AE882" s="25"/>
      <c r="AF882" s="25"/>
      <c r="AG882" s="25"/>
      <c r="AH882" s="25"/>
      <c r="AI882" s="25"/>
      <c r="AJ882" s="25"/>
      <c r="AK882" s="25"/>
      <c r="AL882" s="25"/>
      <c r="AM882" s="25"/>
      <c r="AN882" s="25"/>
      <c r="AO882" s="25"/>
      <c r="AP882" s="25"/>
      <c r="AQ882" s="25"/>
      <c r="AR882" s="25"/>
      <c r="AS882" s="25"/>
      <c r="AT882" s="25"/>
      <c r="AU882" s="25"/>
      <c r="AV882" s="25"/>
      <c r="AW882" s="25"/>
      <c r="AX882" s="25"/>
      <c r="AY882" s="25"/>
      <c r="AZ882" s="25"/>
      <c r="BA882" s="25"/>
      <c r="BB882" s="25"/>
      <c r="BC882" s="25"/>
      <c r="BD882" s="25"/>
      <c r="BE882" s="25"/>
      <c r="BF882" s="25"/>
      <c r="BG882" s="25"/>
      <c r="BH882" s="25"/>
      <c r="BI882" s="25"/>
      <c r="BJ882" s="25"/>
      <c r="BK882" s="25"/>
      <c r="BL882" s="25"/>
      <c r="BM882" s="25"/>
      <c r="BN882" s="25"/>
      <c r="BO882" s="25"/>
      <c r="BP882" s="25"/>
      <c r="BQ882" s="25"/>
    </row>
    <row r="883" spans="1:69" s="110" customFormat="1" x14ac:dyDescent="0.3">
      <c r="A883" s="25"/>
      <c r="B883" s="25"/>
      <c r="C883" s="25"/>
      <c r="D883" s="26"/>
      <c r="E883" s="26"/>
      <c r="F883" s="26"/>
      <c r="G883" s="26"/>
      <c r="H883" s="26"/>
      <c r="I883" s="26"/>
      <c r="J883" s="26"/>
      <c r="K883" s="26"/>
      <c r="L883" s="26"/>
      <c r="M883" s="26"/>
      <c r="N883" s="26"/>
      <c r="O883" s="25"/>
      <c r="P883" s="26"/>
      <c r="Q883" s="26"/>
      <c r="R883" s="25"/>
      <c r="S883" s="25"/>
      <c r="T883" s="26"/>
      <c r="U883" s="26"/>
      <c r="V883" s="26"/>
      <c r="W883" s="26"/>
      <c r="X883" s="26"/>
      <c r="Y883" s="25"/>
      <c r="Z883" s="25"/>
      <c r="AA883" s="25"/>
      <c r="AB883" s="25"/>
      <c r="AC883" s="25"/>
      <c r="AD883" s="25"/>
      <c r="AE883" s="25"/>
      <c r="AF883" s="25"/>
      <c r="AG883" s="25"/>
      <c r="AH883" s="25"/>
      <c r="AI883" s="25"/>
      <c r="AJ883" s="25"/>
      <c r="AK883" s="25"/>
      <c r="AL883" s="25"/>
      <c r="AM883" s="25"/>
      <c r="AN883" s="25"/>
      <c r="AO883" s="25"/>
      <c r="AP883" s="25"/>
      <c r="AQ883" s="25"/>
      <c r="AR883" s="25"/>
      <c r="AS883" s="25"/>
      <c r="AT883" s="25"/>
      <c r="AU883" s="25"/>
      <c r="AV883" s="25"/>
      <c r="AW883" s="25"/>
      <c r="AX883" s="25"/>
      <c r="AY883" s="25"/>
      <c r="AZ883" s="25"/>
      <c r="BA883" s="25"/>
      <c r="BB883" s="25"/>
      <c r="BC883" s="25"/>
      <c r="BD883" s="25"/>
      <c r="BE883" s="25"/>
      <c r="BF883" s="25"/>
      <c r="BG883" s="25"/>
      <c r="BH883" s="25"/>
      <c r="BI883" s="25"/>
      <c r="BJ883" s="25"/>
      <c r="BK883" s="25"/>
      <c r="BL883" s="25"/>
      <c r="BM883" s="25"/>
      <c r="BN883" s="25"/>
      <c r="BO883" s="25"/>
      <c r="BP883" s="25"/>
      <c r="BQ883" s="25"/>
    </row>
    <row r="884" spans="1:69" s="110" customFormat="1" x14ac:dyDescent="0.3">
      <c r="A884" s="25"/>
      <c r="B884" s="25"/>
      <c r="C884" s="25"/>
      <c r="D884" s="26"/>
      <c r="E884" s="26"/>
      <c r="F884" s="26"/>
      <c r="G884" s="26"/>
      <c r="H884" s="26"/>
      <c r="I884" s="26"/>
      <c r="J884" s="26"/>
      <c r="K884" s="26"/>
      <c r="L884" s="26"/>
      <c r="M884" s="26"/>
      <c r="N884" s="26"/>
      <c r="O884" s="25"/>
      <c r="P884" s="26"/>
      <c r="Q884" s="26"/>
      <c r="R884" s="25"/>
      <c r="S884" s="25"/>
      <c r="T884" s="26"/>
      <c r="U884" s="26"/>
      <c r="V884" s="26"/>
      <c r="W884" s="26"/>
      <c r="X884" s="26"/>
      <c r="Y884" s="25"/>
      <c r="Z884" s="25"/>
      <c r="AA884" s="25"/>
      <c r="AB884" s="25"/>
      <c r="AC884" s="25"/>
      <c r="AD884" s="25"/>
      <c r="AE884" s="25"/>
      <c r="AF884" s="25"/>
      <c r="AG884" s="25"/>
      <c r="AH884" s="25"/>
      <c r="AI884" s="25"/>
      <c r="AJ884" s="25"/>
      <c r="AK884" s="25"/>
      <c r="AL884" s="25"/>
      <c r="AM884" s="25"/>
      <c r="AN884" s="25"/>
      <c r="AO884" s="25"/>
      <c r="AP884" s="25"/>
      <c r="AQ884" s="25"/>
      <c r="AR884" s="25"/>
      <c r="AS884" s="25"/>
      <c r="AT884" s="25"/>
      <c r="AU884" s="25"/>
      <c r="AV884" s="25"/>
      <c r="AW884" s="25"/>
      <c r="AX884" s="25"/>
      <c r="AY884" s="25"/>
      <c r="AZ884" s="25"/>
      <c r="BA884" s="25"/>
      <c r="BB884" s="25"/>
      <c r="BC884" s="25"/>
      <c r="BD884" s="25"/>
      <c r="BE884" s="25"/>
      <c r="BF884" s="25"/>
      <c r="BG884" s="25"/>
      <c r="BH884" s="25"/>
      <c r="BI884" s="25"/>
      <c r="BJ884" s="25"/>
      <c r="BK884" s="25"/>
      <c r="BL884" s="25"/>
      <c r="BM884" s="25"/>
      <c r="BN884" s="25"/>
      <c r="BO884" s="25"/>
      <c r="BP884" s="25"/>
      <c r="BQ884" s="25"/>
    </row>
    <row r="885" spans="1:69" s="110" customFormat="1" x14ac:dyDescent="0.3">
      <c r="A885" s="25"/>
      <c r="B885" s="25"/>
      <c r="C885" s="25"/>
      <c r="D885" s="26"/>
      <c r="E885" s="26"/>
      <c r="F885" s="26"/>
      <c r="G885" s="26"/>
      <c r="H885" s="26"/>
      <c r="I885" s="26"/>
      <c r="J885" s="26"/>
      <c r="K885" s="26"/>
      <c r="L885" s="26"/>
      <c r="M885" s="26"/>
      <c r="N885" s="26"/>
      <c r="O885" s="25"/>
      <c r="P885" s="26"/>
      <c r="Q885" s="26"/>
      <c r="R885" s="25"/>
      <c r="S885" s="25"/>
      <c r="T885" s="26"/>
      <c r="U885" s="26"/>
      <c r="V885" s="26"/>
      <c r="W885" s="26"/>
      <c r="X885" s="26"/>
      <c r="Y885" s="25"/>
      <c r="Z885" s="25"/>
      <c r="AA885" s="25"/>
      <c r="AB885" s="25"/>
      <c r="AC885" s="25"/>
      <c r="AD885" s="25"/>
      <c r="AE885" s="25"/>
      <c r="AF885" s="25"/>
      <c r="AG885" s="25"/>
      <c r="AH885" s="25"/>
      <c r="AI885" s="25"/>
      <c r="AJ885" s="25"/>
      <c r="AK885" s="25"/>
      <c r="AL885" s="25"/>
      <c r="AM885" s="25"/>
      <c r="AN885" s="25"/>
      <c r="AO885" s="25"/>
      <c r="AP885" s="25"/>
      <c r="AQ885" s="25"/>
      <c r="AR885" s="25"/>
      <c r="AS885" s="25"/>
      <c r="AT885" s="25"/>
      <c r="AU885" s="25"/>
      <c r="AV885" s="25"/>
      <c r="AW885" s="25"/>
      <c r="AX885" s="25"/>
      <c r="AY885" s="25"/>
      <c r="AZ885" s="25"/>
      <c r="BA885" s="25"/>
      <c r="BB885" s="25"/>
      <c r="BC885" s="25"/>
      <c r="BD885" s="25"/>
      <c r="BE885" s="25"/>
      <c r="BF885" s="25"/>
      <c r="BG885" s="25"/>
      <c r="BH885" s="25"/>
      <c r="BI885" s="25"/>
      <c r="BJ885" s="25"/>
      <c r="BK885" s="25"/>
      <c r="BL885" s="25"/>
      <c r="BM885" s="25"/>
      <c r="BN885" s="25"/>
      <c r="BO885" s="25"/>
      <c r="BP885" s="25"/>
      <c r="BQ885" s="25"/>
    </row>
    <row r="886" spans="1:69" s="110" customFormat="1" x14ac:dyDescent="0.3">
      <c r="A886" s="25"/>
      <c r="B886" s="25"/>
      <c r="C886" s="25"/>
      <c r="D886" s="26"/>
      <c r="E886" s="26"/>
      <c r="F886" s="26"/>
      <c r="G886" s="26"/>
      <c r="H886" s="26"/>
      <c r="I886" s="26"/>
      <c r="J886" s="26"/>
      <c r="K886" s="26"/>
      <c r="L886" s="26"/>
      <c r="M886" s="26"/>
      <c r="N886" s="26"/>
      <c r="O886" s="25"/>
      <c r="P886" s="26"/>
      <c r="Q886" s="26"/>
      <c r="R886" s="25"/>
      <c r="S886" s="25"/>
      <c r="T886" s="26"/>
      <c r="U886" s="26"/>
      <c r="V886" s="26"/>
      <c r="W886" s="26"/>
      <c r="X886" s="26"/>
      <c r="Y886" s="25"/>
      <c r="Z886" s="25"/>
      <c r="AA886" s="25"/>
      <c r="AB886" s="25"/>
      <c r="AC886" s="25"/>
      <c r="AD886" s="25"/>
      <c r="AE886" s="25"/>
      <c r="AF886" s="25"/>
      <c r="AG886" s="25"/>
      <c r="AH886" s="25"/>
      <c r="AI886" s="25"/>
      <c r="AJ886" s="25"/>
      <c r="AK886" s="25"/>
      <c r="AL886" s="25"/>
      <c r="AM886" s="25"/>
      <c r="AN886" s="25"/>
      <c r="AO886" s="25"/>
      <c r="AP886" s="25"/>
      <c r="AQ886" s="25"/>
      <c r="AR886" s="25"/>
      <c r="AS886" s="25"/>
      <c r="AT886" s="25"/>
      <c r="AU886" s="25"/>
      <c r="AV886" s="25"/>
      <c r="AW886" s="25"/>
      <c r="AX886" s="25"/>
      <c r="AY886" s="25"/>
      <c r="AZ886" s="25"/>
      <c r="BA886" s="25"/>
      <c r="BB886" s="25"/>
      <c r="BC886" s="25"/>
      <c r="BD886" s="25"/>
      <c r="BE886" s="25"/>
      <c r="BF886" s="25"/>
      <c r="BG886" s="25"/>
      <c r="BH886" s="25"/>
      <c r="BI886" s="25"/>
      <c r="BJ886" s="25"/>
      <c r="BK886" s="25"/>
      <c r="BL886" s="25"/>
      <c r="BM886" s="25"/>
      <c r="BN886" s="25"/>
      <c r="BO886" s="25"/>
      <c r="BP886" s="25"/>
      <c r="BQ886" s="25"/>
    </row>
    <row r="887" spans="1:69" s="110" customFormat="1" x14ac:dyDescent="0.3">
      <c r="A887" s="25"/>
      <c r="B887" s="25"/>
      <c r="C887" s="25"/>
      <c r="D887" s="26"/>
      <c r="E887" s="26"/>
      <c r="F887" s="26"/>
      <c r="G887" s="26"/>
      <c r="H887" s="26"/>
      <c r="I887" s="26"/>
      <c r="J887" s="26"/>
      <c r="K887" s="26"/>
      <c r="L887" s="26"/>
      <c r="M887" s="26"/>
      <c r="N887" s="26"/>
      <c r="O887" s="25"/>
      <c r="P887" s="26"/>
      <c r="Q887" s="26"/>
      <c r="R887" s="25"/>
      <c r="S887" s="25"/>
      <c r="T887" s="26"/>
      <c r="U887" s="26"/>
      <c r="V887" s="26"/>
      <c r="W887" s="26"/>
      <c r="X887" s="26"/>
      <c r="Y887" s="25"/>
      <c r="Z887" s="25"/>
      <c r="AA887" s="25"/>
      <c r="AB887" s="25"/>
      <c r="AC887" s="25"/>
      <c r="AD887" s="25"/>
      <c r="AE887" s="25"/>
      <c r="AF887" s="25"/>
      <c r="AG887" s="25"/>
      <c r="AH887" s="25"/>
      <c r="AI887" s="25"/>
      <c r="AJ887" s="25"/>
      <c r="AK887" s="25"/>
      <c r="AL887" s="25"/>
      <c r="AM887" s="25"/>
      <c r="AN887" s="25"/>
      <c r="AO887" s="25"/>
      <c r="AP887" s="25"/>
      <c r="AQ887" s="25"/>
      <c r="AR887" s="25"/>
      <c r="AS887" s="25"/>
      <c r="AT887" s="25"/>
      <c r="AU887" s="25"/>
      <c r="AV887" s="25"/>
      <c r="AW887" s="25"/>
      <c r="AX887" s="25"/>
      <c r="AY887" s="25"/>
      <c r="AZ887" s="25"/>
      <c r="BA887" s="25"/>
      <c r="BB887" s="25"/>
      <c r="BC887" s="25"/>
      <c r="BD887" s="25"/>
      <c r="BE887" s="25"/>
      <c r="BF887" s="25"/>
      <c r="BG887" s="25"/>
      <c r="BH887" s="25"/>
      <c r="BI887" s="25"/>
      <c r="BJ887" s="25"/>
      <c r="BK887" s="25"/>
      <c r="BL887" s="25"/>
      <c r="BM887" s="25"/>
      <c r="BN887" s="25"/>
      <c r="BO887" s="25"/>
      <c r="BP887" s="25"/>
      <c r="BQ887" s="25"/>
    </row>
    <row r="888" spans="1:69" s="110" customFormat="1" x14ac:dyDescent="0.3">
      <c r="A888" s="25"/>
      <c r="B888" s="25"/>
      <c r="C888" s="25"/>
      <c r="D888" s="26"/>
      <c r="E888" s="26"/>
      <c r="F888" s="26"/>
      <c r="G888" s="26"/>
      <c r="H888" s="26"/>
      <c r="I888" s="26"/>
      <c r="J888" s="26"/>
      <c r="K888" s="26"/>
      <c r="L888" s="26"/>
      <c r="M888" s="26"/>
      <c r="N888" s="26"/>
      <c r="O888" s="25"/>
      <c r="P888" s="26"/>
      <c r="Q888" s="26"/>
      <c r="R888" s="25"/>
      <c r="S888" s="25"/>
      <c r="T888" s="26"/>
      <c r="U888" s="26"/>
      <c r="V888" s="26"/>
      <c r="W888" s="26"/>
      <c r="X888" s="26"/>
      <c r="Y888" s="25"/>
      <c r="Z888" s="25"/>
      <c r="AA888" s="25"/>
      <c r="AB888" s="25"/>
      <c r="AC888" s="25"/>
      <c r="AD888" s="25"/>
      <c r="AE888" s="25"/>
      <c r="AF888" s="25"/>
      <c r="AG888" s="25"/>
      <c r="AH888" s="25"/>
      <c r="AI888" s="25"/>
      <c r="AJ888" s="25"/>
      <c r="AK888" s="25"/>
      <c r="AL888" s="25"/>
      <c r="AM888" s="25"/>
      <c r="AN888" s="25"/>
      <c r="AO888" s="25"/>
      <c r="AP888" s="25"/>
      <c r="AQ888" s="25"/>
      <c r="AR888" s="25"/>
      <c r="AS888" s="25"/>
      <c r="AT888" s="25"/>
      <c r="AU888" s="25"/>
      <c r="AV888" s="25"/>
      <c r="AW888" s="25"/>
      <c r="AX888" s="25"/>
      <c r="AY888" s="25"/>
      <c r="AZ888" s="25"/>
      <c r="BA888" s="25"/>
      <c r="BB888" s="25"/>
      <c r="BC888" s="25"/>
      <c r="BD888" s="25"/>
      <c r="BE888" s="25"/>
      <c r="BF888" s="25"/>
      <c r="BG888" s="25"/>
      <c r="BH888" s="25"/>
      <c r="BI888" s="25"/>
      <c r="BJ888" s="25"/>
      <c r="BK888" s="25"/>
      <c r="BL888" s="25"/>
      <c r="BM888" s="25"/>
      <c r="BN888" s="25"/>
      <c r="BO888" s="25"/>
      <c r="BP888" s="25"/>
      <c r="BQ888" s="25"/>
    </row>
    <row r="889" spans="1:69" s="110" customFormat="1" x14ac:dyDescent="0.3">
      <c r="A889" s="25"/>
      <c r="B889" s="25"/>
      <c r="C889" s="25"/>
      <c r="D889" s="26"/>
      <c r="E889" s="26"/>
      <c r="F889" s="26"/>
      <c r="G889" s="26"/>
      <c r="H889" s="26"/>
      <c r="I889" s="26"/>
      <c r="J889" s="26"/>
      <c r="K889" s="26"/>
      <c r="L889" s="26"/>
      <c r="M889" s="26"/>
      <c r="N889" s="26"/>
      <c r="O889" s="25"/>
      <c r="P889" s="26"/>
      <c r="Q889" s="26"/>
      <c r="R889" s="25"/>
      <c r="S889" s="25"/>
      <c r="T889" s="26"/>
      <c r="U889" s="26"/>
      <c r="V889" s="26"/>
      <c r="W889" s="26"/>
      <c r="X889" s="26"/>
      <c r="Y889" s="25"/>
      <c r="Z889" s="25"/>
      <c r="AA889" s="25"/>
      <c r="AB889" s="25"/>
      <c r="AC889" s="25"/>
      <c r="AD889" s="25"/>
      <c r="AE889" s="25"/>
      <c r="AF889" s="25"/>
      <c r="AG889" s="25"/>
      <c r="AH889" s="25"/>
      <c r="AI889" s="25"/>
      <c r="AJ889" s="25"/>
      <c r="AK889" s="25"/>
      <c r="AL889" s="25"/>
      <c r="AM889" s="25"/>
      <c r="AN889" s="25"/>
      <c r="AO889" s="25"/>
      <c r="AP889" s="25"/>
      <c r="AQ889" s="25"/>
      <c r="AR889" s="25"/>
      <c r="AS889" s="25"/>
      <c r="AT889" s="25"/>
      <c r="AU889" s="25"/>
      <c r="AV889" s="25"/>
      <c r="AW889" s="25"/>
      <c r="AX889" s="25"/>
      <c r="AY889" s="25"/>
      <c r="AZ889" s="25"/>
      <c r="BA889" s="25"/>
      <c r="BB889" s="25"/>
      <c r="BC889" s="25"/>
      <c r="BD889" s="25"/>
      <c r="BE889" s="25"/>
      <c r="BF889" s="25"/>
      <c r="BG889" s="25"/>
      <c r="BH889" s="25"/>
      <c r="BI889" s="25"/>
      <c r="BJ889" s="25"/>
      <c r="BK889" s="25"/>
      <c r="BL889" s="25"/>
      <c r="BM889" s="25"/>
      <c r="BN889" s="25"/>
      <c r="BO889" s="25"/>
      <c r="BP889" s="25"/>
      <c r="BQ889" s="25"/>
    </row>
    <row r="890" spans="1:69" s="110" customFormat="1" x14ac:dyDescent="0.3">
      <c r="A890" s="25"/>
      <c r="B890" s="25"/>
      <c r="C890" s="25"/>
      <c r="D890" s="26"/>
      <c r="E890" s="26"/>
      <c r="F890" s="26"/>
      <c r="G890" s="26"/>
      <c r="H890" s="26"/>
      <c r="I890" s="26"/>
      <c r="J890" s="26"/>
      <c r="K890" s="26"/>
      <c r="L890" s="26"/>
      <c r="M890" s="26"/>
      <c r="N890" s="26"/>
      <c r="O890" s="25"/>
      <c r="P890" s="26"/>
      <c r="Q890" s="26"/>
      <c r="R890" s="25"/>
      <c r="S890" s="25"/>
      <c r="T890" s="26"/>
      <c r="U890" s="26"/>
      <c r="V890" s="26"/>
      <c r="W890" s="26"/>
      <c r="X890" s="26"/>
      <c r="Y890" s="25"/>
      <c r="Z890" s="25"/>
      <c r="AA890" s="25"/>
      <c r="AB890" s="25"/>
      <c r="AC890" s="25"/>
      <c r="AD890" s="25"/>
      <c r="AE890" s="25"/>
      <c r="AF890" s="25"/>
      <c r="AG890" s="25"/>
      <c r="AH890" s="25"/>
      <c r="AI890" s="25"/>
      <c r="AJ890" s="25"/>
      <c r="AK890" s="25"/>
      <c r="AL890" s="25"/>
      <c r="AM890" s="25"/>
      <c r="AN890" s="25"/>
      <c r="AO890" s="25"/>
      <c r="AP890" s="25"/>
      <c r="AQ890" s="25"/>
      <c r="AR890" s="25"/>
      <c r="AS890" s="25"/>
      <c r="AT890" s="25"/>
      <c r="AU890" s="25"/>
      <c r="AV890" s="25"/>
      <c r="AW890" s="25"/>
      <c r="AX890" s="25"/>
      <c r="AY890" s="25"/>
      <c r="AZ890" s="25"/>
      <c r="BA890" s="25"/>
      <c r="BB890" s="25"/>
      <c r="BC890" s="25"/>
      <c r="BD890" s="25"/>
      <c r="BE890" s="25"/>
      <c r="BF890" s="25"/>
      <c r="BG890" s="25"/>
      <c r="BH890" s="25"/>
      <c r="BI890" s="25"/>
      <c r="BJ890" s="25"/>
      <c r="BK890" s="25"/>
      <c r="BL890" s="25"/>
      <c r="BM890" s="25"/>
      <c r="BN890" s="25"/>
      <c r="BO890" s="25"/>
      <c r="BP890" s="25"/>
      <c r="BQ890" s="25"/>
    </row>
    <row r="891" spans="1:69" s="110" customFormat="1" x14ac:dyDescent="0.3">
      <c r="A891" s="25"/>
      <c r="B891" s="25"/>
      <c r="C891" s="25"/>
      <c r="D891" s="26"/>
      <c r="E891" s="26"/>
      <c r="F891" s="26"/>
      <c r="G891" s="26"/>
      <c r="H891" s="26"/>
      <c r="I891" s="26"/>
      <c r="J891" s="26"/>
      <c r="K891" s="26"/>
      <c r="L891" s="26"/>
      <c r="M891" s="26"/>
      <c r="N891" s="26"/>
      <c r="O891" s="25"/>
      <c r="P891" s="26"/>
      <c r="Q891" s="26"/>
      <c r="R891" s="25"/>
      <c r="S891" s="25"/>
      <c r="T891" s="26"/>
      <c r="U891" s="26"/>
      <c r="V891" s="26"/>
      <c r="W891" s="26"/>
      <c r="X891" s="26"/>
      <c r="Y891" s="25"/>
      <c r="Z891" s="25"/>
      <c r="AA891" s="25"/>
      <c r="AB891" s="25"/>
      <c r="AC891" s="25"/>
      <c r="AD891" s="25"/>
      <c r="AE891" s="25"/>
      <c r="AF891" s="25"/>
      <c r="AG891" s="25"/>
      <c r="AH891" s="25"/>
      <c r="AI891" s="25"/>
      <c r="AJ891" s="25"/>
      <c r="AK891" s="25"/>
      <c r="AL891" s="25"/>
      <c r="AM891" s="25"/>
      <c r="AN891" s="25"/>
      <c r="AO891" s="25"/>
      <c r="AP891" s="25"/>
      <c r="AQ891" s="25"/>
      <c r="AR891" s="25"/>
      <c r="AS891" s="25"/>
      <c r="AT891" s="25"/>
      <c r="AU891" s="25"/>
      <c r="AV891" s="25"/>
      <c r="AW891" s="25"/>
      <c r="AX891" s="25"/>
      <c r="AY891" s="25"/>
      <c r="AZ891" s="25"/>
      <c r="BA891" s="25"/>
      <c r="BB891" s="25"/>
      <c r="BC891" s="25"/>
      <c r="BD891" s="25"/>
      <c r="BE891" s="25"/>
      <c r="BF891" s="25"/>
      <c r="BG891" s="25"/>
      <c r="BH891" s="25"/>
      <c r="BI891" s="25"/>
      <c r="BJ891" s="25"/>
      <c r="BK891" s="25"/>
      <c r="BL891" s="25"/>
      <c r="BM891" s="25"/>
      <c r="BN891" s="25"/>
      <c r="BO891" s="25"/>
      <c r="BP891" s="25"/>
      <c r="BQ891" s="25"/>
    </row>
    <row r="892" spans="1:69" s="110" customFormat="1" x14ac:dyDescent="0.3">
      <c r="A892" s="25"/>
      <c r="B892" s="25"/>
      <c r="C892" s="25"/>
      <c r="D892" s="26"/>
      <c r="E892" s="26"/>
      <c r="F892" s="26"/>
      <c r="G892" s="26"/>
      <c r="H892" s="26"/>
      <c r="I892" s="26"/>
      <c r="J892" s="26"/>
      <c r="K892" s="26"/>
      <c r="L892" s="26"/>
      <c r="M892" s="26"/>
      <c r="N892" s="26"/>
      <c r="O892" s="25"/>
      <c r="P892" s="26"/>
      <c r="Q892" s="26"/>
      <c r="R892" s="25"/>
      <c r="S892" s="25"/>
      <c r="T892" s="26"/>
      <c r="U892" s="26"/>
      <c r="V892" s="26"/>
      <c r="W892" s="26"/>
      <c r="X892" s="26"/>
      <c r="Y892" s="25"/>
      <c r="Z892" s="25"/>
      <c r="AA892" s="25"/>
      <c r="AB892" s="25"/>
      <c r="AC892" s="25"/>
      <c r="AD892" s="25"/>
      <c r="AE892" s="25"/>
      <c r="AF892" s="25"/>
      <c r="AG892" s="25"/>
      <c r="AH892" s="25"/>
      <c r="AI892" s="25"/>
      <c r="AJ892" s="25"/>
      <c r="AK892" s="25"/>
      <c r="AL892" s="25"/>
      <c r="AM892" s="25"/>
      <c r="AN892" s="25"/>
      <c r="AO892" s="25"/>
      <c r="AP892" s="25"/>
      <c r="AQ892" s="25"/>
      <c r="AR892" s="25"/>
      <c r="AS892" s="25"/>
      <c r="AT892" s="25"/>
      <c r="AU892" s="25"/>
      <c r="AV892" s="25"/>
      <c r="AW892" s="25"/>
      <c r="AX892" s="25"/>
      <c r="AY892" s="25"/>
      <c r="AZ892" s="25"/>
      <c r="BA892" s="25"/>
      <c r="BB892" s="25"/>
      <c r="BC892" s="25"/>
      <c r="BD892" s="25"/>
      <c r="BE892" s="25"/>
      <c r="BF892" s="25"/>
      <c r="BG892" s="25"/>
      <c r="BH892" s="25"/>
      <c r="BI892" s="25"/>
      <c r="BJ892" s="25"/>
      <c r="BK892" s="25"/>
      <c r="BL892" s="25"/>
      <c r="BM892" s="25"/>
      <c r="BN892" s="25"/>
      <c r="BO892" s="25"/>
      <c r="BP892" s="25"/>
      <c r="BQ892" s="25"/>
    </row>
    <row r="893" spans="1:69" s="110" customFormat="1" x14ac:dyDescent="0.3">
      <c r="A893" s="25"/>
      <c r="B893" s="25"/>
      <c r="C893" s="25"/>
      <c r="D893" s="26"/>
      <c r="E893" s="26"/>
      <c r="F893" s="26"/>
      <c r="G893" s="26"/>
      <c r="H893" s="26"/>
      <c r="I893" s="26"/>
      <c r="J893" s="26"/>
      <c r="K893" s="26"/>
      <c r="L893" s="26"/>
      <c r="M893" s="26"/>
      <c r="N893" s="26"/>
      <c r="O893" s="25"/>
      <c r="P893" s="26"/>
      <c r="Q893" s="26"/>
      <c r="R893" s="25"/>
      <c r="S893" s="25"/>
      <c r="T893" s="26"/>
      <c r="U893" s="26"/>
      <c r="V893" s="26"/>
      <c r="W893" s="26"/>
      <c r="X893" s="26"/>
      <c r="Y893" s="25"/>
      <c r="Z893" s="25"/>
      <c r="AA893" s="25"/>
      <c r="AB893" s="25"/>
      <c r="AC893" s="25"/>
      <c r="AD893" s="25"/>
      <c r="AE893" s="25"/>
      <c r="AF893" s="25"/>
      <c r="AG893" s="25"/>
      <c r="AH893" s="25"/>
      <c r="AI893" s="25"/>
      <c r="AJ893" s="25"/>
      <c r="AK893" s="25"/>
      <c r="AL893" s="25"/>
      <c r="AM893" s="25"/>
      <c r="AN893" s="25"/>
      <c r="AO893" s="25"/>
      <c r="AP893" s="25"/>
      <c r="AQ893" s="25"/>
      <c r="AR893" s="25"/>
      <c r="AS893" s="25"/>
      <c r="AT893" s="25"/>
      <c r="AU893" s="25"/>
      <c r="AV893" s="25"/>
      <c r="AW893" s="25"/>
      <c r="AX893" s="25"/>
      <c r="AY893" s="25"/>
      <c r="AZ893" s="25"/>
      <c r="BA893" s="25"/>
      <c r="BB893" s="25"/>
      <c r="BC893" s="25"/>
      <c r="BD893" s="25"/>
      <c r="BE893" s="25"/>
      <c r="BF893" s="25"/>
      <c r="BG893" s="25"/>
      <c r="BH893" s="25"/>
      <c r="BI893" s="25"/>
      <c r="BJ893" s="25"/>
      <c r="BK893" s="25"/>
      <c r="BL893" s="25"/>
      <c r="BM893" s="25"/>
      <c r="BN893" s="25"/>
      <c r="BO893" s="25"/>
      <c r="BP893" s="25"/>
      <c r="BQ893" s="25"/>
    </row>
    <row r="894" spans="1:69" s="110" customFormat="1" x14ac:dyDescent="0.3">
      <c r="A894" s="25"/>
      <c r="B894" s="25"/>
      <c r="C894" s="25"/>
      <c r="D894" s="26"/>
      <c r="E894" s="26"/>
      <c r="F894" s="26"/>
      <c r="G894" s="26"/>
      <c r="H894" s="26"/>
      <c r="I894" s="26"/>
      <c r="J894" s="26"/>
      <c r="K894" s="26"/>
      <c r="L894" s="26"/>
      <c r="M894" s="26"/>
      <c r="N894" s="26"/>
      <c r="O894" s="25"/>
      <c r="P894" s="26"/>
      <c r="Q894" s="26"/>
      <c r="R894" s="25"/>
      <c r="S894" s="25"/>
      <c r="T894" s="26"/>
      <c r="U894" s="26"/>
      <c r="V894" s="26"/>
      <c r="W894" s="26"/>
      <c r="X894" s="26"/>
      <c r="Y894" s="25"/>
      <c r="Z894" s="25"/>
      <c r="AA894" s="25"/>
      <c r="AB894" s="25"/>
      <c r="AC894" s="25"/>
      <c r="AD894" s="25"/>
      <c r="AE894" s="25"/>
      <c r="AF894" s="25"/>
      <c r="AG894" s="25"/>
      <c r="AH894" s="25"/>
      <c r="AI894" s="25"/>
      <c r="AJ894" s="25"/>
      <c r="AK894" s="25"/>
      <c r="AL894" s="25"/>
      <c r="AM894" s="25"/>
      <c r="AN894" s="25"/>
      <c r="AO894" s="25"/>
      <c r="AP894" s="25"/>
      <c r="AQ894" s="25"/>
      <c r="AR894" s="25"/>
      <c r="AS894" s="25"/>
      <c r="AT894" s="25"/>
      <c r="AU894" s="25"/>
      <c r="AV894" s="25"/>
      <c r="AW894" s="25"/>
      <c r="AX894" s="25"/>
      <c r="AY894" s="25"/>
      <c r="AZ894" s="25"/>
      <c r="BA894" s="25"/>
      <c r="BB894" s="25"/>
      <c r="BC894" s="25"/>
      <c r="BD894" s="25"/>
      <c r="BE894" s="25"/>
      <c r="BF894" s="25"/>
      <c r="BG894" s="25"/>
      <c r="BH894" s="25"/>
      <c r="BI894" s="25"/>
      <c r="BJ894" s="25"/>
      <c r="BK894" s="25"/>
      <c r="BL894" s="25"/>
      <c r="BM894" s="25"/>
      <c r="BN894" s="25"/>
      <c r="BO894" s="25"/>
      <c r="BP894" s="25"/>
      <c r="BQ894" s="25"/>
    </row>
    <row r="895" spans="1:69" s="110" customFormat="1" x14ac:dyDescent="0.3">
      <c r="A895" s="25"/>
      <c r="B895" s="25"/>
      <c r="C895" s="25"/>
      <c r="D895" s="26"/>
      <c r="E895" s="26"/>
      <c r="F895" s="26"/>
      <c r="G895" s="26"/>
      <c r="H895" s="26"/>
      <c r="I895" s="26"/>
      <c r="J895" s="26"/>
      <c r="K895" s="26"/>
      <c r="L895" s="26"/>
      <c r="M895" s="26"/>
      <c r="N895" s="26"/>
      <c r="O895" s="25"/>
      <c r="P895" s="26"/>
      <c r="Q895" s="26"/>
      <c r="R895" s="25"/>
      <c r="S895" s="25"/>
      <c r="T895" s="26"/>
      <c r="U895" s="26"/>
      <c r="V895" s="26"/>
      <c r="W895" s="26"/>
      <c r="X895" s="26"/>
      <c r="Y895" s="25"/>
      <c r="Z895" s="25"/>
      <c r="AA895" s="25"/>
      <c r="AB895" s="25"/>
      <c r="AC895" s="25"/>
      <c r="AD895" s="25"/>
      <c r="AE895" s="25"/>
      <c r="AF895" s="25"/>
      <c r="AG895" s="25"/>
      <c r="AH895" s="25"/>
      <c r="AI895" s="25"/>
      <c r="AJ895" s="25"/>
      <c r="AK895" s="25"/>
      <c r="AL895" s="25"/>
      <c r="AM895" s="25"/>
      <c r="AN895" s="25"/>
      <c r="AO895" s="25"/>
      <c r="AP895" s="25"/>
      <c r="AQ895" s="25"/>
      <c r="AR895" s="25"/>
      <c r="AS895" s="25"/>
      <c r="AT895" s="25"/>
      <c r="AU895" s="25"/>
      <c r="AV895" s="25"/>
      <c r="AW895" s="25"/>
      <c r="AX895" s="25"/>
      <c r="AY895" s="25"/>
      <c r="AZ895" s="25"/>
      <c r="BA895" s="25"/>
      <c r="BB895" s="25"/>
      <c r="BC895" s="25"/>
      <c r="BD895" s="25"/>
      <c r="BE895" s="25"/>
      <c r="BF895" s="25"/>
      <c r="BG895" s="25"/>
      <c r="BH895" s="25"/>
      <c r="BI895" s="25"/>
      <c r="BJ895" s="25"/>
      <c r="BK895" s="25"/>
      <c r="BL895" s="25"/>
      <c r="BM895" s="25"/>
      <c r="BN895" s="25"/>
      <c r="BO895" s="25"/>
      <c r="BP895" s="25"/>
      <c r="BQ895" s="25"/>
    </row>
    <row r="896" spans="1:69" s="110" customFormat="1" x14ac:dyDescent="0.3">
      <c r="A896" s="25"/>
      <c r="B896" s="25"/>
      <c r="C896" s="25"/>
      <c r="D896" s="26"/>
      <c r="E896" s="26"/>
      <c r="F896" s="26"/>
      <c r="G896" s="26"/>
      <c r="H896" s="26"/>
      <c r="I896" s="26"/>
      <c r="J896" s="26"/>
      <c r="K896" s="26"/>
      <c r="L896" s="26"/>
      <c r="M896" s="26"/>
      <c r="N896" s="26"/>
      <c r="O896" s="25"/>
      <c r="P896" s="26"/>
      <c r="Q896" s="26"/>
      <c r="R896" s="25"/>
      <c r="S896" s="25"/>
      <c r="T896" s="26"/>
      <c r="U896" s="26"/>
      <c r="V896" s="26"/>
      <c r="W896" s="26"/>
      <c r="X896" s="26"/>
      <c r="Y896" s="25"/>
      <c r="Z896" s="25"/>
      <c r="AA896" s="25"/>
      <c r="AB896" s="25"/>
      <c r="AC896" s="25"/>
      <c r="AD896" s="25"/>
      <c r="AE896" s="25"/>
      <c r="AF896" s="25"/>
      <c r="AG896" s="25"/>
      <c r="AH896" s="25"/>
      <c r="AI896" s="25"/>
      <c r="AJ896" s="25"/>
      <c r="AK896" s="25"/>
      <c r="AL896" s="25"/>
      <c r="AM896" s="25"/>
      <c r="AN896" s="25"/>
      <c r="AO896" s="25"/>
      <c r="AP896" s="25"/>
      <c r="AQ896" s="25"/>
      <c r="AR896" s="25"/>
      <c r="AS896" s="25"/>
      <c r="AT896" s="25"/>
      <c r="AU896" s="25"/>
      <c r="AV896" s="25"/>
      <c r="AW896" s="25"/>
      <c r="AX896" s="25"/>
      <c r="AY896" s="25"/>
      <c r="AZ896" s="25"/>
      <c r="BA896" s="25"/>
      <c r="BB896" s="25"/>
      <c r="BC896" s="25"/>
      <c r="BD896" s="25"/>
      <c r="BE896" s="25"/>
      <c r="BF896" s="25"/>
      <c r="BG896" s="25"/>
      <c r="BH896" s="25"/>
      <c r="BI896" s="25"/>
      <c r="BJ896" s="25"/>
      <c r="BK896" s="25"/>
      <c r="BL896" s="25"/>
      <c r="BM896" s="25"/>
      <c r="BN896" s="25"/>
      <c r="BO896" s="25"/>
      <c r="BP896" s="25"/>
      <c r="BQ896" s="25"/>
    </row>
    <row r="897" spans="1:69" s="110" customFormat="1" x14ac:dyDescent="0.3">
      <c r="A897" s="25"/>
      <c r="B897" s="25"/>
      <c r="C897" s="25"/>
      <c r="D897" s="26"/>
      <c r="E897" s="26"/>
      <c r="F897" s="26"/>
      <c r="G897" s="26"/>
      <c r="H897" s="26"/>
      <c r="I897" s="26"/>
      <c r="J897" s="26"/>
      <c r="K897" s="26"/>
      <c r="L897" s="26"/>
      <c r="M897" s="26"/>
      <c r="N897" s="26"/>
      <c r="O897" s="25"/>
      <c r="P897" s="26"/>
      <c r="Q897" s="26"/>
      <c r="R897" s="25"/>
      <c r="S897" s="25"/>
      <c r="T897" s="26"/>
      <c r="U897" s="26"/>
      <c r="V897" s="26"/>
      <c r="W897" s="26"/>
      <c r="X897" s="26"/>
      <c r="Y897" s="25"/>
      <c r="Z897" s="25"/>
      <c r="AA897" s="25"/>
      <c r="AB897" s="25"/>
      <c r="AC897" s="25"/>
      <c r="AD897" s="25"/>
      <c r="AE897" s="25"/>
      <c r="AF897" s="25"/>
      <c r="AG897" s="25"/>
      <c r="AH897" s="25"/>
      <c r="AI897" s="25"/>
      <c r="AJ897" s="25"/>
      <c r="AK897" s="25"/>
      <c r="AL897" s="25"/>
      <c r="AM897" s="25"/>
      <c r="AN897" s="25"/>
      <c r="AO897" s="25"/>
      <c r="AP897" s="25"/>
      <c r="AQ897" s="25"/>
      <c r="AR897" s="25"/>
      <c r="AS897" s="25"/>
      <c r="AT897" s="25"/>
      <c r="AU897" s="25"/>
      <c r="AV897" s="25"/>
      <c r="AW897" s="25"/>
      <c r="AX897" s="25"/>
      <c r="AY897" s="25"/>
      <c r="AZ897" s="25"/>
      <c r="BA897" s="25"/>
      <c r="BB897" s="25"/>
      <c r="BC897" s="25"/>
      <c r="BD897" s="25"/>
      <c r="BE897" s="25"/>
      <c r="BF897" s="25"/>
      <c r="BG897" s="25"/>
      <c r="BH897" s="25"/>
      <c r="BI897" s="25"/>
      <c r="BJ897" s="25"/>
      <c r="BK897" s="25"/>
      <c r="BL897" s="25"/>
      <c r="BM897" s="25"/>
      <c r="BN897" s="25"/>
      <c r="BO897" s="25"/>
      <c r="BP897" s="25"/>
      <c r="BQ897" s="25"/>
    </row>
    <row r="898" spans="1:69" s="110" customFormat="1" x14ac:dyDescent="0.3">
      <c r="A898" s="25"/>
      <c r="B898" s="25"/>
      <c r="C898" s="25"/>
      <c r="D898" s="26"/>
      <c r="E898" s="26"/>
      <c r="F898" s="26"/>
      <c r="G898" s="26"/>
      <c r="H898" s="26"/>
      <c r="I898" s="26"/>
      <c r="J898" s="26"/>
      <c r="K898" s="26"/>
      <c r="L898" s="26"/>
      <c r="M898" s="26"/>
      <c r="N898" s="26"/>
      <c r="O898" s="25"/>
      <c r="P898" s="26"/>
      <c r="Q898" s="26"/>
      <c r="R898" s="25"/>
      <c r="S898" s="25"/>
      <c r="T898" s="26"/>
      <c r="U898" s="26"/>
      <c r="V898" s="26"/>
      <c r="W898" s="26"/>
      <c r="X898" s="26"/>
      <c r="Y898" s="25"/>
      <c r="Z898" s="25"/>
      <c r="AA898" s="25"/>
      <c r="AB898" s="25"/>
      <c r="AC898" s="25"/>
      <c r="AD898" s="25"/>
      <c r="AE898" s="25"/>
      <c r="AF898" s="25"/>
      <c r="AG898" s="25"/>
      <c r="AH898" s="25"/>
      <c r="AI898" s="25"/>
      <c r="AJ898" s="25"/>
      <c r="AK898" s="25"/>
      <c r="AL898" s="25"/>
      <c r="AM898" s="25"/>
      <c r="AN898" s="25"/>
      <c r="AO898" s="25"/>
      <c r="AP898" s="25"/>
      <c r="AQ898" s="25"/>
      <c r="AR898" s="25"/>
      <c r="AS898" s="25"/>
      <c r="AT898" s="25"/>
      <c r="AU898" s="25"/>
      <c r="AV898" s="25"/>
      <c r="AW898" s="25"/>
      <c r="AX898" s="25"/>
      <c r="AY898" s="25"/>
      <c r="AZ898" s="25"/>
      <c r="BA898" s="25"/>
      <c r="BB898" s="25"/>
      <c r="BC898" s="25"/>
      <c r="BD898" s="25"/>
      <c r="BE898" s="25"/>
      <c r="BF898" s="25"/>
      <c r="BG898" s="25"/>
      <c r="BH898" s="25"/>
      <c r="BI898" s="25"/>
      <c r="BJ898" s="25"/>
      <c r="BK898" s="25"/>
      <c r="BL898" s="25"/>
      <c r="BM898" s="25"/>
      <c r="BN898" s="25"/>
      <c r="BO898" s="25"/>
      <c r="BP898" s="25"/>
      <c r="BQ898" s="25"/>
    </row>
    <row r="899" spans="1:69" s="110" customFormat="1" x14ac:dyDescent="0.3">
      <c r="A899" s="25"/>
      <c r="B899" s="25"/>
      <c r="C899" s="25"/>
      <c r="D899" s="26"/>
      <c r="E899" s="26"/>
      <c r="F899" s="26"/>
      <c r="G899" s="26"/>
      <c r="H899" s="26"/>
      <c r="I899" s="26"/>
      <c r="J899" s="26"/>
      <c r="K899" s="26"/>
      <c r="L899" s="26"/>
      <c r="M899" s="26"/>
      <c r="N899" s="26"/>
      <c r="O899" s="25"/>
      <c r="P899" s="26"/>
      <c r="Q899" s="26"/>
      <c r="R899" s="25"/>
      <c r="S899" s="25"/>
      <c r="T899" s="26"/>
      <c r="U899" s="26"/>
      <c r="V899" s="26"/>
      <c r="W899" s="26"/>
      <c r="X899" s="26"/>
      <c r="Y899" s="25"/>
      <c r="Z899" s="25"/>
      <c r="AA899" s="25"/>
      <c r="AB899" s="25"/>
      <c r="AC899" s="25"/>
      <c r="AD899" s="25"/>
      <c r="AE899" s="25"/>
      <c r="AF899" s="25"/>
      <c r="AG899" s="25"/>
      <c r="AH899" s="25"/>
      <c r="AI899" s="25"/>
      <c r="AJ899" s="25"/>
      <c r="AK899" s="25"/>
      <c r="AL899" s="25"/>
      <c r="AM899" s="25"/>
      <c r="AN899" s="25"/>
      <c r="AO899" s="25"/>
      <c r="AP899" s="25"/>
      <c r="AQ899" s="25"/>
      <c r="AR899" s="25"/>
      <c r="AS899" s="25"/>
      <c r="AT899" s="25"/>
      <c r="AU899" s="25"/>
      <c r="AV899" s="25"/>
      <c r="AW899" s="25"/>
      <c r="AX899" s="25"/>
      <c r="AY899" s="25"/>
      <c r="AZ899" s="25"/>
      <c r="BA899" s="25"/>
      <c r="BB899" s="25"/>
      <c r="BC899" s="25"/>
      <c r="BD899" s="25"/>
      <c r="BE899" s="25"/>
      <c r="BF899" s="25"/>
      <c r="BG899" s="25"/>
      <c r="BH899" s="25"/>
      <c r="BI899" s="25"/>
      <c r="BJ899" s="25"/>
      <c r="BK899" s="25"/>
      <c r="BL899" s="25"/>
      <c r="BM899" s="25"/>
      <c r="BN899" s="25"/>
      <c r="BO899" s="25"/>
      <c r="BP899" s="25"/>
      <c r="BQ899" s="25"/>
    </row>
    <row r="900" spans="1:69" s="110" customFormat="1" x14ac:dyDescent="0.3">
      <c r="A900" s="25"/>
      <c r="B900" s="25"/>
      <c r="C900" s="25"/>
      <c r="D900" s="26"/>
      <c r="E900" s="26"/>
      <c r="F900" s="26"/>
      <c r="G900" s="26"/>
      <c r="H900" s="26"/>
      <c r="I900" s="26"/>
      <c r="J900" s="26"/>
      <c r="K900" s="26"/>
      <c r="L900" s="26"/>
      <c r="M900" s="26"/>
      <c r="N900" s="26"/>
      <c r="O900" s="25"/>
      <c r="P900" s="26"/>
      <c r="Q900" s="26"/>
      <c r="R900" s="25"/>
      <c r="S900" s="25"/>
      <c r="T900" s="26"/>
      <c r="U900" s="26"/>
      <c r="V900" s="26"/>
      <c r="W900" s="26"/>
      <c r="X900" s="26"/>
      <c r="Y900" s="25"/>
      <c r="Z900" s="25"/>
      <c r="AA900" s="25"/>
      <c r="AB900" s="25"/>
      <c r="AC900" s="25"/>
      <c r="AD900" s="25"/>
      <c r="AE900" s="25"/>
      <c r="AF900" s="25"/>
      <c r="AG900" s="25"/>
      <c r="AH900" s="25"/>
      <c r="AI900" s="25"/>
      <c r="AJ900" s="25"/>
      <c r="AK900" s="25"/>
      <c r="AL900" s="25"/>
      <c r="AM900" s="25"/>
      <c r="AN900" s="25"/>
      <c r="AO900" s="25"/>
      <c r="AP900" s="25"/>
      <c r="AQ900" s="25"/>
      <c r="AR900" s="25"/>
      <c r="AS900" s="25"/>
      <c r="AT900" s="25"/>
      <c r="AU900" s="25"/>
      <c r="AV900" s="25"/>
      <c r="AW900" s="25"/>
      <c r="AX900" s="25"/>
      <c r="AY900" s="25"/>
      <c r="AZ900" s="25"/>
      <c r="BA900" s="25"/>
      <c r="BB900" s="25"/>
      <c r="BC900" s="25"/>
      <c r="BD900" s="25"/>
      <c r="BE900" s="25"/>
      <c r="BF900" s="25"/>
      <c r="BG900" s="25"/>
      <c r="BH900" s="25"/>
      <c r="BI900" s="25"/>
      <c r="BJ900" s="25"/>
      <c r="BK900" s="25"/>
      <c r="BL900" s="25"/>
      <c r="BM900" s="25"/>
      <c r="BN900" s="25"/>
      <c r="BO900" s="25"/>
      <c r="BP900" s="25"/>
      <c r="BQ900" s="25"/>
    </row>
    <row r="901" spans="1:69" s="110" customFormat="1" x14ac:dyDescent="0.3">
      <c r="A901" s="25"/>
      <c r="B901" s="25"/>
      <c r="C901" s="25"/>
      <c r="D901" s="26"/>
      <c r="E901" s="26"/>
      <c r="F901" s="26"/>
      <c r="G901" s="26"/>
      <c r="H901" s="26"/>
      <c r="I901" s="26"/>
      <c r="J901" s="26"/>
      <c r="K901" s="26"/>
      <c r="L901" s="26"/>
      <c r="M901" s="26"/>
      <c r="N901" s="26"/>
      <c r="O901" s="25"/>
      <c r="P901" s="26"/>
      <c r="Q901" s="26"/>
      <c r="R901" s="25"/>
      <c r="S901" s="25"/>
      <c r="T901" s="26"/>
      <c r="U901" s="26"/>
      <c r="V901" s="26"/>
      <c r="W901" s="26"/>
      <c r="X901" s="26"/>
      <c r="Y901" s="25"/>
      <c r="Z901" s="25"/>
      <c r="AA901" s="25"/>
      <c r="AB901" s="25"/>
      <c r="AC901" s="25"/>
      <c r="AD901" s="25"/>
      <c r="AE901" s="25"/>
      <c r="AF901" s="25"/>
      <c r="AG901" s="25"/>
      <c r="AH901" s="25"/>
      <c r="AI901" s="25"/>
      <c r="AJ901" s="25"/>
      <c r="AK901" s="25"/>
      <c r="AL901" s="25"/>
      <c r="AM901" s="25"/>
      <c r="AN901" s="25"/>
      <c r="AO901" s="25"/>
      <c r="AP901" s="25"/>
      <c r="AQ901" s="25"/>
      <c r="AR901" s="25"/>
      <c r="AS901" s="25"/>
      <c r="AT901" s="25"/>
      <c r="AU901" s="25"/>
      <c r="AV901" s="25"/>
      <c r="AW901" s="25"/>
      <c r="AX901" s="25"/>
      <c r="AY901" s="25"/>
      <c r="AZ901" s="25"/>
      <c r="BA901" s="25"/>
      <c r="BB901" s="25"/>
      <c r="BC901" s="25"/>
      <c r="BD901" s="25"/>
      <c r="BE901" s="25"/>
      <c r="BF901" s="25"/>
      <c r="BG901" s="25"/>
      <c r="BH901" s="25"/>
      <c r="BI901" s="25"/>
      <c r="BJ901" s="25"/>
      <c r="BK901" s="25"/>
      <c r="BL901" s="25"/>
      <c r="BM901" s="25"/>
      <c r="BN901" s="25"/>
      <c r="BO901" s="25"/>
      <c r="BP901" s="25"/>
      <c r="BQ901" s="25"/>
    </row>
    <row r="902" spans="1:69" s="110" customFormat="1" x14ac:dyDescent="0.3">
      <c r="A902" s="25"/>
      <c r="B902" s="25"/>
      <c r="C902" s="25"/>
      <c r="D902" s="26"/>
      <c r="E902" s="26"/>
      <c r="F902" s="26"/>
      <c r="G902" s="26"/>
      <c r="H902" s="26"/>
      <c r="I902" s="26"/>
      <c r="J902" s="26"/>
      <c r="K902" s="26"/>
      <c r="L902" s="26"/>
      <c r="M902" s="26"/>
      <c r="N902" s="26"/>
      <c r="O902" s="25"/>
      <c r="P902" s="26"/>
      <c r="Q902" s="26"/>
      <c r="R902" s="25"/>
      <c r="S902" s="25"/>
      <c r="T902" s="26"/>
      <c r="U902" s="26"/>
      <c r="V902" s="26"/>
      <c r="W902" s="26"/>
      <c r="X902" s="26"/>
      <c r="Y902" s="25"/>
      <c r="Z902" s="25"/>
      <c r="AA902" s="25"/>
      <c r="AB902" s="25"/>
      <c r="AC902" s="25"/>
      <c r="AD902" s="25"/>
      <c r="AE902" s="25"/>
      <c r="AF902" s="25"/>
      <c r="AG902" s="25"/>
      <c r="AH902" s="25"/>
      <c r="AI902" s="25"/>
      <c r="AJ902" s="25"/>
      <c r="AK902" s="25"/>
      <c r="AL902" s="25"/>
      <c r="AM902" s="25"/>
      <c r="AN902" s="25"/>
      <c r="AO902" s="25"/>
      <c r="AP902" s="25"/>
      <c r="AQ902" s="25"/>
      <c r="AR902" s="25"/>
      <c r="AS902" s="25"/>
      <c r="AT902" s="25"/>
      <c r="AU902" s="25"/>
      <c r="AV902" s="25"/>
      <c r="AW902" s="25"/>
      <c r="AX902" s="25"/>
      <c r="AY902" s="25"/>
      <c r="AZ902" s="25"/>
      <c r="BA902" s="25"/>
      <c r="BB902" s="25"/>
      <c r="BC902" s="25"/>
      <c r="BD902" s="25"/>
      <c r="BE902" s="25"/>
      <c r="BF902" s="25"/>
      <c r="BG902" s="25"/>
      <c r="BH902" s="25"/>
      <c r="BI902" s="25"/>
      <c r="BJ902" s="25"/>
      <c r="BK902" s="25"/>
      <c r="BL902" s="25"/>
      <c r="BM902" s="25"/>
      <c r="BN902" s="25"/>
      <c r="BO902" s="25"/>
      <c r="BP902" s="25"/>
      <c r="BQ902" s="25"/>
    </row>
    <row r="903" spans="1:69" s="110" customFormat="1" x14ac:dyDescent="0.3">
      <c r="A903" s="25"/>
      <c r="B903" s="25"/>
      <c r="C903" s="25"/>
      <c r="D903" s="26"/>
      <c r="E903" s="26"/>
      <c r="F903" s="26"/>
      <c r="G903" s="26"/>
      <c r="H903" s="26"/>
      <c r="I903" s="26"/>
      <c r="J903" s="26"/>
      <c r="K903" s="26"/>
      <c r="L903" s="26"/>
      <c r="M903" s="26"/>
      <c r="N903" s="26"/>
      <c r="O903" s="25"/>
      <c r="P903" s="26"/>
      <c r="Q903" s="26"/>
      <c r="R903" s="25"/>
      <c r="S903" s="25"/>
      <c r="T903" s="26"/>
      <c r="U903" s="26"/>
      <c r="V903" s="26"/>
      <c r="W903" s="26"/>
      <c r="X903" s="26"/>
      <c r="Y903" s="25"/>
      <c r="Z903" s="25"/>
      <c r="AA903" s="25"/>
      <c r="AB903" s="25"/>
      <c r="AC903" s="25"/>
      <c r="AD903" s="25"/>
      <c r="AE903" s="25"/>
      <c r="AF903" s="25"/>
      <c r="AG903" s="25"/>
      <c r="AH903" s="25"/>
      <c r="AI903" s="25"/>
      <c r="AJ903" s="25"/>
      <c r="AK903" s="25"/>
      <c r="AL903" s="25"/>
      <c r="AM903" s="25"/>
      <c r="AN903" s="25"/>
      <c r="AO903" s="25"/>
      <c r="AP903" s="25"/>
      <c r="AQ903" s="25"/>
      <c r="AR903" s="25"/>
      <c r="AS903" s="25"/>
      <c r="AT903" s="25"/>
      <c r="AU903" s="25"/>
      <c r="AV903" s="25"/>
      <c r="AW903" s="25"/>
      <c r="AX903" s="25"/>
      <c r="AY903" s="25"/>
      <c r="AZ903" s="25"/>
      <c r="BA903" s="25"/>
      <c r="BB903" s="25"/>
      <c r="BC903" s="25"/>
      <c r="BD903" s="25"/>
      <c r="BE903" s="25"/>
      <c r="BF903" s="25"/>
      <c r="BG903" s="25"/>
      <c r="BH903" s="25"/>
      <c r="BI903" s="25"/>
      <c r="BJ903" s="25"/>
      <c r="BK903" s="25"/>
      <c r="BL903" s="25"/>
      <c r="BM903" s="25"/>
      <c r="BN903" s="25"/>
      <c r="BO903" s="25"/>
      <c r="BP903" s="25"/>
      <c r="BQ903" s="25"/>
    </row>
    <row r="904" spans="1:69" s="110" customFormat="1" x14ac:dyDescent="0.3">
      <c r="A904" s="25"/>
      <c r="B904" s="25"/>
      <c r="C904" s="25"/>
      <c r="D904" s="26"/>
      <c r="E904" s="26"/>
      <c r="F904" s="26"/>
      <c r="G904" s="26"/>
      <c r="H904" s="26"/>
      <c r="I904" s="26"/>
      <c r="J904" s="26"/>
      <c r="K904" s="26"/>
      <c r="L904" s="26"/>
      <c r="M904" s="26"/>
      <c r="N904" s="26"/>
      <c r="O904" s="25"/>
      <c r="P904" s="26"/>
      <c r="Q904" s="26"/>
      <c r="R904" s="25"/>
      <c r="S904" s="25"/>
      <c r="T904" s="26"/>
      <c r="U904" s="26"/>
      <c r="V904" s="26"/>
      <c r="W904" s="26"/>
      <c r="X904" s="26"/>
      <c r="Y904" s="25"/>
      <c r="Z904" s="25"/>
      <c r="AA904" s="25"/>
      <c r="AB904" s="25"/>
      <c r="AC904" s="25"/>
      <c r="AD904" s="25"/>
      <c r="AE904" s="25"/>
      <c r="AF904" s="25"/>
      <c r="AG904" s="25"/>
      <c r="AH904" s="25"/>
      <c r="AI904" s="25"/>
      <c r="AJ904" s="25"/>
      <c r="AK904" s="25"/>
      <c r="AL904" s="25"/>
      <c r="AM904" s="25"/>
      <c r="AN904" s="25"/>
      <c r="AO904" s="25"/>
      <c r="AP904" s="25"/>
      <c r="AQ904" s="25"/>
      <c r="AR904" s="25"/>
      <c r="AS904" s="25"/>
      <c r="AT904" s="25"/>
      <c r="AU904" s="25"/>
      <c r="AV904" s="25"/>
      <c r="AW904" s="25"/>
      <c r="AX904" s="25"/>
      <c r="AY904" s="25"/>
      <c r="AZ904" s="25"/>
      <c r="BA904" s="25"/>
      <c r="BB904" s="25"/>
      <c r="BC904" s="25"/>
      <c r="BD904" s="25"/>
      <c r="BE904" s="25"/>
      <c r="BF904" s="25"/>
      <c r="BG904" s="25"/>
      <c r="BH904" s="25"/>
      <c r="BI904" s="25"/>
      <c r="BJ904" s="25"/>
      <c r="BK904" s="25"/>
      <c r="BL904" s="25"/>
      <c r="BM904" s="25"/>
      <c r="BN904" s="25"/>
      <c r="BO904" s="25"/>
      <c r="BP904" s="25"/>
      <c r="BQ904" s="25"/>
    </row>
    <row r="905" spans="1:69" s="110" customFormat="1" x14ac:dyDescent="0.3">
      <c r="A905" s="25"/>
      <c r="B905" s="25"/>
      <c r="C905" s="25"/>
      <c r="D905" s="26"/>
      <c r="E905" s="26"/>
      <c r="F905" s="26"/>
      <c r="G905" s="26"/>
      <c r="H905" s="26"/>
      <c r="I905" s="26"/>
      <c r="J905" s="26"/>
      <c r="K905" s="26"/>
      <c r="L905" s="26"/>
      <c r="M905" s="26"/>
      <c r="N905" s="26"/>
      <c r="O905" s="25"/>
      <c r="P905" s="26"/>
      <c r="Q905" s="26"/>
      <c r="R905" s="25"/>
      <c r="S905" s="25"/>
      <c r="T905" s="26"/>
      <c r="U905" s="26"/>
      <c r="V905" s="26"/>
      <c r="W905" s="26"/>
      <c r="X905" s="26"/>
      <c r="Y905" s="25"/>
      <c r="Z905" s="25"/>
      <c r="AA905" s="25"/>
      <c r="AB905" s="25"/>
      <c r="AC905" s="25"/>
      <c r="AD905" s="25"/>
      <c r="AE905" s="25"/>
      <c r="AF905" s="25"/>
      <c r="AG905" s="25"/>
      <c r="AH905" s="25"/>
      <c r="AI905" s="25"/>
      <c r="AJ905" s="25"/>
      <c r="AK905" s="25"/>
      <c r="AL905" s="25"/>
      <c r="AM905" s="25"/>
      <c r="AN905" s="25"/>
      <c r="AO905" s="25"/>
      <c r="AP905" s="25"/>
      <c r="AQ905" s="25"/>
      <c r="AR905" s="25"/>
      <c r="AS905" s="25"/>
      <c r="AT905" s="25"/>
      <c r="AU905" s="25"/>
      <c r="AV905" s="25"/>
      <c r="AW905" s="25"/>
      <c r="AX905" s="25"/>
      <c r="AY905" s="25"/>
      <c r="AZ905" s="25"/>
      <c r="BA905" s="25"/>
      <c r="BB905" s="25"/>
      <c r="BC905" s="25"/>
      <c r="BD905" s="25"/>
      <c r="BE905" s="25"/>
      <c r="BF905" s="25"/>
      <c r="BG905" s="25"/>
      <c r="BH905" s="25"/>
      <c r="BI905" s="25"/>
      <c r="BJ905" s="25"/>
      <c r="BK905" s="25"/>
      <c r="BL905" s="25"/>
      <c r="BM905" s="25"/>
      <c r="BN905" s="25"/>
      <c r="BO905" s="25"/>
      <c r="BP905" s="25"/>
      <c r="BQ905" s="25"/>
    </row>
    <row r="906" spans="1:69" s="110" customFormat="1" x14ac:dyDescent="0.3">
      <c r="A906" s="25"/>
      <c r="B906" s="25"/>
      <c r="C906" s="25"/>
      <c r="D906" s="26"/>
      <c r="E906" s="26"/>
      <c r="F906" s="26"/>
      <c r="G906" s="26"/>
      <c r="H906" s="26"/>
      <c r="I906" s="26"/>
      <c r="J906" s="26"/>
      <c r="K906" s="26"/>
      <c r="L906" s="26"/>
      <c r="M906" s="26"/>
      <c r="N906" s="26"/>
      <c r="O906" s="25"/>
      <c r="P906" s="26"/>
      <c r="Q906" s="26"/>
      <c r="R906" s="25"/>
      <c r="S906" s="25"/>
      <c r="T906" s="26"/>
      <c r="U906" s="26"/>
      <c r="V906" s="26"/>
      <c r="W906" s="26"/>
      <c r="X906" s="26"/>
      <c r="Y906" s="25"/>
      <c r="Z906" s="25"/>
      <c r="AA906" s="25"/>
      <c r="AB906" s="25"/>
      <c r="AC906" s="25"/>
      <c r="AD906" s="25"/>
      <c r="AE906" s="25"/>
      <c r="AF906" s="25"/>
      <c r="AG906" s="25"/>
      <c r="AH906" s="25"/>
      <c r="AI906" s="25"/>
      <c r="AJ906" s="25"/>
      <c r="AK906" s="25"/>
      <c r="AL906" s="25"/>
      <c r="AM906" s="25"/>
      <c r="AN906" s="25"/>
      <c r="AO906" s="25"/>
      <c r="AP906" s="25"/>
      <c r="AQ906" s="25"/>
      <c r="AR906" s="25"/>
      <c r="AS906" s="25"/>
      <c r="AT906" s="25"/>
      <c r="AU906" s="25"/>
      <c r="AV906" s="25"/>
      <c r="AW906" s="25"/>
      <c r="AX906" s="25"/>
      <c r="AY906" s="25"/>
      <c r="AZ906" s="25"/>
      <c r="BA906" s="25"/>
      <c r="BB906" s="25"/>
      <c r="BC906" s="25"/>
      <c r="BD906" s="25"/>
      <c r="BE906" s="25"/>
      <c r="BF906" s="25"/>
      <c r="BG906" s="25"/>
      <c r="BH906" s="25"/>
      <c r="BI906" s="25"/>
      <c r="BJ906" s="25"/>
      <c r="BK906" s="25"/>
      <c r="BL906" s="25"/>
      <c r="BM906" s="25"/>
      <c r="BN906" s="25"/>
      <c r="BO906" s="25"/>
      <c r="BP906" s="25"/>
      <c r="BQ906" s="25"/>
    </row>
    <row r="907" spans="1:69" s="110" customFormat="1" x14ac:dyDescent="0.3">
      <c r="A907" s="25"/>
      <c r="B907" s="25"/>
      <c r="C907" s="25"/>
      <c r="D907" s="26"/>
      <c r="E907" s="26"/>
      <c r="F907" s="26"/>
      <c r="G907" s="26"/>
      <c r="H907" s="26"/>
      <c r="I907" s="26"/>
      <c r="J907" s="26"/>
      <c r="K907" s="26"/>
      <c r="L907" s="26"/>
      <c r="M907" s="26"/>
      <c r="N907" s="26"/>
      <c r="O907" s="25"/>
      <c r="P907" s="26"/>
      <c r="Q907" s="26"/>
      <c r="R907" s="25"/>
      <c r="S907" s="25"/>
      <c r="T907" s="26"/>
      <c r="U907" s="26"/>
      <c r="V907" s="26"/>
      <c r="W907" s="26"/>
      <c r="X907" s="26"/>
      <c r="Y907" s="25"/>
      <c r="Z907" s="25"/>
      <c r="AA907" s="25"/>
      <c r="AB907" s="25"/>
      <c r="AC907" s="25"/>
      <c r="AD907" s="25"/>
      <c r="AE907" s="25"/>
      <c r="AF907" s="25"/>
      <c r="AG907" s="25"/>
      <c r="AH907" s="25"/>
      <c r="AI907" s="25"/>
      <c r="AJ907" s="25"/>
      <c r="AK907" s="25"/>
      <c r="AL907" s="25"/>
      <c r="AM907" s="25"/>
      <c r="AN907" s="25"/>
      <c r="AO907" s="25"/>
      <c r="AP907" s="25"/>
      <c r="AQ907" s="25"/>
      <c r="AR907" s="25"/>
      <c r="AS907" s="25"/>
      <c r="AT907" s="25"/>
      <c r="AU907" s="25"/>
      <c r="AV907" s="25"/>
      <c r="AW907" s="25"/>
      <c r="AX907" s="25"/>
      <c r="AY907" s="25"/>
      <c r="AZ907" s="25"/>
      <c r="BA907" s="25"/>
      <c r="BB907" s="25"/>
      <c r="BC907" s="25"/>
      <c r="BD907" s="25"/>
      <c r="BE907" s="25"/>
      <c r="BF907" s="25"/>
      <c r="BG907" s="25"/>
      <c r="BH907" s="25"/>
      <c r="BI907" s="25"/>
      <c r="BJ907" s="25"/>
      <c r="BK907" s="25"/>
      <c r="BL907" s="25"/>
      <c r="BM907" s="25"/>
      <c r="BN907" s="25"/>
      <c r="BO907" s="25"/>
      <c r="BP907" s="25"/>
      <c r="BQ907" s="25"/>
    </row>
    <row r="908" spans="1:69" s="110" customFormat="1" x14ac:dyDescent="0.3">
      <c r="A908" s="25"/>
      <c r="B908" s="25"/>
      <c r="C908" s="25"/>
      <c r="D908" s="26"/>
      <c r="E908" s="26"/>
      <c r="F908" s="26"/>
      <c r="G908" s="26"/>
      <c r="H908" s="26"/>
      <c r="I908" s="26"/>
      <c r="J908" s="26"/>
      <c r="K908" s="26"/>
      <c r="L908" s="26"/>
      <c r="M908" s="26"/>
      <c r="N908" s="26"/>
      <c r="O908" s="25"/>
      <c r="P908" s="26"/>
      <c r="Q908" s="26"/>
      <c r="R908" s="25"/>
      <c r="S908" s="25"/>
      <c r="T908" s="26"/>
      <c r="U908" s="26"/>
      <c r="V908" s="26"/>
      <c r="W908" s="26"/>
      <c r="X908" s="26"/>
      <c r="Y908" s="25"/>
      <c r="Z908" s="25"/>
      <c r="AA908" s="25"/>
      <c r="AB908" s="25"/>
      <c r="AC908" s="25"/>
      <c r="AD908" s="25"/>
      <c r="AE908" s="25"/>
      <c r="AF908" s="25"/>
      <c r="AG908" s="25"/>
      <c r="AH908" s="25"/>
      <c r="AI908" s="25"/>
      <c r="AJ908" s="25"/>
      <c r="AK908" s="25"/>
      <c r="AL908" s="25"/>
      <c r="AM908" s="25"/>
      <c r="AN908" s="25"/>
      <c r="AO908" s="25"/>
      <c r="AP908" s="25"/>
      <c r="AQ908" s="25"/>
      <c r="AR908" s="25"/>
      <c r="AS908" s="25"/>
      <c r="AT908" s="25"/>
      <c r="AU908" s="25"/>
      <c r="AV908" s="25"/>
      <c r="AW908" s="25"/>
      <c r="AX908" s="25"/>
      <c r="AY908" s="25"/>
      <c r="AZ908" s="25"/>
      <c r="BA908" s="25"/>
      <c r="BB908" s="25"/>
      <c r="BC908" s="25"/>
      <c r="BD908" s="25"/>
      <c r="BE908" s="25"/>
      <c r="BF908" s="25"/>
      <c r="BG908" s="25"/>
      <c r="BH908" s="25"/>
      <c r="BI908" s="25"/>
      <c r="BJ908" s="25"/>
      <c r="BK908" s="25"/>
      <c r="BL908" s="25"/>
      <c r="BM908" s="25"/>
      <c r="BN908" s="25"/>
      <c r="BO908" s="25"/>
      <c r="BP908" s="25"/>
      <c r="BQ908" s="25"/>
    </row>
    <row r="909" spans="1:69" s="110" customFormat="1" x14ac:dyDescent="0.3">
      <c r="A909" s="25"/>
      <c r="B909" s="25"/>
      <c r="C909" s="25"/>
      <c r="D909" s="26"/>
      <c r="E909" s="26"/>
      <c r="F909" s="26"/>
      <c r="G909" s="26"/>
      <c r="H909" s="26"/>
      <c r="I909" s="26"/>
      <c r="J909" s="26"/>
      <c r="K909" s="26"/>
      <c r="L909" s="26"/>
      <c r="M909" s="26"/>
      <c r="N909" s="26"/>
      <c r="O909" s="25"/>
      <c r="P909" s="26"/>
      <c r="Q909" s="26"/>
      <c r="R909" s="25"/>
      <c r="S909" s="25"/>
      <c r="T909" s="26"/>
      <c r="U909" s="26"/>
      <c r="V909" s="26"/>
      <c r="W909" s="26"/>
      <c r="X909" s="26"/>
      <c r="Y909" s="25"/>
      <c r="Z909" s="25"/>
      <c r="AA909" s="25"/>
      <c r="AB909" s="25"/>
      <c r="AC909" s="25"/>
      <c r="AD909" s="25"/>
      <c r="AE909" s="25"/>
      <c r="AF909" s="25"/>
      <c r="AG909" s="25"/>
      <c r="AH909" s="25"/>
      <c r="AI909" s="25"/>
      <c r="AJ909" s="25"/>
      <c r="AK909" s="25"/>
      <c r="AL909" s="25"/>
      <c r="AM909" s="25"/>
      <c r="AN909" s="25"/>
      <c r="AO909" s="25"/>
      <c r="AP909" s="25"/>
      <c r="AQ909" s="25"/>
      <c r="AR909" s="25"/>
      <c r="AS909" s="25"/>
      <c r="AT909" s="25"/>
      <c r="AU909" s="25"/>
      <c r="AV909" s="25"/>
      <c r="AW909" s="25"/>
      <c r="AX909" s="25"/>
      <c r="AY909" s="25"/>
      <c r="AZ909" s="25"/>
      <c r="BA909" s="25"/>
      <c r="BB909" s="25"/>
      <c r="BC909" s="25"/>
      <c r="BD909" s="25"/>
      <c r="BE909" s="25"/>
      <c r="BF909" s="25"/>
      <c r="BG909" s="25"/>
      <c r="BH909" s="25"/>
      <c r="BI909" s="25"/>
      <c r="BJ909" s="25"/>
      <c r="BK909" s="25"/>
      <c r="BL909" s="25"/>
      <c r="BM909" s="25"/>
      <c r="BN909" s="25"/>
      <c r="BO909" s="25"/>
      <c r="BP909" s="25"/>
      <c r="BQ909" s="25"/>
    </row>
    <row r="910" spans="1:69" s="110" customFormat="1" x14ac:dyDescent="0.3">
      <c r="A910" s="25"/>
      <c r="B910" s="25"/>
      <c r="C910" s="25"/>
      <c r="D910" s="26"/>
      <c r="E910" s="26"/>
      <c r="F910" s="26"/>
      <c r="G910" s="26"/>
      <c r="H910" s="26"/>
      <c r="I910" s="26"/>
      <c r="J910" s="26"/>
      <c r="K910" s="26"/>
      <c r="L910" s="26"/>
      <c r="M910" s="26"/>
      <c r="N910" s="26"/>
      <c r="O910" s="25"/>
      <c r="P910" s="26"/>
      <c r="Q910" s="26"/>
      <c r="R910" s="25"/>
      <c r="S910" s="25"/>
      <c r="T910" s="26"/>
      <c r="U910" s="26"/>
      <c r="V910" s="26"/>
      <c r="W910" s="26"/>
      <c r="X910" s="26"/>
      <c r="Y910" s="25"/>
      <c r="Z910" s="25"/>
      <c r="AA910" s="25"/>
      <c r="AB910" s="25"/>
      <c r="AC910" s="25"/>
      <c r="AD910" s="25"/>
      <c r="AE910" s="25"/>
      <c r="AF910" s="25"/>
      <c r="AG910" s="25"/>
      <c r="AH910" s="25"/>
      <c r="AI910" s="25"/>
      <c r="AJ910" s="25"/>
      <c r="AK910" s="25"/>
      <c r="AL910" s="25"/>
      <c r="AM910" s="25"/>
      <c r="AN910" s="25"/>
      <c r="AO910" s="25"/>
      <c r="AP910" s="25"/>
      <c r="AQ910" s="25"/>
      <c r="AR910" s="25"/>
      <c r="AS910" s="25"/>
      <c r="AT910" s="25"/>
      <c r="AU910" s="25"/>
      <c r="AV910" s="25"/>
      <c r="AW910" s="25"/>
      <c r="AX910" s="25"/>
      <c r="AY910" s="25"/>
      <c r="AZ910" s="25"/>
      <c r="BA910" s="25"/>
      <c r="BB910" s="25"/>
      <c r="BC910" s="25"/>
      <c r="BD910" s="25"/>
      <c r="BE910" s="25"/>
      <c r="BF910" s="25"/>
      <c r="BG910" s="25"/>
      <c r="BH910" s="25"/>
      <c r="BI910" s="25"/>
      <c r="BJ910" s="25"/>
      <c r="BK910" s="25"/>
      <c r="BL910" s="25"/>
      <c r="BM910" s="25"/>
      <c r="BN910" s="25"/>
      <c r="BO910" s="25"/>
      <c r="BP910" s="25"/>
      <c r="BQ910" s="25"/>
    </row>
    <row r="911" spans="1:69" s="110" customFormat="1" x14ac:dyDescent="0.3">
      <c r="A911" s="25"/>
      <c r="B911" s="25"/>
      <c r="C911" s="25"/>
      <c r="D911" s="26"/>
      <c r="E911" s="26"/>
      <c r="F911" s="26"/>
      <c r="G911" s="26"/>
      <c r="H911" s="26"/>
      <c r="I911" s="26"/>
      <c r="J911" s="26"/>
      <c r="K911" s="26"/>
      <c r="L911" s="26"/>
      <c r="M911" s="26"/>
      <c r="N911" s="26"/>
      <c r="O911" s="25"/>
      <c r="P911" s="26"/>
      <c r="Q911" s="26"/>
      <c r="R911" s="25"/>
      <c r="S911" s="25"/>
      <c r="T911" s="26"/>
      <c r="U911" s="26"/>
      <c r="V911" s="26"/>
      <c r="W911" s="26"/>
      <c r="X911" s="26"/>
      <c r="Y911" s="25"/>
      <c r="Z911" s="25"/>
      <c r="AA911" s="25"/>
      <c r="AB911" s="25"/>
      <c r="AC911" s="25"/>
      <c r="AD911" s="25"/>
      <c r="AE911" s="25"/>
      <c r="AF911" s="25"/>
      <c r="AG911" s="25"/>
      <c r="AH911" s="25"/>
      <c r="AI911" s="25"/>
      <c r="AJ911" s="25"/>
      <c r="AK911" s="25"/>
      <c r="AL911" s="25"/>
      <c r="AM911" s="25"/>
      <c r="AN911" s="25"/>
      <c r="AO911" s="25"/>
      <c r="AP911" s="25"/>
      <c r="AQ911" s="25"/>
      <c r="AR911" s="25"/>
      <c r="AS911" s="25"/>
      <c r="AT911" s="25"/>
      <c r="AU911" s="25"/>
      <c r="AV911" s="25"/>
      <c r="AW911" s="25"/>
      <c r="AX911" s="25"/>
      <c r="AY911" s="25"/>
      <c r="AZ911" s="25"/>
      <c r="BA911" s="25"/>
      <c r="BB911" s="25"/>
      <c r="BC911" s="25"/>
      <c r="BD911" s="25"/>
      <c r="BE911" s="25"/>
      <c r="BF911" s="25"/>
      <c r="BG911" s="25"/>
      <c r="BH911" s="25"/>
      <c r="BI911" s="25"/>
      <c r="BJ911" s="25"/>
      <c r="BK911" s="25"/>
      <c r="BL911" s="25"/>
      <c r="BM911" s="25"/>
      <c r="BN911" s="25"/>
      <c r="BO911" s="25"/>
      <c r="BP911" s="25"/>
      <c r="BQ911" s="25"/>
    </row>
  </sheetData>
  <autoFilter ref="A15:J15"/>
  <mergeCells count="11">
    <mergeCell ref="G12:G13"/>
    <mergeCell ref="H12:H13"/>
    <mergeCell ref="I12:J12"/>
    <mergeCell ref="B2:F2"/>
    <mergeCell ref="A3:D3"/>
    <mergeCell ref="A12:A13"/>
    <mergeCell ref="B12:B13"/>
    <mergeCell ref="C12:C13"/>
    <mergeCell ref="D12:D13"/>
    <mergeCell ref="E12:E13"/>
    <mergeCell ref="F12:F13"/>
  </mergeCells>
  <conditionalFormatting sqref="R16 R395:R403">
    <cfRule type="expression" dxfId="4" priority="4">
      <formula>NOT(_xlfn.ISFORMULA(А1))</formula>
    </cfRule>
  </conditionalFormatting>
  <conditionalFormatting sqref="R17:R394">
    <cfRule type="expression" dxfId="3" priority="3">
      <formula>NOT(_xlfn.ISFORMULA(R17))</formula>
    </cfRule>
  </conditionalFormatting>
  <conditionalFormatting sqref="S16 S395:S403">
    <cfRule type="expression" dxfId="2" priority="2">
      <formula>NOT(_xlfn.ISFORMULA(А1))</formula>
    </cfRule>
  </conditionalFormatting>
  <conditionalFormatting sqref="S17:S394">
    <cfRule type="expression" dxfId="1" priority="1">
      <formula>NOT(_xlfn.ISFORMULA(S17))</formula>
    </cfRule>
  </conditionalFormatting>
  <pageMargins left="0.23622047244094491" right="0.23622047244094491" top="0.15748031496062992" bottom="0.35433070866141736" header="0.31496062992125984" footer="0.31496062992125984"/>
  <pageSetup paperSize="9" scale="5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T2" sqref="T2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173"/>
  <sheetViews>
    <sheetView topLeftCell="A147" zoomScale="70" zoomScaleNormal="70" workbookViewId="0">
      <selection activeCell="D6" sqref="D6:D168"/>
    </sheetView>
  </sheetViews>
  <sheetFormatPr defaultRowHeight="14.4" x14ac:dyDescent="0.3"/>
  <cols>
    <col min="1" max="1" width="16.6640625" style="24" customWidth="1"/>
    <col min="2" max="2" width="69.109375" style="24" customWidth="1"/>
    <col min="3" max="3" width="21" style="24" customWidth="1"/>
    <col min="4" max="4" width="25.6640625" style="24" customWidth="1"/>
    <col min="5" max="5" width="21" style="89" customWidth="1"/>
    <col min="6" max="6" width="21" style="89" customWidth="1" collapsed="1"/>
    <col min="10" max="10" width="13.88671875" bestFit="1" customWidth="1"/>
    <col min="13" max="13" width="11" bestFit="1" customWidth="1"/>
  </cols>
  <sheetData>
    <row r="3" spans="1:13" x14ac:dyDescent="0.3">
      <c r="A3" s="198" t="s">
        <v>398</v>
      </c>
      <c r="B3" s="199" t="s">
        <v>312</v>
      </c>
      <c r="C3" s="200" t="s">
        <v>318</v>
      </c>
      <c r="D3" s="200" t="s">
        <v>399</v>
      </c>
      <c r="E3" s="202" t="s">
        <v>584</v>
      </c>
      <c r="F3" s="203"/>
      <c r="J3" s="92">
        <v>45098</v>
      </c>
      <c r="M3" t="s">
        <v>610</v>
      </c>
    </row>
    <row r="4" spans="1:13" ht="26.25" customHeight="1" x14ac:dyDescent="0.3">
      <c r="A4" s="198"/>
      <c r="B4" s="199"/>
      <c r="C4" s="201"/>
      <c r="D4" s="201"/>
      <c r="E4" s="204"/>
      <c r="F4" s="205"/>
      <c r="J4" s="93" t="s">
        <v>608</v>
      </c>
      <c r="M4" t="s">
        <v>609</v>
      </c>
    </row>
    <row r="5" spans="1:13" ht="18" x14ac:dyDescent="0.3">
      <c r="A5" s="8">
        <v>1</v>
      </c>
      <c r="B5" s="9">
        <f>A5+1</f>
        <v>2</v>
      </c>
      <c r="C5" s="8">
        <v>2</v>
      </c>
      <c r="D5" s="9">
        <f>C5+1</f>
        <v>3</v>
      </c>
      <c r="E5" s="84"/>
      <c r="F5" s="84"/>
    </row>
    <row r="6" spans="1:13" ht="18" x14ac:dyDescent="0.3">
      <c r="A6" s="10" t="s">
        <v>336</v>
      </c>
      <c r="B6" s="10" t="s">
        <v>400</v>
      </c>
      <c r="C6" s="11"/>
      <c r="D6" s="11" t="e">
        <f>D7+D11+D19+D29+D39+D48</f>
        <v>#REF!</v>
      </c>
      <c r="E6" s="85"/>
      <c r="F6" s="85"/>
      <c r="J6" s="11">
        <v>6981807</v>
      </c>
      <c r="M6" s="94" t="e">
        <f>D6-J6</f>
        <v>#REF!</v>
      </c>
    </row>
    <row r="7" spans="1:13" ht="18" x14ac:dyDescent="0.3">
      <c r="A7" s="12" t="s">
        <v>36</v>
      </c>
      <c r="B7" s="12" t="s">
        <v>401</v>
      </c>
      <c r="C7" s="13" t="e">
        <f>ROUND(VLOOKUP(A7,#REF!,6,0),0)</f>
        <v>#REF!</v>
      </c>
      <c r="D7" s="14" t="e">
        <f t="shared" ref="D7:D70" si="0">ROUND(C7*1.2,0)</f>
        <v>#REF!</v>
      </c>
      <c r="E7" s="86" t="e">
        <f>SUM(E8:E10)</f>
        <v>#REF!</v>
      </c>
      <c r="F7" s="86" t="e">
        <f t="shared" ref="F7:F70" si="1">IF(C7=E7, "истина","ложь")</f>
        <v>#REF!</v>
      </c>
      <c r="J7" s="14">
        <v>198923</v>
      </c>
      <c r="M7" s="94" t="e">
        <f t="shared" ref="M7:M70" si="2">D7-J7</f>
        <v>#REF!</v>
      </c>
    </row>
    <row r="8" spans="1:13" ht="18" x14ac:dyDescent="0.3">
      <c r="A8" s="15" t="s">
        <v>37</v>
      </c>
      <c r="B8" s="15" t="s">
        <v>402</v>
      </c>
      <c r="C8" s="13" t="e">
        <f>ROUND(VLOOKUP(A8,#REF!,6,0),0)</f>
        <v>#REF!</v>
      </c>
      <c r="D8" s="16" t="e">
        <f t="shared" si="0"/>
        <v>#REF!</v>
      </c>
      <c r="E8" s="86" t="e">
        <f>C8</f>
        <v>#REF!</v>
      </c>
      <c r="F8" s="86" t="e">
        <f t="shared" si="1"/>
        <v>#REF!</v>
      </c>
      <c r="J8" s="16">
        <v>0</v>
      </c>
      <c r="M8" s="94" t="e">
        <f t="shared" si="2"/>
        <v>#REF!</v>
      </c>
    </row>
    <row r="9" spans="1:13" ht="18" x14ac:dyDescent="0.3">
      <c r="A9" s="15" t="s">
        <v>38</v>
      </c>
      <c r="B9" s="15" t="s">
        <v>403</v>
      </c>
      <c r="C9" s="13" t="e">
        <f>ROUND(VLOOKUP(A9,#REF!,6,0),0)</f>
        <v>#REF!</v>
      </c>
      <c r="D9" s="16" t="e">
        <f t="shared" si="0"/>
        <v>#REF!</v>
      </c>
      <c r="E9" s="86" t="e">
        <f>C9</f>
        <v>#REF!</v>
      </c>
      <c r="F9" s="86" t="e">
        <f t="shared" si="1"/>
        <v>#REF!</v>
      </c>
      <c r="J9" s="16">
        <v>53897</v>
      </c>
      <c r="M9" s="94" t="e">
        <f t="shared" si="2"/>
        <v>#REF!</v>
      </c>
    </row>
    <row r="10" spans="1:13" ht="36" x14ac:dyDescent="0.3">
      <c r="A10" s="15" t="s">
        <v>135</v>
      </c>
      <c r="B10" s="15" t="s">
        <v>404</v>
      </c>
      <c r="C10" s="13" t="e">
        <f>ROUND(VLOOKUP(A10,#REF!,6,0),0)</f>
        <v>#REF!</v>
      </c>
      <c r="D10" s="16" t="e">
        <f t="shared" si="0"/>
        <v>#REF!</v>
      </c>
      <c r="E10" s="86" t="e">
        <f>C10</f>
        <v>#REF!</v>
      </c>
      <c r="F10" s="86" t="e">
        <f t="shared" si="1"/>
        <v>#REF!</v>
      </c>
      <c r="J10" s="16">
        <v>145026</v>
      </c>
      <c r="M10" s="94" t="e">
        <f t="shared" si="2"/>
        <v>#REF!</v>
      </c>
    </row>
    <row r="11" spans="1:13" ht="18" x14ac:dyDescent="0.3">
      <c r="A11" s="12" t="s">
        <v>39</v>
      </c>
      <c r="B11" s="12" t="s">
        <v>405</v>
      </c>
      <c r="C11" s="13" t="e">
        <f>ROUND(VLOOKUP(A11,#REF!,6,0),0)</f>
        <v>#REF!</v>
      </c>
      <c r="D11" s="14" t="e">
        <f t="shared" si="0"/>
        <v>#REF!</v>
      </c>
      <c r="E11" s="86" t="e">
        <f>SUM(E12:E18)</f>
        <v>#REF!</v>
      </c>
      <c r="F11" s="86" t="e">
        <f t="shared" si="1"/>
        <v>#REF!</v>
      </c>
      <c r="J11" s="14">
        <v>0</v>
      </c>
      <c r="M11" s="94" t="e">
        <f t="shared" si="2"/>
        <v>#REF!</v>
      </c>
    </row>
    <row r="12" spans="1:13" ht="18" x14ac:dyDescent="0.3">
      <c r="A12" s="15" t="s">
        <v>40</v>
      </c>
      <c r="B12" s="15" t="s">
        <v>406</v>
      </c>
      <c r="C12" s="13" t="e">
        <f>ROUND(VLOOKUP(A12,#REF!,6,0),0)</f>
        <v>#REF!</v>
      </c>
      <c r="D12" s="16" t="e">
        <f t="shared" si="0"/>
        <v>#REF!</v>
      </c>
      <c r="E12" s="86" t="e">
        <f t="shared" ref="E12:E18" si="3">C12</f>
        <v>#REF!</v>
      </c>
      <c r="F12" s="86" t="e">
        <f t="shared" si="1"/>
        <v>#REF!</v>
      </c>
      <c r="J12" s="16">
        <v>0</v>
      </c>
      <c r="M12" s="94" t="e">
        <f t="shared" si="2"/>
        <v>#REF!</v>
      </c>
    </row>
    <row r="13" spans="1:13" ht="18" x14ac:dyDescent="0.3">
      <c r="A13" s="15" t="s">
        <v>41</v>
      </c>
      <c r="B13" s="15" t="s">
        <v>407</v>
      </c>
      <c r="C13" s="13" t="e">
        <f>ROUND(VLOOKUP(A13,#REF!,6,0),0)</f>
        <v>#REF!</v>
      </c>
      <c r="D13" s="16" t="e">
        <f t="shared" si="0"/>
        <v>#REF!</v>
      </c>
      <c r="E13" s="86" t="e">
        <f t="shared" si="3"/>
        <v>#REF!</v>
      </c>
      <c r="F13" s="86" t="e">
        <f t="shared" si="1"/>
        <v>#REF!</v>
      </c>
      <c r="J13" s="16">
        <v>0</v>
      </c>
      <c r="M13" s="94" t="e">
        <f t="shared" si="2"/>
        <v>#REF!</v>
      </c>
    </row>
    <row r="14" spans="1:13" ht="18" x14ac:dyDescent="0.3">
      <c r="A14" s="15" t="s">
        <v>42</v>
      </c>
      <c r="B14" s="15" t="s">
        <v>408</v>
      </c>
      <c r="C14" s="13" t="e">
        <f>ROUND(VLOOKUP(A14,#REF!,6,0),0)</f>
        <v>#REF!</v>
      </c>
      <c r="D14" s="16" t="e">
        <f t="shared" si="0"/>
        <v>#REF!</v>
      </c>
      <c r="E14" s="86" t="e">
        <f t="shared" si="3"/>
        <v>#REF!</v>
      </c>
      <c r="F14" s="86" t="e">
        <f t="shared" si="1"/>
        <v>#REF!</v>
      </c>
      <c r="J14" s="16">
        <v>0</v>
      </c>
      <c r="M14" s="94" t="e">
        <f t="shared" si="2"/>
        <v>#REF!</v>
      </c>
    </row>
    <row r="15" spans="1:13" ht="18" x14ac:dyDescent="0.3">
      <c r="A15" s="15" t="s">
        <v>43</v>
      </c>
      <c r="B15" s="15" t="s">
        <v>409</v>
      </c>
      <c r="C15" s="13" t="e">
        <f>ROUND(VLOOKUP(A15,#REF!,6,0),0)</f>
        <v>#REF!</v>
      </c>
      <c r="D15" s="16" t="e">
        <f t="shared" si="0"/>
        <v>#REF!</v>
      </c>
      <c r="E15" s="86" t="e">
        <f t="shared" si="3"/>
        <v>#REF!</v>
      </c>
      <c r="F15" s="86" t="e">
        <f t="shared" si="1"/>
        <v>#REF!</v>
      </c>
      <c r="J15" s="16">
        <v>0</v>
      </c>
      <c r="M15" s="94" t="e">
        <f t="shared" si="2"/>
        <v>#REF!</v>
      </c>
    </row>
    <row r="16" spans="1:13" ht="18" x14ac:dyDescent="0.3">
      <c r="A16" s="15" t="s">
        <v>44</v>
      </c>
      <c r="B16" s="15" t="s">
        <v>410</v>
      </c>
      <c r="C16" s="13" t="e">
        <f>ROUND(VLOOKUP(A16,#REF!,6,0),0)</f>
        <v>#REF!</v>
      </c>
      <c r="D16" s="16" t="e">
        <f t="shared" si="0"/>
        <v>#REF!</v>
      </c>
      <c r="E16" s="86" t="e">
        <f t="shared" si="3"/>
        <v>#REF!</v>
      </c>
      <c r="F16" s="86" t="e">
        <f t="shared" si="1"/>
        <v>#REF!</v>
      </c>
      <c r="J16" s="16">
        <v>0</v>
      </c>
      <c r="M16" s="94" t="e">
        <f t="shared" si="2"/>
        <v>#REF!</v>
      </c>
    </row>
    <row r="17" spans="1:13" ht="18" x14ac:dyDescent="0.3">
      <c r="A17" s="15" t="s">
        <v>45</v>
      </c>
      <c r="B17" s="15" t="s">
        <v>411</v>
      </c>
      <c r="C17" s="13" t="e">
        <f>ROUND(VLOOKUP(A17,#REF!,6,0),0)</f>
        <v>#REF!</v>
      </c>
      <c r="D17" s="16" t="e">
        <f t="shared" si="0"/>
        <v>#REF!</v>
      </c>
      <c r="E17" s="86" t="e">
        <f t="shared" si="3"/>
        <v>#REF!</v>
      </c>
      <c r="F17" s="86" t="e">
        <f t="shared" si="1"/>
        <v>#REF!</v>
      </c>
      <c r="J17" s="16">
        <v>0</v>
      </c>
      <c r="M17" s="94" t="e">
        <f t="shared" si="2"/>
        <v>#REF!</v>
      </c>
    </row>
    <row r="18" spans="1:13" ht="18" x14ac:dyDescent="0.3">
      <c r="A18" s="15" t="s">
        <v>46</v>
      </c>
      <c r="B18" s="15" t="s">
        <v>412</v>
      </c>
      <c r="C18" s="13" t="e">
        <f>ROUND(VLOOKUP(A18,#REF!,6,0),0)</f>
        <v>#REF!</v>
      </c>
      <c r="D18" s="16" t="e">
        <f t="shared" si="0"/>
        <v>#REF!</v>
      </c>
      <c r="E18" s="86" t="e">
        <f t="shared" si="3"/>
        <v>#REF!</v>
      </c>
      <c r="F18" s="86" t="e">
        <f t="shared" si="1"/>
        <v>#REF!</v>
      </c>
      <c r="J18" s="16">
        <v>0</v>
      </c>
      <c r="M18" s="94" t="e">
        <f t="shared" si="2"/>
        <v>#REF!</v>
      </c>
    </row>
    <row r="19" spans="1:13" ht="18" x14ac:dyDescent="0.3">
      <c r="A19" s="12" t="s">
        <v>47</v>
      </c>
      <c r="B19" s="12" t="s">
        <v>413</v>
      </c>
      <c r="C19" s="13" t="e">
        <f>ROUND(VLOOKUP(A19,#REF!,6,0),0)</f>
        <v>#REF!</v>
      </c>
      <c r="D19" s="14" t="e">
        <f t="shared" si="0"/>
        <v>#REF!</v>
      </c>
      <c r="E19" s="86" t="e">
        <f>SUM(E20:E28)</f>
        <v>#REF!</v>
      </c>
      <c r="F19" s="86" t="e">
        <f t="shared" si="1"/>
        <v>#REF!</v>
      </c>
      <c r="J19" s="14">
        <v>4130620</v>
      </c>
      <c r="M19" s="94" t="e">
        <f t="shared" si="2"/>
        <v>#REF!</v>
      </c>
    </row>
    <row r="20" spans="1:13" ht="18" x14ac:dyDescent="0.3">
      <c r="A20" s="15" t="s">
        <v>48</v>
      </c>
      <c r="B20" s="15" t="s">
        <v>414</v>
      </c>
      <c r="C20" s="13" t="e">
        <f>ROUND(VLOOKUP(A20,#REF!,6,0),0)</f>
        <v>#REF!</v>
      </c>
      <c r="D20" s="16" t="e">
        <f t="shared" si="0"/>
        <v>#REF!</v>
      </c>
      <c r="E20" s="86" t="e">
        <f t="shared" ref="E20:E28" si="4">C20</f>
        <v>#REF!</v>
      </c>
      <c r="F20" s="86" t="e">
        <f t="shared" si="1"/>
        <v>#REF!</v>
      </c>
      <c r="J20" s="16">
        <v>1310372</v>
      </c>
      <c r="M20" s="94" t="e">
        <f t="shared" si="2"/>
        <v>#REF!</v>
      </c>
    </row>
    <row r="21" spans="1:13" ht="18" x14ac:dyDescent="0.3">
      <c r="A21" s="15" t="s">
        <v>49</v>
      </c>
      <c r="B21" s="15" t="s">
        <v>415</v>
      </c>
      <c r="C21" s="13" t="e">
        <f>ROUND(VLOOKUP(A21,#REF!,6,0),0)</f>
        <v>#REF!</v>
      </c>
      <c r="D21" s="16" t="e">
        <f t="shared" si="0"/>
        <v>#REF!</v>
      </c>
      <c r="E21" s="86" t="e">
        <f t="shared" si="4"/>
        <v>#REF!</v>
      </c>
      <c r="F21" s="86" t="e">
        <f t="shared" si="1"/>
        <v>#REF!</v>
      </c>
      <c r="J21" s="16">
        <v>0</v>
      </c>
      <c r="M21" s="94" t="e">
        <f t="shared" si="2"/>
        <v>#REF!</v>
      </c>
    </row>
    <row r="22" spans="1:13" ht="18" x14ac:dyDescent="0.3">
      <c r="A22" s="15" t="s">
        <v>50</v>
      </c>
      <c r="B22" s="15" t="s">
        <v>416</v>
      </c>
      <c r="C22" s="13" t="e">
        <f>ROUND(VLOOKUP(A22,#REF!,6,0),0)</f>
        <v>#REF!</v>
      </c>
      <c r="D22" s="16" t="e">
        <f t="shared" si="0"/>
        <v>#REF!</v>
      </c>
      <c r="E22" s="86" t="e">
        <f t="shared" si="4"/>
        <v>#REF!</v>
      </c>
      <c r="F22" s="86" t="e">
        <f t="shared" si="1"/>
        <v>#REF!</v>
      </c>
      <c r="J22" s="16">
        <v>1135800</v>
      </c>
      <c r="M22" s="94" t="e">
        <f t="shared" si="2"/>
        <v>#REF!</v>
      </c>
    </row>
    <row r="23" spans="1:13" ht="18" x14ac:dyDescent="0.3">
      <c r="A23" s="15" t="s">
        <v>51</v>
      </c>
      <c r="B23" s="15" t="s">
        <v>417</v>
      </c>
      <c r="C23" s="13" t="e">
        <f>ROUND(VLOOKUP(A23,#REF!,6,0),0)</f>
        <v>#REF!</v>
      </c>
      <c r="D23" s="16" t="e">
        <f t="shared" si="0"/>
        <v>#REF!</v>
      </c>
      <c r="E23" s="86" t="e">
        <f t="shared" si="4"/>
        <v>#REF!</v>
      </c>
      <c r="F23" s="86" t="e">
        <f t="shared" si="1"/>
        <v>#REF!</v>
      </c>
      <c r="J23" s="16">
        <v>799528</v>
      </c>
      <c r="M23" s="94" t="e">
        <f t="shared" si="2"/>
        <v>#REF!</v>
      </c>
    </row>
    <row r="24" spans="1:13" ht="18" x14ac:dyDescent="0.3">
      <c r="A24" s="15" t="s">
        <v>52</v>
      </c>
      <c r="B24" s="15" t="s">
        <v>418</v>
      </c>
      <c r="C24" s="13" t="e">
        <f>ROUND(VLOOKUP(A24,#REF!,6,0),0)</f>
        <v>#REF!</v>
      </c>
      <c r="D24" s="16" t="e">
        <f t="shared" si="0"/>
        <v>#REF!</v>
      </c>
      <c r="E24" s="86" t="e">
        <f t="shared" si="4"/>
        <v>#REF!</v>
      </c>
      <c r="F24" s="86" t="e">
        <f t="shared" si="1"/>
        <v>#REF!</v>
      </c>
      <c r="J24" s="16">
        <v>144941</v>
      </c>
      <c r="M24" s="94" t="e">
        <f t="shared" si="2"/>
        <v>#REF!</v>
      </c>
    </row>
    <row r="25" spans="1:13" ht="18" x14ac:dyDescent="0.3">
      <c r="A25" s="15" t="s">
        <v>53</v>
      </c>
      <c r="B25" s="15" t="s">
        <v>419</v>
      </c>
      <c r="C25" s="13" t="e">
        <f>ROUND(VLOOKUP(A25,#REF!,6,0),0)</f>
        <v>#REF!</v>
      </c>
      <c r="D25" s="16" t="e">
        <f t="shared" si="0"/>
        <v>#REF!</v>
      </c>
      <c r="E25" s="86" t="e">
        <f t="shared" si="4"/>
        <v>#REF!</v>
      </c>
      <c r="F25" s="86" t="e">
        <f t="shared" si="1"/>
        <v>#REF!</v>
      </c>
      <c r="J25" s="16">
        <v>0</v>
      </c>
      <c r="M25" s="94" t="e">
        <f t="shared" si="2"/>
        <v>#REF!</v>
      </c>
    </row>
    <row r="26" spans="1:13" ht="18" x14ac:dyDescent="0.3">
      <c r="A26" s="15" t="s">
        <v>54</v>
      </c>
      <c r="B26" s="15" t="s">
        <v>420</v>
      </c>
      <c r="C26" s="13" t="e">
        <f>ROUND(VLOOKUP(A26,#REF!,6,0),0)</f>
        <v>#REF!</v>
      </c>
      <c r="D26" s="16" t="e">
        <f t="shared" si="0"/>
        <v>#REF!</v>
      </c>
      <c r="E26" s="86" t="e">
        <f t="shared" si="4"/>
        <v>#REF!</v>
      </c>
      <c r="F26" s="86" t="e">
        <f t="shared" si="1"/>
        <v>#REF!</v>
      </c>
      <c r="J26" s="16">
        <v>0</v>
      </c>
      <c r="M26" s="94" t="e">
        <f t="shared" si="2"/>
        <v>#REF!</v>
      </c>
    </row>
    <row r="27" spans="1:13" ht="18" x14ac:dyDescent="0.3">
      <c r="A27" s="15" t="s">
        <v>55</v>
      </c>
      <c r="B27" s="15" t="s">
        <v>421</v>
      </c>
      <c r="C27" s="13" t="e">
        <f>ROUND(VLOOKUP(A27,#REF!,6,0),0)</f>
        <v>#REF!</v>
      </c>
      <c r="D27" s="16" t="e">
        <f t="shared" si="0"/>
        <v>#REF!</v>
      </c>
      <c r="E27" s="86" t="e">
        <f t="shared" si="4"/>
        <v>#REF!</v>
      </c>
      <c r="F27" s="86" t="e">
        <f t="shared" si="1"/>
        <v>#REF!</v>
      </c>
      <c r="J27" s="16">
        <v>701370</v>
      </c>
      <c r="M27" s="94" t="e">
        <f t="shared" si="2"/>
        <v>#REF!</v>
      </c>
    </row>
    <row r="28" spans="1:13" ht="18" x14ac:dyDescent="0.3">
      <c r="A28" s="15" t="s">
        <v>56</v>
      </c>
      <c r="B28" s="15" t="s">
        <v>422</v>
      </c>
      <c r="C28" s="13" t="e">
        <f>ROUND(VLOOKUP(A28,#REF!,6,0),0)</f>
        <v>#REF!</v>
      </c>
      <c r="D28" s="16" t="e">
        <f t="shared" si="0"/>
        <v>#REF!</v>
      </c>
      <c r="E28" s="86" t="e">
        <f t="shared" si="4"/>
        <v>#REF!</v>
      </c>
      <c r="F28" s="86" t="e">
        <f t="shared" si="1"/>
        <v>#REF!</v>
      </c>
      <c r="J28" s="16">
        <v>38609</v>
      </c>
      <c r="M28" s="94" t="e">
        <f t="shared" si="2"/>
        <v>#REF!</v>
      </c>
    </row>
    <row r="29" spans="1:13" ht="18" x14ac:dyDescent="0.3">
      <c r="A29" s="12" t="s">
        <v>57</v>
      </c>
      <c r="B29" s="12" t="s">
        <v>423</v>
      </c>
      <c r="C29" s="13" t="e">
        <f>ROUND(VLOOKUP(A29,#REF!,6,0),0)</f>
        <v>#REF!</v>
      </c>
      <c r="D29" s="14" t="e">
        <f t="shared" si="0"/>
        <v>#REF!</v>
      </c>
      <c r="E29" s="86" t="e">
        <f>SUM(E30:E38)</f>
        <v>#REF!</v>
      </c>
      <c r="F29" s="86" t="e">
        <f t="shared" si="1"/>
        <v>#REF!</v>
      </c>
      <c r="J29" s="14">
        <v>2652264</v>
      </c>
      <c r="M29" s="94" t="e">
        <f t="shared" si="2"/>
        <v>#REF!</v>
      </c>
    </row>
    <row r="30" spans="1:13" ht="18" x14ac:dyDescent="0.3">
      <c r="A30" s="15" t="s">
        <v>58</v>
      </c>
      <c r="B30" s="15" t="s">
        <v>424</v>
      </c>
      <c r="C30" s="13" t="e">
        <f>ROUND(VLOOKUP(A30,#REF!,6,0),0)</f>
        <v>#REF!</v>
      </c>
      <c r="D30" s="16" t="e">
        <f t="shared" si="0"/>
        <v>#REF!</v>
      </c>
      <c r="E30" s="86" t="e">
        <f t="shared" ref="E30:E38" si="5">C30</f>
        <v>#REF!</v>
      </c>
      <c r="F30" s="86" t="e">
        <f t="shared" si="1"/>
        <v>#REF!</v>
      </c>
      <c r="J30" s="16">
        <v>121199</v>
      </c>
      <c r="M30" s="94" t="e">
        <f t="shared" si="2"/>
        <v>#REF!</v>
      </c>
    </row>
    <row r="31" spans="1:13" ht="18" x14ac:dyDescent="0.3">
      <c r="A31" s="15" t="s">
        <v>59</v>
      </c>
      <c r="B31" s="15" t="s">
        <v>425</v>
      </c>
      <c r="C31" s="13" t="e">
        <f>ROUND(VLOOKUP(A31,#REF!,6,0),0)</f>
        <v>#REF!</v>
      </c>
      <c r="D31" s="16" t="e">
        <f t="shared" si="0"/>
        <v>#REF!</v>
      </c>
      <c r="E31" s="86" t="e">
        <f t="shared" si="5"/>
        <v>#REF!</v>
      </c>
      <c r="F31" s="86" t="e">
        <f t="shared" si="1"/>
        <v>#REF!</v>
      </c>
      <c r="J31" s="16">
        <v>837523</v>
      </c>
      <c r="M31" s="94" t="e">
        <f t="shared" si="2"/>
        <v>#REF!</v>
      </c>
    </row>
    <row r="32" spans="1:13" ht="18" x14ac:dyDescent="0.3">
      <c r="A32" s="15" t="s">
        <v>60</v>
      </c>
      <c r="B32" s="17" t="s">
        <v>426</v>
      </c>
      <c r="C32" s="13" t="e">
        <f>ROUND(VLOOKUP(A32,#REF!,6,0),0)</f>
        <v>#REF!</v>
      </c>
      <c r="D32" s="16" t="e">
        <f t="shared" si="0"/>
        <v>#REF!</v>
      </c>
      <c r="E32" s="86" t="e">
        <f t="shared" si="5"/>
        <v>#REF!</v>
      </c>
      <c r="F32" s="86" t="e">
        <f t="shared" si="1"/>
        <v>#REF!</v>
      </c>
      <c r="J32" s="16">
        <v>442267</v>
      </c>
      <c r="M32" s="94" t="e">
        <f t="shared" si="2"/>
        <v>#REF!</v>
      </c>
    </row>
    <row r="33" spans="1:13" ht="18" x14ac:dyDescent="0.3">
      <c r="A33" s="15" t="s">
        <v>61</v>
      </c>
      <c r="B33" s="15" t="s">
        <v>427</v>
      </c>
      <c r="C33" s="13" t="e">
        <f>ROUND(VLOOKUP(A33,#REF!,6,0),0)</f>
        <v>#REF!</v>
      </c>
      <c r="D33" s="16" t="e">
        <f t="shared" si="0"/>
        <v>#REF!</v>
      </c>
      <c r="E33" s="86" t="e">
        <f t="shared" si="5"/>
        <v>#REF!</v>
      </c>
      <c r="F33" s="86" t="e">
        <f t="shared" si="1"/>
        <v>#REF!</v>
      </c>
      <c r="J33" s="16">
        <v>783835</v>
      </c>
      <c r="M33" s="94" t="e">
        <f t="shared" si="2"/>
        <v>#REF!</v>
      </c>
    </row>
    <row r="34" spans="1:13" ht="18" x14ac:dyDescent="0.3">
      <c r="A34" s="15" t="s">
        <v>62</v>
      </c>
      <c r="B34" s="15" t="s">
        <v>428</v>
      </c>
      <c r="C34" s="13" t="e">
        <f>ROUND(VLOOKUP(A34,#REF!,6,0),0)</f>
        <v>#REF!</v>
      </c>
      <c r="D34" s="16" t="e">
        <f t="shared" si="0"/>
        <v>#REF!</v>
      </c>
      <c r="E34" s="86" t="e">
        <f t="shared" si="5"/>
        <v>#REF!</v>
      </c>
      <c r="F34" s="86" t="e">
        <f t="shared" si="1"/>
        <v>#REF!</v>
      </c>
      <c r="J34" s="16">
        <v>0</v>
      </c>
      <c r="M34" s="94" t="e">
        <f t="shared" si="2"/>
        <v>#REF!</v>
      </c>
    </row>
    <row r="35" spans="1:13" ht="18" x14ac:dyDescent="0.3">
      <c r="A35" s="15" t="s">
        <v>63</v>
      </c>
      <c r="B35" s="15" t="s">
        <v>429</v>
      </c>
      <c r="C35" s="13" t="e">
        <f>ROUND(VLOOKUP(A35,#REF!,6,0),0)</f>
        <v>#REF!</v>
      </c>
      <c r="D35" s="16" t="e">
        <f t="shared" si="0"/>
        <v>#REF!</v>
      </c>
      <c r="E35" s="86" t="e">
        <f t="shared" si="5"/>
        <v>#REF!</v>
      </c>
      <c r="F35" s="86" t="e">
        <f t="shared" si="1"/>
        <v>#REF!</v>
      </c>
      <c r="J35" s="16">
        <v>0</v>
      </c>
      <c r="M35" s="94" t="e">
        <f t="shared" si="2"/>
        <v>#REF!</v>
      </c>
    </row>
    <row r="36" spans="1:13" ht="18" x14ac:dyDescent="0.3">
      <c r="A36" s="15" t="s">
        <v>64</v>
      </c>
      <c r="B36" s="15" t="s">
        <v>430</v>
      </c>
      <c r="C36" s="13" t="e">
        <f>ROUND(VLOOKUP(A36,#REF!,6,0),0)</f>
        <v>#REF!</v>
      </c>
      <c r="D36" s="16" t="e">
        <f t="shared" si="0"/>
        <v>#REF!</v>
      </c>
      <c r="E36" s="86" t="e">
        <f t="shared" si="5"/>
        <v>#REF!</v>
      </c>
      <c r="F36" s="86" t="e">
        <f t="shared" si="1"/>
        <v>#REF!</v>
      </c>
      <c r="J36" s="16">
        <v>0</v>
      </c>
      <c r="M36" s="94" t="e">
        <f t="shared" si="2"/>
        <v>#REF!</v>
      </c>
    </row>
    <row r="37" spans="1:13" ht="18" x14ac:dyDescent="0.3">
      <c r="A37" s="15" t="s">
        <v>172</v>
      </c>
      <c r="B37" s="15" t="s">
        <v>431</v>
      </c>
      <c r="C37" s="13" t="e">
        <f>ROUND(VLOOKUP(A37,#REF!,6,0),0)</f>
        <v>#REF!</v>
      </c>
      <c r="D37" s="16" t="e">
        <f t="shared" si="0"/>
        <v>#REF!</v>
      </c>
      <c r="E37" s="86" t="e">
        <f t="shared" si="5"/>
        <v>#REF!</v>
      </c>
      <c r="F37" s="86" t="e">
        <f t="shared" si="1"/>
        <v>#REF!</v>
      </c>
      <c r="J37" s="16">
        <v>467440</v>
      </c>
      <c r="M37" s="94" t="e">
        <f t="shared" si="2"/>
        <v>#REF!</v>
      </c>
    </row>
    <row r="38" spans="1:13" ht="18" x14ac:dyDescent="0.3">
      <c r="A38" s="15" t="s">
        <v>173</v>
      </c>
      <c r="B38" s="15" t="s">
        <v>432</v>
      </c>
      <c r="C38" s="13" t="e">
        <f>ROUND(VLOOKUP(A38,#REF!,6,0),0)</f>
        <v>#REF!</v>
      </c>
      <c r="D38" s="16" t="e">
        <f t="shared" si="0"/>
        <v>#REF!</v>
      </c>
      <c r="E38" s="86" t="e">
        <f t="shared" si="5"/>
        <v>#REF!</v>
      </c>
      <c r="F38" s="86" t="e">
        <f t="shared" si="1"/>
        <v>#REF!</v>
      </c>
      <c r="J38" s="16">
        <v>0</v>
      </c>
      <c r="M38" s="94" t="e">
        <f t="shared" si="2"/>
        <v>#REF!</v>
      </c>
    </row>
    <row r="39" spans="1:13" ht="18" x14ac:dyDescent="0.3">
      <c r="A39" s="12" t="s">
        <v>65</v>
      </c>
      <c r="B39" s="12" t="s">
        <v>433</v>
      </c>
      <c r="C39" s="13" t="e">
        <f>ROUND(VLOOKUP(A39,#REF!,6,0),0)</f>
        <v>#REF!</v>
      </c>
      <c r="D39" s="14" t="e">
        <f t="shared" si="0"/>
        <v>#REF!</v>
      </c>
      <c r="E39" s="86" t="e">
        <f>SUM(E40:E47)</f>
        <v>#REF!</v>
      </c>
      <c r="F39" s="86" t="e">
        <f t="shared" si="1"/>
        <v>#REF!</v>
      </c>
      <c r="J39" s="14">
        <v>0</v>
      </c>
      <c r="M39" s="94" t="e">
        <f t="shared" si="2"/>
        <v>#REF!</v>
      </c>
    </row>
    <row r="40" spans="1:13" ht="18" x14ac:dyDescent="0.3">
      <c r="A40" s="18" t="s">
        <v>66</v>
      </c>
      <c r="B40" s="15" t="s">
        <v>434</v>
      </c>
      <c r="C40" s="13" t="e">
        <f>ROUND(VLOOKUP(A40,#REF!,6,0),0)</f>
        <v>#REF!</v>
      </c>
      <c r="D40" s="16" t="e">
        <f t="shared" si="0"/>
        <v>#REF!</v>
      </c>
      <c r="E40" s="86" t="e">
        <f t="shared" ref="E40:E47" si="6">C40</f>
        <v>#REF!</v>
      </c>
      <c r="F40" s="86" t="e">
        <f t="shared" si="1"/>
        <v>#REF!</v>
      </c>
      <c r="J40" s="16">
        <v>0</v>
      </c>
      <c r="M40" s="94" t="e">
        <f t="shared" si="2"/>
        <v>#REF!</v>
      </c>
    </row>
    <row r="41" spans="1:13" ht="18" x14ac:dyDescent="0.3">
      <c r="A41" s="18" t="s">
        <v>67</v>
      </c>
      <c r="B41" s="15" t="s">
        <v>435</v>
      </c>
      <c r="C41" s="13" t="e">
        <f>ROUND(VLOOKUP(A41,#REF!,6,0),0)</f>
        <v>#REF!</v>
      </c>
      <c r="D41" s="16" t="e">
        <f t="shared" si="0"/>
        <v>#REF!</v>
      </c>
      <c r="E41" s="86" t="e">
        <f t="shared" si="6"/>
        <v>#REF!</v>
      </c>
      <c r="F41" s="86" t="e">
        <f t="shared" si="1"/>
        <v>#REF!</v>
      </c>
      <c r="J41" s="16">
        <v>0</v>
      </c>
      <c r="M41" s="94" t="e">
        <f t="shared" si="2"/>
        <v>#REF!</v>
      </c>
    </row>
    <row r="42" spans="1:13" ht="18" x14ac:dyDescent="0.3">
      <c r="A42" s="18" t="s">
        <v>174</v>
      </c>
      <c r="B42" s="15" t="s">
        <v>436</v>
      </c>
      <c r="C42" s="13" t="e">
        <f>ROUND(VLOOKUP(A42,#REF!,6,0),0)</f>
        <v>#REF!</v>
      </c>
      <c r="D42" s="16" t="e">
        <f t="shared" si="0"/>
        <v>#REF!</v>
      </c>
      <c r="E42" s="86" t="e">
        <f t="shared" si="6"/>
        <v>#REF!</v>
      </c>
      <c r="F42" s="86" t="e">
        <f t="shared" si="1"/>
        <v>#REF!</v>
      </c>
      <c r="J42" s="16">
        <v>0</v>
      </c>
      <c r="M42" s="94" t="e">
        <f t="shared" si="2"/>
        <v>#REF!</v>
      </c>
    </row>
    <row r="43" spans="1:13" ht="18" x14ac:dyDescent="0.3">
      <c r="A43" s="18" t="s">
        <v>175</v>
      </c>
      <c r="B43" s="15" t="s">
        <v>437</v>
      </c>
      <c r="C43" s="13" t="e">
        <f>ROUND(VLOOKUP(A43,#REF!,6,0),0)</f>
        <v>#REF!</v>
      </c>
      <c r="D43" s="16" t="e">
        <f t="shared" si="0"/>
        <v>#REF!</v>
      </c>
      <c r="E43" s="86" t="e">
        <f t="shared" si="6"/>
        <v>#REF!</v>
      </c>
      <c r="F43" s="86" t="e">
        <f t="shared" si="1"/>
        <v>#REF!</v>
      </c>
      <c r="J43" s="16">
        <v>0</v>
      </c>
      <c r="M43" s="94" t="e">
        <f t="shared" si="2"/>
        <v>#REF!</v>
      </c>
    </row>
    <row r="44" spans="1:13" ht="18" x14ac:dyDescent="0.3">
      <c r="A44" s="18" t="s">
        <v>176</v>
      </c>
      <c r="B44" s="15" t="s">
        <v>438</v>
      </c>
      <c r="C44" s="13" t="e">
        <f>ROUND(VLOOKUP(A44,#REF!,6,0),0)</f>
        <v>#REF!</v>
      </c>
      <c r="D44" s="16" t="e">
        <f t="shared" si="0"/>
        <v>#REF!</v>
      </c>
      <c r="E44" s="86" t="e">
        <f t="shared" si="6"/>
        <v>#REF!</v>
      </c>
      <c r="F44" s="86" t="e">
        <f t="shared" si="1"/>
        <v>#REF!</v>
      </c>
      <c r="J44" s="16">
        <v>0</v>
      </c>
      <c r="M44" s="94" t="e">
        <f t="shared" si="2"/>
        <v>#REF!</v>
      </c>
    </row>
    <row r="45" spans="1:13" ht="18" x14ac:dyDescent="0.3">
      <c r="A45" s="18" t="s">
        <v>177</v>
      </c>
      <c r="B45" s="15" t="s">
        <v>439</v>
      </c>
      <c r="C45" s="13" t="e">
        <f>ROUND(VLOOKUP(A45,#REF!,6,0),0)</f>
        <v>#REF!</v>
      </c>
      <c r="D45" s="16" t="e">
        <f t="shared" si="0"/>
        <v>#REF!</v>
      </c>
      <c r="E45" s="86" t="e">
        <f t="shared" si="6"/>
        <v>#REF!</v>
      </c>
      <c r="F45" s="86" t="e">
        <f t="shared" si="1"/>
        <v>#REF!</v>
      </c>
      <c r="J45" s="16">
        <v>0</v>
      </c>
      <c r="M45" s="94" t="e">
        <f t="shared" si="2"/>
        <v>#REF!</v>
      </c>
    </row>
    <row r="46" spans="1:13" ht="18" x14ac:dyDescent="0.3">
      <c r="A46" s="18" t="s">
        <v>178</v>
      </c>
      <c r="B46" s="15" t="s">
        <v>433</v>
      </c>
      <c r="C46" s="13" t="e">
        <f>ROUND(VLOOKUP(A46,#REF!,6,0),0)</f>
        <v>#REF!</v>
      </c>
      <c r="D46" s="16" t="e">
        <f t="shared" si="0"/>
        <v>#REF!</v>
      </c>
      <c r="E46" s="86" t="e">
        <f t="shared" si="6"/>
        <v>#REF!</v>
      </c>
      <c r="F46" s="86" t="e">
        <f t="shared" si="1"/>
        <v>#REF!</v>
      </c>
      <c r="J46" s="16">
        <v>0</v>
      </c>
      <c r="M46" s="94" t="e">
        <f t="shared" si="2"/>
        <v>#REF!</v>
      </c>
    </row>
    <row r="47" spans="1:13" ht="18" x14ac:dyDescent="0.3">
      <c r="A47" s="18" t="s">
        <v>179</v>
      </c>
      <c r="B47" s="15" t="s">
        <v>440</v>
      </c>
      <c r="C47" s="13" t="e">
        <f>ROUND(VLOOKUP(A47,#REF!,6,0),0)</f>
        <v>#REF!</v>
      </c>
      <c r="D47" s="16" t="e">
        <f t="shared" si="0"/>
        <v>#REF!</v>
      </c>
      <c r="E47" s="86" t="e">
        <f t="shared" si="6"/>
        <v>#REF!</v>
      </c>
      <c r="F47" s="86" t="e">
        <f t="shared" si="1"/>
        <v>#REF!</v>
      </c>
      <c r="J47" s="16">
        <v>0</v>
      </c>
      <c r="M47" s="94" t="e">
        <f t="shared" si="2"/>
        <v>#REF!</v>
      </c>
    </row>
    <row r="48" spans="1:13" ht="18" x14ac:dyDescent="0.3">
      <c r="A48" s="12" t="s">
        <v>68</v>
      </c>
      <c r="B48" s="12" t="s">
        <v>441</v>
      </c>
      <c r="C48" s="13" t="e">
        <f>ROUND(VLOOKUP(A48,#REF!,6,0),0)</f>
        <v>#REF!</v>
      </c>
      <c r="D48" s="14" t="e">
        <f t="shared" si="0"/>
        <v>#REF!</v>
      </c>
      <c r="E48" s="86" t="e">
        <f>SUM(E49:E50)</f>
        <v>#REF!</v>
      </c>
      <c r="F48" s="86" t="e">
        <f t="shared" si="1"/>
        <v>#REF!</v>
      </c>
      <c r="J48" s="14">
        <v>0</v>
      </c>
      <c r="M48" s="94" t="e">
        <f t="shared" si="2"/>
        <v>#REF!</v>
      </c>
    </row>
    <row r="49" spans="1:13" ht="18" x14ac:dyDescent="0.3">
      <c r="A49" s="18" t="s">
        <v>69</v>
      </c>
      <c r="B49" s="15" t="s">
        <v>442</v>
      </c>
      <c r="C49" s="13" t="e">
        <f>ROUND(VLOOKUP(A49,#REF!,6,0),0)</f>
        <v>#REF!</v>
      </c>
      <c r="D49" s="16" t="e">
        <f t="shared" si="0"/>
        <v>#REF!</v>
      </c>
      <c r="E49" s="86" t="e">
        <f>C49</f>
        <v>#REF!</v>
      </c>
      <c r="F49" s="86" t="e">
        <f t="shared" si="1"/>
        <v>#REF!</v>
      </c>
      <c r="J49" s="16">
        <v>0</v>
      </c>
      <c r="M49" s="94" t="e">
        <f t="shared" si="2"/>
        <v>#REF!</v>
      </c>
    </row>
    <row r="50" spans="1:13" ht="18" x14ac:dyDescent="0.3">
      <c r="A50" s="18" t="s">
        <v>70</v>
      </c>
      <c r="B50" s="15" t="s">
        <v>443</v>
      </c>
      <c r="C50" s="13" t="e">
        <f>ROUND(VLOOKUP(A50,#REF!,6,0),0)</f>
        <v>#REF!</v>
      </c>
      <c r="D50" s="16" t="e">
        <f t="shared" si="0"/>
        <v>#REF!</v>
      </c>
      <c r="E50" s="86" t="e">
        <f>C50</f>
        <v>#REF!</v>
      </c>
      <c r="F50" s="86" t="e">
        <f t="shared" si="1"/>
        <v>#REF!</v>
      </c>
      <c r="J50" s="16">
        <v>0</v>
      </c>
      <c r="M50" s="94" t="e">
        <f t="shared" si="2"/>
        <v>#REF!</v>
      </c>
    </row>
    <row r="51" spans="1:13" ht="18" x14ac:dyDescent="0.3">
      <c r="A51" s="10" t="s">
        <v>71</v>
      </c>
      <c r="B51" s="10" t="s">
        <v>19</v>
      </c>
      <c r="C51" s="13" t="e">
        <f>ROUND(VLOOKUP(A51,#REF!,6,0),0)</f>
        <v>#REF!</v>
      </c>
      <c r="D51" s="19" t="e">
        <f>D52+D55+D60+D64+D69+D74+D76+D80+D85+D91+D98+D101+D108+D111+D115+D120+D122+D135</f>
        <v>#REF!</v>
      </c>
      <c r="E51" s="86" t="e">
        <f>C51</f>
        <v>#REF!</v>
      </c>
      <c r="F51" s="86" t="e">
        <f t="shared" si="1"/>
        <v>#REF!</v>
      </c>
      <c r="J51" s="19">
        <v>591257247</v>
      </c>
      <c r="M51" s="94" t="e">
        <f t="shared" si="2"/>
        <v>#REF!</v>
      </c>
    </row>
    <row r="52" spans="1:13" ht="36" x14ac:dyDescent="0.3">
      <c r="A52" s="12" t="s">
        <v>72</v>
      </c>
      <c r="B52" s="12" t="s">
        <v>444</v>
      </c>
      <c r="C52" s="13" t="e">
        <f>ROUND(VLOOKUP(A52,#REF!,6,0),0)</f>
        <v>#REF!</v>
      </c>
      <c r="D52" s="14" t="e">
        <f t="shared" si="0"/>
        <v>#REF!</v>
      </c>
      <c r="E52" s="86" t="e">
        <f>SUM(E53:E54)</f>
        <v>#REF!</v>
      </c>
      <c r="F52" s="86" t="e">
        <f t="shared" si="1"/>
        <v>#REF!</v>
      </c>
      <c r="J52" s="14">
        <v>596677</v>
      </c>
      <c r="M52" s="94" t="e">
        <f t="shared" si="2"/>
        <v>#REF!</v>
      </c>
    </row>
    <row r="53" spans="1:13" ht="18" x14ac:dyDescent="0.3">
      <c r="A53" s="15" t="s">
        <v>73</v>
      </c>
      <c r="B53" s="15" t="s">
        <v>445</v>
      </c>
      <c r="C53" s="13" t="e">
        <f>ROUND(VLOOKUP(A53,#REF!,6,0),0)</f>
        <v>#REF!</v>
      </c>
      <c r="D53" s="16" t="e">
        <f t="shared" si="0"/>
        <v>#REF!</v>
      </c>
      <c r="E53" s="86" t="e">
        <f>C53</f>
        <v>#REF!</v>
      </c>
      <c r="F53" s="86" t="e">
        <f t="shared" si="1"/>
        <v>#REF!</v>
      </c>
      <c r="J53" s="16">
        <v>361236</v>
      </c>
      <c r="M53" s="94" t="e">
        <f t="shared" si="2"/>
        <v>#REF!</v>
      </c>
    </row>
    <row r="54" spans="1:13" ht="18" x14ac:dyDescent="0.3">
      <c r="A54" s="15" t="s">
        <v>74</v>
      </c>
      <c r="B54" s="15" t="s">
        <v>446</v>
      </c>
      <c r="C54" s="13" t="e">
        <f>ROUND(VLOOKUP(A54,#REF!,6,0),0)</f>
        <v>#REF!</v>
      </c>
      <c r="D54" s="16" t="e">
        <f t="shared" si="0"/>
        <v>#REF!</v>
      </c>
      <c r="E54" s="86" t="e">
        <f>C54</f>
        <v>#REF!</v>
      </c>
      <c r="F54" s="86" t="e">
        <f t="shared" si="1"/>
        <v>#REF!</v>
      </c>
      <c r="J54" s="16">
        <v>235441</v>
      </c>
      <c r="M54" s="94" t="e">
        <f t="shared" si="2"/>
        <v>#REF!</v>
      </c>
    </row>
    <row r="55" spans="1:13" ht="18" x14ac:dyDescent="0.3">
      <c r="A55" s="12" t="s">
        <v>75</v>
      </c>
      <c r="B55" s="12" t="s">
        <v>447</v>
      </c>
      <c r="C55" s="13" t="e">
        <f>ROUND(VLOOKUP(A55,#REF!,6,0),0)</f>
        <v>#REF!</v>
      </c>
      <c r="D55" s="14" t="e">
        <f t="shared" si="0"/>
        <v>#REF!</v>
      </c>
      <c r="E55" s="86" t="e">
        <f>SUM(E56:E59)</f>
        <v>#REF!</v>
      </c>
      <c r="F55" s="86" t="e">
        <f t="shared" si="1"/>
        <v>#REF!</v>
      </c>
      <c r="J55" s="14">
        <v>65986082</v>
      </c>
      <c r="M55" s="94" t="e">
        <f t="shared" si="2"/>
        <v>#REF!</v>
      </c>
    </row>
    <row r="56" spans="1:13" ht="18" x14ac:dyDescent="0.3">
      <c r="A56" s="15" t="s">
        <v>76</v>
      </c>
      <c r="B56" s="15" t="s">
        <v>448</v>
      </c>
      <c r="C56" s="13" t="e">
        <f>ROUND(VLOOKUP(A56,#REF!,6,0),0)</f>
        <v>#REF!</v>
      </c>
      <c r="D56" s="16" t="e">
        <f t="shared" si="0"/>
        <v>#REF!</v>
      </c>
      <c r="E56" s="86" t="e">
        <f>C56</f>
        <v>#REF!</v>
      </c>
      <c r="F56" s="86" t="e">
        <f t="shared" si="1"/>
        <v>#REF!</v>
      </c>
      <c r="J56" s="16">
        <v>33384306</v>
      </c>
      <c r="M56" s="94" t="e">
        <f t="shared" si="2"/>
        <v>#REF!</v>
      </c>
    </row>
    <row r="57" spans="1:13" ht="18" x14ac:dyDescent="0.3">
      <c r="A57" s="15" t="s">
        <v>77</v>
      </c>
      <c r="B57" s="15" t="s">
        <v>449</v>
      </c>
      <c r="C57" s="13" t="e">
        <f>ROUND(VLOOKUP(A57,#REF!,6,0),0)</f>
        <v>#REF!</v>
      </c>
      <c r="D57" s="16" t="e">
        <f t="shared" si="0"/>
        <v>#REF!</v>
      </c>
      <c r="E57" s="86" t="e">
        <f>C57</f>
        <v>#REF!</v>
      </c>
      <c r="F57" s="86" t="e">
        <f t="shared" si="1"/>
        <v>#REF!</v>
      </c>
      <c r="J57" s="16">
        <v>19466489</v>
      </c>
      <c r="M57" s="94" t="e">
        <f t="shared" si="2"/>
        <v>#REF!</v>
      </c>
    </row>
    <row r="58" spans="1:13" ht="18" x14ac:dyDescent="0.3">
      <c r="A58" s="15" t="s">
        <v>78</v>
      </c>
      <c r="B58" s="15" t="s">
        <v>450</v>
      </c>
      <c r="C58" s="13" t="e">
        <f>ROUND(VLOOKUP(A58,#REF!,6,0),0)</f>
        <v>#REF!</v>
      </c>
      <c r="D58" s="16" t="e">
        <f t="shared" si="0"/>
        <v>#REF!</v>
      </c>
      <c r="E58" s="86" t="e">
        <f>C58</f>
        <v>#REF!</v>
      </c>
      <c r="F58" s="86" t="e">
        <f t="shared" si="1"/>
        <v>#REF!</v>
      </c>
      <c r="J58" s="16">
        <v>542150</v>
      </c>
      <c r="M58" s="94" t="e">
        <f t="shared" si="2"/>
        <v>#REF!</v>
      </c>
    </row>
    <row r="59" spans="1:13" ht="18" x14ac:dyDescent="0.3">
      <c r="A59" s="15" t="s">
        <v>79</v>
      </c>
      <c r="B59" s="15" t="s">
        <v>451</v>
      </c>
      <c r="C59" s="13" t="e">
        <f>ROUND(VLOOKUP(A59,#REF!,6,0),0)</f>
        <v>#REF!</v>
      </c>
      <c r="D59" s="16" t="e">
        <f t="shared" si="0"/>
        <v>#REF!</v>
      </c>
      <c r="E59" s="86" t="e">
        <f>C59</f>
        <v>#REF!</v>
      </c>
      <c r="F59" s="86" t="e">
        <f t="shared" si="1"/>
        <v>#REF!</v>
      </c>
      <c r="J59" s="16">
        <v>12593137</v>
      </c>
      <c r="M59" s="94" t="e">
        <f t="shared" si="2"/>
        <v>#REF!</v>
      </c>
    </row>
    <row r="60" spans="1:13" ht="18" x14ac:dyDescent="0.3">
      <c r="A60" s="12" t="s">
        <v>80</v>
      </c>
      <c r="B60" s="12" t="s">
        <v>452</v>
      </c>
      <c r="C60" s="13" t="e">
        <f>ROUND(VLOOKUP(A60,#REF!,6,0),0)</f>
        <v>#REF!</v>
      </c>
      <c r="D60" s="14" t="e">
        <f t="shared" si="0"/>
        <v>#REF!</v>
      </c>
      <c r="E60" s="86" t="e">
        <f>SUM(E61:E63)</f>
        <v>#REF!</v>
      </c>
      <c r="F60" s="86" t="e">
        <f t="shared" si="1"/>
        <v>#REF!</v>
      </c>
      <c r="J60" s="14">
        <v>237717754</v>
      </c>
      <c r="M60" s="94" t="e">
        <f t="shared" si="2"/>
        <v>#REF!</v>
      </c>
    </row>
    <row r="61" spans="1:13" ht="18" x14ac:dyDescent="0.3">
      <c r="A61" s="15" t="s">
        <v>81</v>
      </c>
      <c r="B61" s="15" t="s">
        <v>453</v>
      </c>
      <c r="C61" s="13" t="e">
        <f>ROUND(VLOOKUP(A61,#REF!,6,0),0)</f>
        <v>#REF!</v>
      </c>
      <c r="D61" s="16" t="e">
        <f t="shared" si="0"/>
        <v>#REF!</v>
      </c>
      <c r="E61" s="86" t="e">
        <f>C61</f>
        <v>#REF!</v>
      </c>
      <c r="F61" s="86" t="e">
        <f t="shared" si="1"/>
        <v>#REF!</v>
      </c>
      <c r="J61" s="16">
        <v>229786387</v>
      </c>
      <c r="M61" s="94" t="e">
        <f t="shared" si="2"/>
        <v>#REF!</v>
      </c>
    </row>
    <row r="62" spans="1:13" ht="18" x14ac:dyDescent="0.3">
      <c r="A62" s="15" t="s">
        <v>82</v>
      </c>
      <c r="B62" s="15" t="s">
        <v>454</v>
      </c>
      <c r="C62" s="13" t="e">
        <f>ROUND(VLOOKUP(A62,#REF!,6,0),0)</f>
        <v>#REF!</v>
      </c>
      <c r="D62" s="16" t="e">
        <f t="shared" si="0"/>
        <v>#REF!</v>
      </c>
      <c r="E62" s="86" t="e">
        <f>C62</f>
        <v>#REF!</v>
      </c>
      <c r="F62" s="86" t="e">
        <f t="shared" si="1"/>
        <v>#REF!</v>
      </c>
      <c r="J62" s="16">
        <v>5822539</v>
      </c>
      <c r="M62" s="94" t="e">
        <f t="shared" si="2"/>
        <v>#REF!</v>
      </c>
    </row>
    <row r="63" spans="1:13" ht="18" x14ac:dyDescent="0.3">
      <c r="A63" s="15" t="s">
        <v>83</v>
      </c>
      <c r="B63" s="15" t="s">
        <v>455</v>
      </c>
      <c r="C63" s="13" t="e">
        <f>ROUND(VLOOKUP(A63,#REF!,6,0),0)</f>
        <v>#REF!</v>
      </c>
      <c r="D63" s="16" t="e">
        <f t="shared" si="0"/>
        <v>#REF!</v>
      </c>
      <c r="E63" s="86" t="e">
        <f>C63</f>
        <v>#REF!</v>
      </c>
      <c r="F63" s="86" t="e">
        <f t="shared" si="1"/>
        <v>#REF!</v>
      </c>
      <c r="J63" s="16">
        <v>2108827</v>
      </c>
      <c r="M63" s="94" t="e">
        <f t="shared" si="2"/>
        <v>#REF!</v>
      </c>
    </row>
    <row r="64" spans="1:13" ht="18" x14ac:dyDescent="0.3">
      <c r="A64" s="12" t="s">
        <v>84</v>
      </c>
      <c r="B64" s="12" t="s">
        <v>456</v>
      </c>
      <c r="C64" s="13" t="e">
        <f>ROUND(VLOOKUP(A64,#REF!,6,0),0)</f>
        <v>#REF!</v>
      </c>
      <c r="D64" s="14" t="e">
        <f t="shared" si="0"/>
        <v>#REF!</v>
      </c>
      <c r="E64" s="86" t="e">
        <f>SUM(E65:E68)</f>
        <v>#REF!</v>
      </c>
      <c r="F64" s="86" t="e">
        <f t="shared" si="1"/>
        <v>#REF!</v>
      </c>
      <c r="J64" s="14">
        <v>105456818</v>
      </c>
      <c r="M64" s="94" t="e">
        <f t="shared" si="2"/>
        <v>#REF!</v>
      </c>
    </row>
    <row r="65" spans="1:13" ht="18" x14ac:dyDescent="0.3">
      <c r="A65" s="15" t="s">
        <v>85</v>
      </c>
      <c r="B65" s="15" t="s">
        <v>457</v>
      </c>
      <c r="C65" s="13" t="e">
        <f>ROUND(VLOOKUP(A65,#REF!,6,0),0)</f>
        <v>#REF!</v>
      </c>
      <c r="D65" s="16" t="e">
        <f t="shared" si="0"/>
        <v>#REF!</v>
      </c>
      <c r="E65" s="86" t="e">
        <f>C65</f>
        <v>#REF!</v>
      </c>
      <c r="F65" s="86" t="e">
        <f t="shared" si="1"/>
        <v>#REF!</v>
      </c>
      <c r="J65" s="16">
        <v>59474382</v>
      </c>
      <c r="M65" s="94" t="e">
        <f t="shared" si="2"/>
        <v>#REF!</v>
      </c>
    </row>
    <row r="66" spans="1:13" ht="18" x14ac:dyDescent="0.3">
      <c r="A66" s="15" t="s">
        <v>86</v>
      </c>
      <c r="B66" s="15" t="s">
        <v>458</v>
      </c>
      <c r="C66" s="13" t="e">
        <f>ROUND(VLOOKUP(A66,#REF!,6,0),0)</f>
        <v>#REF!</v>
      </c>
      <c r="D66" s="16" t="e">
        <f t="shared" si="0"/>
        <v>#REF!</v>
      </c>
      <c r="E66" s="86" t="e">
        <f>C66</f>
        <v>#REF!</v>
      </c>
      <c r="F66" s="86" t="e">
        <f t="shared" si="1"/>
        <v>#REF!</v>
      </c>
      <c r="J66" s="16">
        <v>22880322</v>
      </c>
      <c r="M66" s="94" t="e">
        <f t="shared" si="2"/>
        <v>#REF!</v>
      </c>
    </row>
    <row r="67" spans="1:13" ht="18" x14ac:dyDescent="0.3">
      <c r="A67" s="15" t="s">
        <v>87</v>
      </c>
      <c r="B67" s="15" t="s">
        <v>459</v>
      </c>
      <c r="C67" s="13" t="e">
        <f>ROUND(VLOOKUP(A67,#REF!,6,0),0)</f>
        <v>#REF!</v>
      </c>
      <c r="D67" s="16" t="e">
        <f t="shared" si="0"/>
        <v>#REF!</v>
      </c>
      <c r="E67" s="86" t="e">
        <f>C67</f>
        <v>#REF!</v>
      </c>
      <c r="F67" s="86" t="e">
        <f t="shared" si="1"/>
        <v>#REF!</v>
      </c>
      <c r="J67" s="16">
        <v>23102114</v>
      </c>
      <c r="M67" s="94" t="e">
        <f t="shared" si="2"/>
        <v>#REF!</v>
      </c>
    </row>
    <row r="68" spans="1:13" ht="18" x14ac:dyDescent="0.3">
      <c r="A68" s="15" t="s">
        <v>180</v>
      </c>
      <c r="B68" s="15" t="s">
        <v>460</v>
      </c>
      <c r="C68" s="13" t="e">
        <f>ROUND(VLOOKUP(A68,#REF!,6,0),0)</f>
        <v>#REF!</v>
      </c>
      <c r="D68" s="16" t="e">
        <f t="shared" si="0"/>
        <v>#REF!</v>
      </c>
      <c r="E68" s="86" t="e">
        <f>C68</f>
        <v>#REF!</v>
      </c>
      <c r="F68" s="86" t="e">
        <f t="shared" si="1"/>
        <v>#REF!</v>
      </c>
      <c r="J68" s="16">
        <v>0</v>
      </c>
      <c r="M68" s="94" t="e">
        <f t="shared" si="2"/>
        <v>#REF!</v>
      </c>
    </row>
    <row r="69" spans="1:13" ht="18" x14ac:dyDescent="0.3">
      <c r="A69" s="12" t="s">
        <v>88</v>
      </c>
      <c r="B69" s="12" t="s">
        <v>461</v>
      </c>
      <c r="C69" s="13" t="e">
        <f>ROUND(VLOOKUP(A69,#REF!,6,0),0)</f>
        <v>#REF!</v>
      </c>
      <c r="D69" s="14" t="e">
        <f t="shared" si="0"/>
        <v>#REF!</v>
      </c>
      <c r="E69" s="86" t="e">
        <f>SUM(E70:E73)</f>
        <v>#REF!</v>
      </c>
      <c r="F69" s="86" t="e">
        <f t="shared" si="1"/>
        <v>#REF!</v>
      </c>
      <c r="J69" s="14">
        <v>3239410</v>
      </c>
      <c r="M69" s="94" t="e">
        <f t="shared" si="2"/>
        <v>#REF!</v>
      </c>
    </row>
    <row r="70" spans="1:13" ht="18" x14ac:dyDescent="0.3">
      <c r="A70" s="15" t="s">
        <v>89</v>
      </c>
      <c r="B70" s="15" t="s">
        <v>462</v>
      </c>
      <c r="C70" s="13" t="e">
        <f>ROUND(VLOOKUP(A70,#REF!,6,0),0)</f>
        <v>#REF!</v>
      </c>
      <c r="D70" s="16" t="e">
        <f t="shared" si="0"/>
        <v>#REF!</v>
      </c>
      <c r="E70" s="86" t="e">
        <f>C70</f>
        <v>#REF!</v>
      </c>
      <c r="F70" s="86" t="e">
        <f t="shared" si="1"/>
        <v>#REF!</v>
      </c>
      <c r="J70" s="16">
        <v>0</v>
      </c>
      <c r="M70" s="94" t="e">
        <f t="shared" si="2"/>
        <v>#REF!</v>
      </c>
    </row>
    <row r="71" spans="1:13" ht="18" x14ac:dyDescent="0.3">
      <c r="A71" s="15" t="s">
        <v>90</v>
      </c>
      <c r="B71" s="15" t="s">
        <v>463</v>
      </c>
      <c r="C71" s="13" t="e">
        <f>ROUND(VLOOKUP(A71,#REF!,6,0),0)</f>
        <v>#REF!</v>
      </c>
      <c r="D71" s="16" t="e">
        <f t="shared" ref="D71:D134" si="7">ROUND(C71*1.2,0)</f>
        <v>#REF!</v>
      </c>
      <c r="E71" s="86" t="e">
        <f>C71</f>
        <v>#REF!</v>
      </c>
      <c r="F71" s="86" t="e">
        <f t="shared" ref="F71:F134" si="8">IF(C71=E71, "истина","ложь")</f>
        <v>#REF!</v>
      </c>
      <c r="J71" s="16">
        <v>2875338</v>
      </c>
      <c r="M71" s="94" t="e">
        <f t="shared" ref="M71:M134" si="9">D71-J71</f>
        <v>#REF!</v>
      </c>
    </row>
    <row r="72" spans="1:13" ht="18" x14ac:dyDescent="0.3">
      <c r="A72" s="15" t="s">
        <v>91</v>
      </c>
      <c r="B72" s="15" t="s">
        <v>464</v>
      </c>
      <c r="C72" s="13" t="e">
        <f>ROUND(VLOOKUP(A72,#REF!,6,0),0)</f>
        <v>#REF!</v>
      </c>
      <c r="D72" s="16" t="e">
        <f t="shared" si="7"/>
        <v>#REF!</v>
      </c>
      <c r="E72" s="86" t="e">
        <f>C72</f>
        <v>#REF!</v>
      </c>
      <c r="F72" s="86" t="e">
        <f t="shared" si="8"/>
        <v>#REF!</v>
      </c>
      <c r="J72" s="16">
        <v>307140</v>
      </c>
      <c r="M72" s="94" t="e">
        <f t="shared" si="9"/>
        <v>#REF!</v>
      </c>
    </row>
    <row r="73" spans="1:13" ht="18" x14ac:dyDescent="0.3">
      <c r="A73" s="15" t="s">
        <v>92</v>
      </c>
      <c r="B73" s="17" t="s">
        <v>465</v>
      </c>
      <c r="C73" s="13" t="e">
        <f>ROUND(VLOOKUP(A73,#REF!,6,0),0)</f>
        <v>#REF!</v>
      </c>
      <c r="D73" s="16" t="e">
        <f t="shared" si="7"/>
        <v>#REF!</v>
      </c>
      <c r="E73" s="86" t="e">
        <f>C73</f>
        <v>#REF!</v>
      </c>
      <c r="F73" s="86" t="e">
        <f t="shared" si="8"/>
        <v>#REF!</v>
      </c>
      <c r="J73" s="16">
        <v>56932</v>
      </c>
      <c r="M73" s="94" t="e">
        <f t="shared" si="9"/>
        <v>#REF!</v>
      </c>
    </row>
    <row r="74" spans="1:13" ht="18" x14ac:dyDescent="0.3">
      <c r="A74" s="12" t="s">
        <v>93</v>
      </c>
      <c r="B74" s="12" t="s">
        <v>466</v>
      </c>
      <c r="C74" s="13" t="e">
        <f>ROUND(VLOOKUP(A74,#REF!,6,0),0)</f>
        <v>#REF!</v>
      </c>
      <c r="D74" s="14" t="e">
        <f t="shared" si="7"/>
        <v>#REF!</v>
      </c>
      <c r="E74" s="86" t="e">
        <f>SUM(E75)</f>
        <v>#REF!</v>
      </c>
      <c r="F74" s="86" t="e">
        <f t="shared" si="8"/>
        <v>#REF!</v>
      </c>
      <c r="J74" s="14">
        <v>4379838</v>
      </c>
      <c r="M74" s="94" t="e">
        <f t="shared" si="9"/>
        <v>#REF!</v>
      </c>
    </row>
    <row r="75" spans="1:13" ht="18" x14ac:dyDescent="0.3">
      <c r="A75" s="15" t="s">
        <v>94</v>
      </c>
      <c r="B75" s="15" t="s">
        <v>467</v>
      </c>
      <c r="C75" s="13" t="e">
        <f>ROUND(VLOOKUP(A75,#REF!,6,0),0)</f>
        <v>#REF!</v>
      </c>
      <c r="D75" s="16" t="e">
        <f t="shared" si="7"/>
        <v>#REF!</v>
      </c>
      <c r="E75" s="86" t="e">
        <f>C75</f>
        <v>#REF!</v>
      </c>
      <c r="F75" s="86" t="e">
        <f t="shared" si="8"/>
        <v>#REF!</v>
      </c>
      <c r="J75" s="16">
        <v>4379838</v>
      </c>
      <c r="M75" s="94" t="e">
        <f t="shared" si="9"/>
        <v>#REF!</v>
      </c>
    </row>
    <row r="76" spans="1:13" ht="18" x14ac:dyDescent="0.3">
      <c r="A76" s="12" t="s">
        <v>95</v>
      </c>
      <c r="B76" s="12" t="s">
        <v>468</v>
      </c>
      <c r="C76" s="13" t="e">
        <f>ROUND(VLOOKUP(A76,#REF!,6,0),0)</f>
        <v>#REF!</v>
      </c>
      <c r="D76" s="14" t="e">
        <f t="shared" si="7"/>
        <v>#REF!</v>
      </c>
      <c r="E76" s="86" t="e">
        <f>SUM(E77:E79)</f>
        <v>#REF!</v>
      </c>
      <c r="F76" s="86" t="e">
        <f t="shared" si="8"/>
        <v>#REF!</v>
      </c>
      <c r="J76" s="14">
        <v>26597923</v>
      </c>
      <c r="M76" s="94" t="e">
        <f t="shared" si="9"/>
        <v>#REF!</v>
      </c>
    </row>
    <row r="77" spans="1:13" ht="18" x14ac:dyDescent="0.3">
      <c r="A77" s="15" t="s">
        <v>96</v>
      </c>
      <c r="B77" s="15" t="s">
        <v>469</v>
      </c>
      <c r="C77" s="13" t="e">
        <f>ROUND(VLOOKUP(A77,#REF!,6,0),0)</f>
        <v>#REF!</v>
      </c>
      <c r="D77" s="16" t="e">
        <f t="shared" si="7"/>
        <v>#REF!</v>
      </c>
      <c r="E77" s="86" t="e">
        <f>C77</f>
        <v>#REF!</v>
      </c>
      <c r="F77" s="86" t="e">
        <f t="shared" si="8"/>
        <v>#REF!</v>
      </c>
      <c r="J77" s="16">
        <v>0</v>
      </c>
      <c r="M77" s="94" t="e">
        <f t="shared" si="9"/>
        <v>#REF!</v>
      </c>
    </row>
    <row r="78" spans="1:13" ht="18" x14ac:dyDescent="0.3">
      <c r="A78" s="15" t="s">
        <v>97</v>
      </c>
      <c r="B78" s="15" t="s">
        <v>470</v>
      </c>
      <c r="C78" s="13" t="e">
        <f>ROUND(VLOOKUP(A78,#REF!,6,0),0)</f>
        <v>#REF!</v>
      </c>
      <c r="D78" s="16" t="e">
        <f t="shared" si="7"/>
        <v>#REF!</v>
      </c>
      <c r="E78" s="86" t="e">
        <f>C78</f>
        <v>#REF!</v>
      </c>
      <c r="F78" s="86" t="e">
        <f t="shared" si="8"/>
        <v>#REF!</v>
      </c>
      <c r="J78" s="16">
        <v>25525793</v>
      </c>
      <c r="M78" s="94" t="e">
        <f t="shared" si="9"/>
        <v>#REF!</v>
      </c>
    </row>
    <row r="79" spans="1:13" ht="18" x14ac:dyDescent="0.3">
      <c r="A79" s="15" t="s">
        <v>98</v>
      </c>
      <c r="B79" s="15" t="s">
        <v>471</v>
      </c>
      <c r="C79" s="13" t="e">
        <f>ROUND(VLOOKUP(A79,#REF!,6,0),0)</f>
        <v>#REF!</v>
      </c>
      <c r="D79" s="16" t="e">
        <f t="shared" si="7"/>
        <v>#REF!</v>
      </c>
      <c r="E79" s="86" t="e">
        <f>C79</f>
        <v>#REF!</v>
      </c>
      <c r="F79" s="86" t="e">
        <f t="shared" si="8"/>
        <v>#REF!</v>
      </c>
      <c r="J79" s="16">
        <v>1072130</v>
      </c>
      <c r="M79" s="94" t="e">
        <f t="shared" si="9"/>
        <v>#REF!</v>
      </c>
    </row>
    <row r="80" spans="1:13" ht="18" x14ac:dyDescent="0.3">
      <c r="A80" s="12" t="s">
        <v>99</v>
      </c>
      <c r="B80" s="12" t="s">
        <v>472</v>
      </c>
      <c r="C80" s="13" t="e">
        <f>ROUND(VLOOKUP(A80,#REF!,6,0),0)</f>
        <v>#REF!</v>
      </c>
      <c r="D80" s="14" t="e">
        <f t="shared" si="7"/>
        <v>#REF!</v>
      </c>
      <c r="E80" s="86" t="e">
        <f>SUM(E81:E84)</f>
        <v>#REF!</v>
      </c>
      <c r="F80" s="86" t="e">
        <f t="shared" si="8"/>
        <v>#REF!</v>
      </c>
      <c r="J80" s="14">
        <v>8064817</v>
      </c>
      <c r="M80" s="94" t="e">
        <f t="shared" si="9"/>
        <v>#REF!</v>
      </c>
    </row>
    <row r="81" spans="1:13" ht="18" x14ac:dyDescent="0.3">
      <c r="A81" s="15" t="s">
        <v>100</v>
      </c>
      <c r="B81" s="15" t="s">
        <v>473</v>
      </c>
      <c r="C81" s="13" t="e">
        <f>ROUND(VLOOKUP(A81,#REF!,6,0),0)</f>
        <v>#REF!</v>
      </c>
      <c r="D81" s="16" t="e">
        <f t="shared" si="7"/>
        <v>#REF!</v>
      </c>
      <c r="E81" s="86" t="e">
        <f>C81</f>
        <v>#REF!</v>
      </c>
      <c r="F81" s="86" t="e">
        <f t="shared" si="8"/>
        <v>#REF!</v>
      </c>
      <c r="J81" s="16">
        <v>3475808</v>
      </c>
      <c r="M81" s="94" t="e">
        <f t="shared" si="9"/>
        <v>#REF!</v>
      </c>
    </row>
    <row r="82" spans="1:13" ht="18" x14ac:dyDescent="0.3">
      <c r="A82" s="15" t="s">
        <v>101</v>
      </c>
      <c r="B82" s="15" t="s">
        <v>474</v>
      </c>
      <c r="C82" s="13" t="e">
        <f>ROUND(VLOOKUP(A82,#REF!,6,0),0)</f>
        <v>#REF!</v>
      </c>
      <c r="D82" s="16" t="e">
        <f t="shared" si="7"/>
        <v>#REF!</v>
      </c>
      <c r="E82" s="86" t="e">
        <f>C82</f>
        <v>#REF!</v>
      </c>
      <c r="F82" s="86" t="e">
        <f t="shared" si="8"/>
        <v>#REF!</v>
      </c>
      <c r="J82" s="16">
        <v>3000580</v>
      </c>
      <c r="M82" s="94" t="e">
        <f t="shared" si="9"/>
        <v>#REF!</v>
      </c>
    </row>
    <row r="83" spans="1:13" ht="18" x14ac:dyDescent="0.3">
      <c r="A83" s="15" t="s">
        <v>102</v>
      </c>
      <c r="B83" s="15" t="s">
        <v>475</v>
      </c>
      <c r="C83" s="13" t="e">
        <f>ROUND(VLOOKUP(A83,#REF!,6,0),0)</f>
        <v>#REF!</v>
      </c>
      <c r="D83" s="16" t="e">
        <f t="shared" si="7"/>
        <v>#REF!</v>
      </c>
      <c r="E83" s="86" t="e">
        <f>C83</f>
        <v>#REF!</v>
      </c>
      <c r="F83" s="86" t="e">
        <f t="shared" si="8"/>
        <v>#REF!</v>
      </c>
      <c r="J83" s="16">
        <v>172817</v>
      </c>
      <c r="M83" s="94" t="e">
        <f t="shared" si="9"/>
        <v>#REF!</v>
      </c>
    </row>
    <row r="84" spans="1:13" ht="18" x14ac:dyDescent="0.3">
      <c r="A84" s="15" t="s">
        <v>124</v>
      </c>
      <c r="B84" s="15" t="s">
        <v>476</v>
      </c>
      <c r="C84" s="13" t="e">
        <f>ROUND(VLOOKUP(A84,#REF!,6,0),0)</f>
        <v>#REF!</v>
      </c>
      <c r="D84" s="16" t="e">
        <f t="shared" si="7"/>
        <v>#REF!</v>
      </c>
      <c r="E84" s="86" t="e">
        <f>C84</f>
        <v>#REF!</v>
      </c>
      <c r="F84" s="86" t="e">
        <f t="shared" si="8"/>
        <v>#REF!</v>
      </c>
      <c r="J84" s="16">
        <v>1415612</v>
      </c>
      <c r="M84" s="94" t="e">
        <f t="shared" si="9"/>
        <v>#REF!</v>
      </c>
    </row>
    <row r="85" spans="1:13" ht="18" x14ac:dyDescent="0.3">
      <c r="A85" s="12" t="s">
        <v>116</v>
      </c>
      <c r="B85" s="12" t="s">
        <v>477</v>
      </c>
      <c r="C85" s="13" t="e">
        <f>ROUND(VLOOKUP(A85,#REF!,6,0),0)</f>
        <v>#REF!</v>
      </c>
      <c r="D85" s="14" t="e">
        <f t="shared" si="7"/>
        <v>#REF!</v>
      </c>
      <c r="E85" s="86" t="e">
        <f>SUM(E86:E90)</f>
        <v>#REF!</v>
      </c>
      <c r="F85" s="86" t="e">
        <f t="shared" si="8"/>
        <v>#REF!</v>
      </c>
      <c r="J85" s="14">
        <v>37254648</v>
      </c>
      <c r="M85" s="94" t="e">
        <f t="shared" si="9"/>
        <v>#REF!</v>
      </c>
    </row>
    <row r="86" spans="1:13" ht="18" x14ac:dyDescent="0.3">
      <c r="A86" s="15" t="s">
        <v>117</v>
      </c>
      <c r="B86" s="15" t="s">
        <v>478</v>
      </c>
      <c r="C86" s="13" t="e">
        <f>ROUND(VLOOKUP(A86,#REF!,6,0),0)</f>
        <v>#REF!</v>
      </c>
      <c r="D86" s="16" t="e">
        <f t="shared" si="7"/>
        <v>#REF!</v>
      </c>
      <c r="E86" s="86" t="e">
        <f>C86</f>
        <v>#REF!</v>
      </c>
      <c r="F86" s="86" t="e">
        <f t="shared" si="8"/>
        <v>#REF!</v>
      </c>
      <c r="J86" s="16">
        <v>19638194</v>
      </c>
      <c r="M86" s="94" t="e">
        <f t="shared" si="9"/>
        <v>#REF!</v>
      </c>
    </row>
    <row r="87" spans="1:13" ht="18" x14ac:dyDescent="0.3">
      <c r="A87" s="15" t="s">
        <v>118</v>
      </c>
      <c r="B87" s="15" t="s">
        <v>479</v>
      </c>
      <c r="C87" s="13" t="e">
        <f>ROUND(VLOOKUP(A87,#REF!,6,0),0)</f>
        <v>#REF!</v>
      </c>
      <c r="D87" s="16" t="e">
        <f t="shared" si="7"/>
        <v>#REF!</v>
      </c>
      <c r="E87" s="86" t="e">
        <f>C87</f>
        <v>#REF!</v>
      </c>
      <c r="F87" s="86" t="e">
        <f t="shared" si="8"/>
        <v>#REF!</v>
      </c>
      <c r="J87" s="16">
        <v>9760205</v>
      </c>
      <c r="M87" s="94" t="e">
        <f t="shared" si="9"/>
        <v>#REF!</v>
      </c>
    </row>
    <row r="88" spans="1:13" ht="18" x14ac:dyDescent="0.3">
      <c r="A88" s="15" t="s">
        <v>119</v>
      </c>
      <c r="B88" s="17" t="s">
        <v>480</v>
      </c>
      <c r="C88" s="13" t="e">
        <f>ROUND(VLOOKUP(A88,#REF!,6,0),0)</f>
        <v>#REF!</v>
      </c>
      <c r="D88" s="16" t="e">
        <f t="shared" si="7"/>
        <v>#REF!</v>
      </c>
      <c r="E88" s="86" t="e">
        <f>C88</f>
        <v>#REF!</v>
      </c>
      <c r="F88" s="86" t="e">
        <f t="shared" si="8"/>
        <v>#REF!</v>
      </c>
      <c r="J88" s="16">
        <v>6301988</v>
      </c>
      <c r="M88" s="94" t="e">
        <f t="shared" si="9"/>
        <v>#REF!</v>
      </c>
    </row>
    <row r="89" spans="1:13" ht="18" x14ac:dyDescent="0.3">
      <c r="A89" s="15" t="s">
        <v>163</v>
      </c>
      <c r="B89" s="15" t="s">
        <v>481</v>
      </c>
      <c r="C89" s="13" t="e">
        <f>ROUND(VLOOKUP(A89,#REF!,6,0),0)</f>
        <v>#REF!</v>
      </c>
      <c r="D89" s="16" t="e">
        <f t="shared" si="7"/>
        <v>#REF!</v>
      </c>
      <c r="E89" s="86" t="e">
        <f>C89</f>
        <v>#REF!</v>
      </c>
      <c r="F89" s="86" t="e">
        <f t="shared" si="8"/>
        <v>#REF!</v>
      </c>
      <c r="J89" s="16">
        <v>0</v>
      </c>
      <c r="M89" s="94" t="e">
        <f t="shared" si="9"/>
        <v>#REF!</v>
      </c>
    </row>
    <row r="90" spans="1:13" ht="18" x14ac:dyDescent="0.3">
      <c r="A90" s="15" t="s">
        <v>181</v>
      </c>
      <c r="B90" s="15" t="s">
        <v>482</v>
      </c>
      <c r="C90" s="13" t="e">
        <f>ROUND(VLOOKUP(A90,#REF!,6,0),0)</f>
        <v>#REF!</v>
      </c>
      <c r="D90" s="16" t="e">
        <f t="shared" si="7"/>
        <v>#REF!</v>
      </c>
      <c r="E90" s="86" t="e">
        <f>C90</f>
        <v>#REF!</v>
      </c>
      <c r="F90" s="86" t="e">
        <f t="shared" si="8"/>
        <v>#REF!</v>
      </c>
      <c r="J90" s="16">
        <v>1554260</v>
      </c>
      <c r="M90" s="94" t="e">
        <f t="shared" si="9"/>
        <v>#REF!</v>
      </c>
    </row>
    <row r="91" spans="1:13" ht="18" x14ac:dyDescent="0.3">
      <c r="A91" s="12" t="s">
        <v>125</v>
      </c>
      <c r="B91" s="12" t="s">
        <v>483</v>
      </c>
      <c r="C91" s="13" t="e">
        <f>ROUND(VLOOKUP(A91,#REF!,6,0),0)</f>
        <v>#REF!</v>
      </c>
      <c r="D91" s="14" t="e">
        <f t="shared" si="7"/>
        <v>#REF!</v>
      </c>
      <c r="E91" s="86" t="e">
        <f>SUM(E92:E97)</f>
        <v>#REF!</v>
      </c>
      <c r="F91" s="86" t="e">
        <f t="shared" si="8"/>
        <v>#REF!</v>
      </c>
      <c r="J91" s="14">
        <v>11086860</v>
      </c>
      <c r="M91" s="94" t="e">
        <f t="shared" si="9"/>
        <v>#REF!</v>
      </c>
    </row>
    <row r="92" spans="1:13" ht="18" x14ac:dyDescent="0.3">
      <c r="A92" s="15" t="s">
        <v>126</v>
      </c>
      <c r="B92" s="15" t="s">
        <v>484</v>
      </c>
      <c r="C92" s="13" t="e">
        <f>ROUND(VLOOKUP(A92,#REF!,6,0),0)</f>
        <v>#REF!</v>
      </c>
      <c r="D92" s="16" t="e">
        <f t="shared" si="7"/>
        <v>#REF!</v>
      </c>
      <c r="E92" s="86" t="e">
        <f t="shared" ref="E92:E97" si="10">C92</f>
        <v>#REF!</v>
      </c>
      <c r="F92" s="86" t="e">
        <f t="shared" si="8"/>
        <v>#REF!</v>
      </c>
      <c r="J92" s="16">
        <v>8902</v>
      </c>
      <c r="M92" s="94" t="e">
        <f t="shared" si="9"/>
        <v>#REF!</v>
      </c>
    </row>
    <row r="93" spans="1:13" ht="18" x14ac:dyDescent="0.3">
      <c r="A93" s="15" t="s">
        <v>127</v>
      </c>
      <c r="B93" s="15" t="s">
        <v>485</v>
      </c>
      <c r="C93" s="13" t="e">
        <f>ROUND(VLOOKUP(A93,#REF!,6,0),0)</f>
        <v>#REF!</v>
      </c>
      <c r="D93" s="16" t="e">
        <f t="shared" si="7"/>
        <v>#REF!</v>
      </c>
      <c r="E93" s="86" t="e">
        <f t="shared" si="10"/>
        <v>#REF!</v>
      </c>
      <c r="F93" s="86" t="e">
        <f t="shared" si="8"/>
        <v>#REF!</v>
      </c>
      <c r="J93" s="16">
        <v>265421</v>
      </c>
      <c r="M93" s="94" t="e">
        <f t="shared" si="9"/>
        <v>#REF!</v>
      </c>
    </row>
    <row r="94" spans="1:13" ht="18" x14ac:dyDescent="0.3">
      <c r="A94" s="15" t="s">
        <v>128</v>
      </c>
      <c r="B94" s="15" t="s">
        <v>486</v>
      </c>
      <c r="C94" s="13" t="e">
        <f>ROUND(VLOOKUP(A94,#REF!,6,0),0)</f>
        <v>#REF!</v>
      </c>
      <c r="D94" s="16" t="e">
        <f t="shared" si="7"/>
        <v>#REF!</v>
      </c>
      <c r="E94" s="86" t="e">
        <f t="shared" si="10"/>
        <v>#REF!</v>
      </c>
      <c r="F94" s="86" t="e">
        <f t="shared" si="8"/>
        <v>#REF!</v>
      </c>
      <c r="J94" s="16">
        <v>9547764</v>
      </c>
      <c r="M94" s="94" t="e">
        <f t="shared" si="9"/>
        <v>#REF!</v>
      </c>
    </row>
    <row r="95" spans="1:13" ht="18" x14ac:dyDescent="0.3">
      <c r="A95" s="15" t="s">
        <v>129</v>
      </c>
      <c r="B95" s="15" t="s">
        <v>487</v>
      </c>
      <c r="C95" s="13" t="e">
        <f>ROUND(VLOOKUP(A95,#REF!,6,0),0)</f>
        <v>#REF!</v>
      </c>
      <c r="D95" s="16" t="e">
        <f t="shared" si="7"/>
        <v>#REF!</v>
      </c>
      <c r="E95" s="86" t="e">
        <f t="shared" si="10"/>
        <v>#REF!</v>
      </c>
      <c r="F95" s="86" t="e">
        <f t="shared" si="8"/>
        <v>#REF!</v>
      </c>
      <c r="J95" s="16">
        <v>607804</v>
      </c>
      <c r="M95" s="94" t="e">
        <f t="shared" si="9"/>
        <v>#REF!</v>
      </c>
    </row>
    <row r="96" spans="1:13" ht="18" x14ac:dyDescent="0.3">
      <c r="A96" s="15" t="s">
        <v>130</v>
      </c>
      <c r="B96" s="15" t="s">
        <v>488</v>
      </c>
      <c r="C96" s="13" t="e">
        <f>ROUND(VLOOKUP(A96,#REF!,6,0),0)</f>
        <v>#REF!</v>
      </c>
      <c r="D96" s="16" t="e">
        <f t="shared" si="7"/>
        <v>#REF!</v>
      </c>
      <c r="E96" s="86" t="e">
        <f t="shared" si="10"/>
        <v>#REF!</v>
      </c>
      <c r="F96" s="86" t="e">
        <f t="shared" si="8"/>
        <v>#REF!</v>
      </c>
      <c r="J96" s="16">
        <v>614111</v>
      </c>
      <c r="M96" s="94" t="e">
        <f t="shared" si="9"/>
        <v>#REF!</v>
      </c>
    </row>
    <row r="97" spans="1:13" ht="36" x14ac:dyDescent="0.3">
      <c r="A97" s="15" t="s">
        <v>182</v>
      </c>
      <c r="B97" s="15" t="s">
        <v>489</v>
      </c>
      <c r="C97" s="13" t="e">
        <f>ROUND(VLOOKUP(A97,#REF!,6,0),0)</f>
        <v>#REF!</v>
      </c>
      <c r="D97" s="16" t="e">
        <f t="shared" si="7"/>
        <v>#REF!</v>
      </c>
      <c r="E97" s="86" t="e">
        <f t="shared" si="10"/>
        <v>#REF!</v>
      </c>
      <c r="F97" s="86" t="e">
        <f t="shared" si="8"/>
        <v>#REF!</v>
      </c>
      <c r="J97" s="16">
        <v>42859</v>
      </c>
      <c r="M97" s="94" t="e">
        <f t="shared" si="9"/>
        <v>#REF!</v>
      </c>
    </row>
    <row r="98" spans="1:13" ht="18" x14ac:dyDescent="0.3">
      <c r="A98" s="12" t="s">
        <v>183</v>
      </c>
      <c r="B98" s="12" t="s">
        <v>490</v>
      </c>
      <c r="C98" s="13" t="e">
        <f>ROUND(VLOOKUP(A98,#REF!,6,0),0)</f>
        <v>#REF!</v>
      </c>
      <c r="D98" s="14" t="e">
        <f t="shared" si="7"/>
        <v>#REF!</v>
      </c>
      <c r="E98" s="86" t="e">
        <f>SUM(E99:E100)</f>
        <v>#REF!</v>
      </c>
      <c r="F98" s="86" t="e">
        <f t="shared" si="8"/>
        <v>#REF!</v>
      </c>
      <c r="J98" s="14">
        <v>23777846</v>
      </c>
      <c r="M98" s="94" t="e">
        <f t="shared" si="9"/>
        <v>#REF!</v>
      </c>
    </row>
    <row r="99" spans="1:13" ht="18" x14ac:dyDescent="0.3">
      <c r="A99" s="15" t="s">
        <v>184</v>
      </c>
      <c r="B99" s="15" t="s">
        <v>491</v>
      </c>
      <c r="C99" s="13" t="e">
        <f>ROUND(VLOOKUP(A99,#REF!,6,0),0)</f>
        <v>#REF!</v>
      </c>
      <c r="D99" s="16" t="e">
        <f t="shared" si="7"/>
        <v>#REF!</v>
      </c>
      <c r="E99" s="86" t="e">
        <f>C99</f>
        <v>#REF!</v>
      </c>
      <c r="F99" s="86" t="e">
        <f t="shared" si="8"/>
        <v>#REF!</v>
      </c>
      <c r="J99" s="16">
        <v>23680122</v>
      </c>
      <c r="M99" s="94" t="e">
        <f t="shared" si="9"/>
        <v>#REF!</v>
      </c>
    </row>
    <row r="100" spans="1:13" ht="18" x14ac:dyDescent="0.3">
      <c r="A100" s="15" t="s">
        <v>185</v>
      </c>
      <c r="B100" s="15" t="s">
        <v>492</v>
      </c>
      <c r="C100" s="13" t="e">
        <f>ROUND(VLOOKUP(A100,#REF!,6,0),0)</f>
        <v>#REF!</v>
      </c>
      <c r="D100" s="16" t="e">
        <f t="shared" si="7"/>
        <v>#REF!</v>
      </c>
      <c r="E100" s="86" t="e">
        <f>C100</f>
        <v>#REF!</v>
      </c>
      <c r="F100" s="86" t="e">
        <f t="shared" si="8"/>
        <v>#REF!</v>
      </c>
      <c r="J100" s="16">
        <v>97724</v>
      </c>
      <c r="M100" s="94" t="e">
        <f t="shared" si="9"/>
        <v>#REF!</v>
      </c>
    </row>
    <row r="101" spans="1:13" ht="18" x14ac:dyDescent="0.3">
      <c r="A101" s="12" t="s">
        <v>186</v>
      </c>
      <c r="B101" s="12" t="s">
        <v>493</v>
      </c>
      <c r="C101" s="13" t="e">
        <f>ROUND(VLOOKUP(A101,#REF!,6,0),0)</f>
        <v>#REF!</v>
      </c>
      <c r="D101" s="14" t="e">
        <f t="shared" si="7"/>
        <v>#REF!</v>
      </c>
      <c r="E101" s="86" t="e">
        <f>SUM(E102:E107)</f>
        <v>#REF!</v>
      </c>
      <c r="F101" s="86" t="e">
        <f t="shared" si="8"/>
        <v>#REF!</v>
      </c>
      <c r="J101" s="14">
        <v>23842642</v>
      </c>
      <c r="M101" s="94" t="e">
        <f t="shared" si="9"/>
        <v>#REF!</v>
      </c>
    </row>
    <row r="102" spans="1:13" ht="18" x14ac:dyDescent="0.3">
      <c r="A102" s="15" t="s">
        <v>187</v>
      </c>
      <c r="B102" s="15" t="s">
        <v>494</v>
      </c>
      <c r="C102" s="13" t="e">
        <f>ROUND(VLOOKUP(A102,#REF!,6,0),0)</f>
        <v>#REF!</v>
      </c>
      <c r="D102" s="16" t="e">
        <f t="shared" si="7"/>
        <v>#REF!</v>
      </c>
      <c r="E102" s="86" t="e">
        <f t="shared" ref="E102:E107" si="11">C102</f>
        <v>#REF!</v>
      </c>
      <c r="F102" s="86" t="e">
        <f t="shared" si="8"/>
        <v>#REF!</v>
      </c>
      <c r="J102" s="16">
        <v>16267278</v>
      </c>
      <c r="M102" s="94" t="e">
        <f t="shared" si="9"/>
        <v>#REF!</v>
      </c>
    </row>
    <row r="103" spans="1:13" ht="18" x14ac:dyDescent="0.3">
      <c r="A103" s="15" t="s">
        <v>188</v>
      </c>
      <c r="B103" s="15" t="s">
        <v>495</v>
      </c>
      <c r="C103" s="13" t="e">
        <f>ROUND(VLOOKUP(A103,#REF!,6,0),0)</f>
        <v>#REF!</v>
      </c>
      <c r="D103" s="16" t="e">
        <f t="shared" si="7"/>
        <v>#REF!</v>
      </c>
      <c r="E103" s="86" t="e">
        <f t="shared" si="11"/>
        <v>#REF!</v>
      </c>
      <c r="F103" s="86" t="e">
        <f t="shared" si="8"/>
        <v>#REF!</v>
      </c>
      <c r="J103" s="16">
        <v>345253</v>
      </c>
      <c r="M103" s="94" t="e">
        <f t="shared" si="9"/>
        <v>#REF!</v>
      </c>
    </row>
    <row r="104" spans="1:13" ht="18" x14ac:dyDescent="0.3">
      <c r="A104" s="15" t="s">
        <v>189</v>
      </c>
      <c r="B104" s="15" t="s">
        <v>496</v>
      </c>
      <c r="C104" s="13" t="e">
        <f>ROUND(VLOOKUP(A104,#REF!,6,0),0)</f>
        <v>#REF!</v>
      </c>
      <c r="D104" s="16" t="e">
        <f t="shared" si="7"/>
        <v>#REF!</v>
      </c>
      <c r="E104" s="86" t="e">
        <f t="shared" si="11"/>
        <v>#REF!</v>
      </c>
      <c r="F104" s="86" t="e">
        <f t="shared" si="8"/>
        <v>#REF!</v>
      </c>
      <c r="J104" s="16">
        <v>5896855</v>
      </c>
      <c r="M104" s="94" t="e">
        <f t="shared" si="9"/>
        <v>#REF!</v>
      </c>
    </row>
    <row r="105" spans="1:13" ht="18" x14ac:dyDescent="0.3">
      <c r="A105" s="15" t="s">
        <v>190</v>
      </c>
      <c r="B105" s="15" t="s">
        <v>497</v>
      </c>
      <c r="C105" s="13" t="e">
        <f>ROUND(VLOOKUP(A105,#REF!,6,0),0)</f>
        <v>#REF!</v>
      </c>
      <c r="D105" s="16" t="e">
        <f t="shared" si="7"/>
        <v>#REF!</v>
      </c>
      <c r="E105" s="86" t="e">
        <f t="shared" si="11"/>
        <v>#REF!</v>
      </c>
      <c r="F105" s="86" t="e">
        <f t="shared" si="8"/>
        <v>#REF!</v>
      </c>
      <c r="J105" s="16">
        <v>465265</v>
      </c>
      <c r="M105" s="94" t="e">
        <f t="shared" si="9"/>
        <v>#REF!</v>
      </c>
    </row>
    <row r="106" spans="1:13" ht="18" x14ac:dyDescent="0.3">
      <c r="A106" s="15" t="s">
        <v>191</v>
      </c>
      <c r="B106" s="15" t="s">
        <v>498</v>
      </c>
      <c r="C106" s="13" t="e">
        <f>ROUND(VLOOKUP(A106,#REF!,6,0),0)</f>
        <v>#REF!</v>
      </c>
      <c r="D106" s="16" t="e">
        <f t="shared" si="7"/>
        <v>#REF!</v>
      </c>
      <c r="E106" s="86" t="e">
        <f t="shared" si="11"/>
        <v>#REF!</v>
      </c>
      <c r="F106" s="86" t="e">
        <f t="shared" si="8"/>
        <v>#REF!</v>
      </c>
      <c r="J106" s="16">
        <v>592792</v>
      </c>
      <c r="M106" s="94" t="e">
        <f t="shared" si="9"/>
        <v>#REF!</v>
      </c>
    </row>
    <row r="107" spans="1:13" ht="18" x14ac:dyDescent="0.3">
      <c r="A107" s="15" t="s">
        <v>192</v>
      </c>
      <c r="B107" s="15" t="s">
        <v>499</v>
      </c>
      <c r="C107" s="13" t="e">
        <f>ROUND(VLOOKUP(A107,#REF!,6,0),0)</f>
        <v>#REF!</v>
      </c>
      <c r="D107" s="16" t="e">
        <f t="shared" si="7"/>
        <v>#REF!</v>
      </c>
      <c r="E107" s="86" t="e">
        <f t="shared" si="11"/>
        <v>#REF!</v>
      </c>
      <c r="F107" s="86" t="e">
        <f t="shared" si="8"/>
        <v>#REF!</v>
      </c>
      <c r="J107" s="16">
        <v>275198</v>
      </c>
      <c r="M107" s="94" t="e">
        <f t="shared" si="9"/>
        <v>#REF!</v>
      </c>
    </row>
    <row r="108" spans="1:13" ht="18" x14ac:dyDescent="0.3">
      <c r="A108" s="12" t="s">
        <v>193</v>
      </c>
      <c r="B108" s="12" t="s">
        <v>500</v>
      </c>
      <c r="C108" s="13" t="e">
        <f>ROUND(VLOOKUP(A108,#REF!,6,0),0)</f>
        <v>#REF!</v>
      </c>
      <c r="D108" s="14" t="e">
        <f t="shared" si="7"/>
        <v>#REF!</v>
      </c>
      <c r="E108" s="86" t="e">
        <f>SUM(E109:E110)</f>
        <v>#REF!</v>
      </c>
      <c r="F108" s="86" t="e">
        <f t="shared" si="8"/>
        <v>#REF!</v>
      </c>
      <c r="J108" s="14">
        <v>2878722</v>
      </c>
      <c r="M108" s="94" t="e">
        <f t="shared" si="9"/>
        <v>#REF!</v>
      </c>
    </row>
    <row r="109" spans="1:13" ht="18" x14ac:dyDescent="0.3">
      <c r="A109" s="15" t="s">
        <v>194</v>
      </c>
      <c r="B109" s="15" t="s">
        <v>501</v>
      </c>
      <c r="C109" s="13" t="e">
        <f>ROUND(VLOOKUP(A109,#REF!,6,0),0)</f>
        <v>#REF!</v>
      </c>
      <c r="D109" s="16" t="e">
        <f t="shared" si="7"/>
        <v>#REF!</v>
      </c>
      <c r="E109" s="86" t="e">
        <f>C109</f>
        <v>#REF!</v>
      </c>
      <c r="F109" s="86" t="e">
        <f t="shared" si="8"/>
        <v>#REF!</v>
      </c>
      <c r="J109" s="16">
        <v>2061079</v>
      </c>
      <c r="M109" s="94" t="e">
        <f t="shared" si="9"/>
        <v>#REF!</v>
      </c>
    </row>
    <row r="110" spans="1:13" ht="18" x14ac:dyDescent="0.3">
      <c r="A110" s="15" t="s">
        <v>195</v>
      </c>
      <c r="B110" s="15" t="s">
        <v>502</v>
      </c>
      <c r="C110" s="13" t="e">
        <f>ROUND(VLOOKUP(A110,#REF!,6,0),0)</f>
        <v>#REF!</v>
      </c>
      <c r="D110" s="16" t="e">
        <f t="shared" si="7"/>
        <v>#REF!</v>
      </c>
      <c r="E110" s="86" t="e">
        <f>C110</f>
        <v>#REF!</v>
      </c>
      <c r="F110" s="86" t="e">
        <f t="shared" si="8"/>
        <v>#REF!</v>
      </c>
      <c r="J110" s="16">
        <v>817643</v>
      </c>
      <c r="M110" s="94" t="e">
        <f t="shared" si="9"/>
        <v>#REF!</v>
      </c>
    </row>
    <row r="111" spans="1:13" ht="18" x14ac:dyDescent="0.3">
      <c r="A111" s="12" t="s">
        <v>196</v>
      </c>
      <c r="B111" s="12" t="s">
        <v>503</v>
      </c>
      <c r="C111" s="13" t="e">
        <f>ROUND(VLOOKUP(A111,#REF!,6,0),0)</f>
        <v>#REF!</v>
      </c>
      <c r="D111" s="14" t="e">
        <f t="shared" si="7"/>
        <v>#REF!</v>
      </c>
      <c r="E111" s="86" t="e">
        <f>SUM(E112:E114)</f>
        <v>#REF!</v>
      </c>
      <c r="F111" s="86" t="e">
        <f t="shared" si="8"/>
        <v>#REF!</v>
      </c>
      <c r="J111" s="14">
        <v>16893726</v>
      </c>
      <c r="M111" s="94" t="e">
        <f t="shared" si="9"/>
        <v>#REF!</v>
      </c>
    </row>
    <row r="112" spans="1:13" ht="18" x14ac:dyDescent="0.3">
      <c r="A112" s="15" t="s">
        <v>197</v>
      </c>
      <c r="B112" s="15" t="s">
        <v>504</v>
      </c>
      <c r="C112" s="13" t="e">
        <f>ROUND(VLOOKUP(A112,#REF!,6,0),0)</f>
        <v>#REF!</v>
      </c>
      <c r="D112" s="16" t="e">
        <f t="shared" si="7"/>
        <v>#REF!</v>
      </c>
      <c r="E112" s="86" t="e">
        <f>C112</f>
        <v>#REF!</v>
      </c>
      <c r="F112" s="86" t="e">
        <f t="shared" si="8"/>
        <v>#REF!</v>
      </c>
      <c r="J112" s="16">
        <v>16368440</v>
      </c>
      <c r="M112" s="94" t="e">
        <f t="shared" si="9"/>
        <v>#REF!</v>
      </c>
    </row>
    <row r="113" spans="1:13" ht="18" x14ac:dyDescent="0.3">
      <c r="A113" s="15" t="s">
        <v>198</v>
      </c>
      <c r="B113" s="15" t="s">
        <v>505</v>
      </c>
      <c r="C113" s="13" t="e">
        <f>ROUND(VLOOKUP(A113,#REF!,6,0),0)</f>
        <v>#REF!</v>
      </c>
      <c r="D113" s="16" t="e">
        <f t="shared" si="7"/>
        <v>#REF!</v>
      </c>
      <c r="E113" s="86" t="e">
        <f>C113</f>
        <v>#REF!</v>
      </c>
      <c r="F113" s="86" t="e">
        <f t="shared" si="8"/>
        <v>#REF!</v>
      </c>
      <c r="J113" s="16">
        <v>271760</v>
      </c>
      <c r="M113" s="94" t="e">
        <f t="shared" si="9"/>
        <v>#REF!</v>
      </c>
    </row>
    <row r="114" spans="1:13" ht="18" x14ac:dyDescent="0.3">
      <c r="A114" s="15" t="s">
        <v>199</v>
      </c>
      <c r="B114" s="15" t="s">
        <v>506</v>
      </c>
      <c r="C114" s="13" t="e">
        <f>ROUND(VLOOKUP(A114,#REF!,6,0),0)</f>
        <v>#REF!</v>
      </c>
      <c r="D114" s="16" t="e">
        <f t="shared" si="7"/>
        <v>#REF!</v>
      </c>
      <c r="E114" s="86" t="e">
        <f>C114</f>
        <v>#REF!</v>
      </c>
      <c r="F114" s="86" t="e">
        <f t="shared" si="8"/>
        <v>#REF!</v>
      </c>
      <c r="J114" s="16">
        <v>253525</v>
      </c>
      <c r="M114" s="94" t="e">
        <f t="shared" si="9"/>
        <v>#REF!</v>
      </c>
    </row>
    <row r="115" spans="1:13" ht="18" x14ac:dyDescent="0.3">
      <c r="A115" s="12" t="s">
        <v>200</v>
      </c>
      <c r="B115" s="12" t="s">
        <v>507</v>
      </c>
      <c r="C115" s="13" t="e">
        <f>ROUND(VLOOKUP(A115,#REF!,6,0),0)</f>
        <v>#REF!</v>
      </c>
      <c r="D115" s="14" t="e">
        <f t="shared" si="7"/>
        <v>#REF!</v>
      </c>
      <c r="E115" s="86" t="e">
        <f>SUM(E116:E119)</f>
        <v>#REF!</v>
      </c>
      <c r="F115" s="86" t="e">
        <f t="shared" si="8"/>
        <v>#REF!</v>
      </c>
      <c r="J115" s="14">
        <v>1005797</v>
      </c>
      <c r="M115" s="94" t="e">
        <f t="shared" si="9"/>
        <v>#REF!</v>
      </c>
    </row>
    <row r="116" spans="1:13" ht="18" x14ac:dyDescent="0.3">
      <c r="A116" s="15" t="s">
        <v>201</v>
      </c>
      <c r="B116" s="15" t="s">
        <v>508</v>
      </c>
      <c r="C116" s="13" t="e">
        <f>ROUND(VLOOKUP(A116,#REF!,6,0),0)</f>
        <v>#REF!</v>
      </c>
      <c r="D116" s="16" t="e">
        <f t="shared" si="7"/>
        <v>#REF!</v>
      </c>
      <c r="E116" s="86" t="e">
        <f>C116</f>
        <v>#REF!</v>
      </c>
      <c r="F116" s="86" t="e">
        <f t="shared" si="8"/>
        <v>#REF!</v>
      </c>
      <c r="J116" s="16">
        <v>937933</v>
      </c>
      <c r="M116" s="94" t="e">
        <f t="shared" si="9"/>
        <v>#REF!</v>
      </c>
    </row>
    <row r="117" spans="1:13" ht="18" x14ac:dyDescent="0.3">
      <c r="A117" s="15" t="s">
        <v>202</v>
      </c>
      <c r="B117" s="17" t="s">
        <v>509</v>
      </c>
      <c r="C117" s="13" t="e">
        <f>ROUND(VLOOKUP(A117,#REF!,6,0),0)</f>
        <v>#REF!</v>
      </c>
      <c r="D117" s="16" t="e">
        <f t="shared" si="7"/>
        <v>#REF!</v>
      </c>
      <c r="E117" s="86" t="e">
        <f>C117</f>
        <v>#REF!</v>
      </c>
      <c r="F117" s="86" t="e">
        <f t="shared" si="8"/>
        <v>#REF!</v>
      </c>
      <c r="J117" s="16">
        <v>67864</v>
      </c>
      <c r="M117" s="94" t="e">
        <f t="shared" si="9"/>
        <v>#REF!</v>
      </c>
    </row>
    <row r="118" spans="1:13" ht="18" x14ac:dyDescent="0.3">
      <c r="A118" s="15" t="s">
        <v>273</v>
      </c>
      <c r="B118" s="15" t="s">
        <v>510</v>
      </c>
      <c r="C118" s="13" t="e">
        <f>ROUND(VLOOKUP(A118,#REF!,6,0),0)</f>
        <v>#REF!</v>
      </c>
      <c r="D118" s="16" t="e">
        <f t="shared" si="7"/>
        <v>#REF!</v>
      </c>
      <c r="E118" s="86" t="e">
        <f>C118</f>
        <v>#REF!</v>
      </c>
      <c r="F118" s="86" t="e">
        <f t="shared" si="8"/>
        <v>#REF!</v>
      </c>
      <c r="J118" s="16">
        <v>0</v>
      </c>
      <c r="M118" s="94" t="e">
        <f t="shared" si="9"/>
        <v>#REF!</v>
      </c>
    </row>
    <row r="119" spans="1:13" ht="18" x14ac:dyDescent="0.3">
      <c r="A119" s="20" t="s">
        <v>274</v>
      </c>
      <c r="B119" s="15" t="s">
        <v>511</v>
      </c>
      <c r="C119" s="13" t="e">
        <f>ROUND(VLOOKUP(A119,#REF!,6,0),0)</f>
        <v>#REF!</v>
      </c>
      <c r="D119" s="16" t="e">
        <f t="shared" si="7"/>
        <v>#REF!</v>
      </c>
      <c r="E119" s="86" t="e">
        <f>C119</f>
        <v>#REF!</v>
      </c>
      <c r="F119" s="86" t="e">
        <f t="shared" si="8"/>
        <v>#REF!</v>
      </c>
      <c r="J119" s="16">
        <v>0</v>
      </c>
      <c r="M119" s="94" t="e">
        <f t="shared" si="9"/>
        <v>#REF!</v>
      </c>
    </row>
    <row r="120" spans="1:13" ht="18" x14ac:dyDescent="0.3">
      <c r="A120" s="12" t="s">
        <v>203</v>
      </c>
      <c r="B120" s="12" t="s">
        <v>512</v>
      </c>
      <c r="C120" s="13" t="e">
        <f>ROUND(VLOOKUP(A120,#REF!,6,0),0)</f>
        <v>#REF!</v>
      </c>
      <c r="D120" s="14" t="e">
        <f t="shared" si="7"/>
        <v>#REF!</v>
      </c>
      <c r="E120" s="86" t="e">
        <f>SUM(E121)</f>
        <v>#REF!</v>
      </c>
      <c r="F120" s="86" t="e">
        <f t="shared" si="8"/>
        <v>#REF!</v>
      </c>
      <c r="J120" s="14">
        <v>3570491</v>
      </c>
      <c r="M120" s="94" t="e">
        <f t="shared" si="9"/>
        <v>#REF!</v>
      </c>
    </row>
    <row r="121" spans="1:13" ht="18" x14ac:dyDescent="0.3">
      <c r="A121" s="15" t="s">
        <v>204</v>
      </c>
      <c r="B121" s="15" t="s">
        <v>513</v>
      </c>
      <c r="C121" s="13" t="e">
        <f>ROUND(VLOOKUP(A121,#REF!,6,0),0)</f>
        <v>#REF!</v>
      </c>
      <c r="D121" s="16" t="e">
        <f t="shared" si="7"/>
        <v>#REF!</v>
      </c>
      <c r="E121" s="86" t="e">
        <f>C121</f>
        <v>#REF!</v>
      </c>
      <c r="F121" s="86" t="e">
        <f t="shared" si="8"/>
        <v>#REF!</v>
      </c>
      <c r="J121" s="16">
        <v>3570491</v>
      </c>
      <c r="M121" s="94" t="e">
        <f t="shared" si="9"/>
        <v>#REF!</v>
      </c>
    </row>
    <row r="122" spans="1:13" ht="18" x14ac:dyDescent="0.3">
      <c r="A122" s="12" t="s">
        <v>205</v>
      </c>
      <c r="B122" s="12" t="s">
        <v>514</v>
      </c>
      <c r="C122" s="13" t="e">
        <f>ROUND(VLOOKUP(A122,#REF!,6,0),0)</f>
        <v>#REF!</v>
      </c>
      <c r="D122" s="14" t="e">
        <f t="shared" si="7"/>
        <v>#REF!</v>
      </c>
      <c r="E122" s="86" t="e">
        <f>SUM(E123:E134)</f>
        <v>#REF!</v>
      </c>
      <c r="F122" s="86" t="e">
        <f t="shared" si="8"/>
        <v>#REF!</v>
      </c>
      <c r="J122" s="14">
        <v>18907196</v>
      </c>
      <c r="M122" s="94" t="e">
        <f t="shared" si="9"/>
        <v>#REF!</v>
      </c>
    </row>
    <row r="123" spans="1:13" ht="18" x14ac:dyDescent="0.3">
      <c r="A123" s="15" t="s">
        <v>206</v>
      </c>
      <c r="B123" s="15" t="s">
        <v>515</v>
      </c>
      <c r="C123" s="13" t="e">
        <f>ROUND(VLOOKUP(A123,#REF!,6,0),0)</f>
        <v>#REF!</v>
      </c>
      <c r="D123" s="16" t="e">
        <f t="shared" si="7"/>
        <v>#REF!</v>
      </c>
      <c r="E123" s="86" t="e">
        <f t="shared" ref="E123:E134" si="12">C123</f>
        <v>#REF!</v>
      </c>
      <c r="F123" s="86" t="e">
        <f t="shared" si="8"/>
        <v>#REF!</v>
      </c>
      <c r="J123" s="16">
        <v>2759897</v>
      </c>
      <c r="M123" s="94" t="e">
        <f t="shared" si="9"/>
        <v>#REF!</v>
      </c>
    </row>
    <row r="124" spans="1:13" ht="18" x14ac:dyDescent="0.3">
      <c r="A124" s="15" t="s">
        <v>207</v>
      </c>
      <c r="B124" s="15" t="s">
        <v>516</v>
      </c>
      <c r="C124" s="13" t="e">
        <f>ROUND(VLOOKUP(A124,#REF!,6,0),0)</f>
        <v>#REF!</v>
      </c>
      <c r="D124" s="16" t="e">
        <f t="shared" si="7"/>
        <v>#REF!</v>
      </c>
      <c r="E124" s="86" t="e">
        <f t="shared" si="12"/>
        <v>#REF!</v>
      </c>
      <c r="F124" s="86" t="e">
        <f t="shared" si="8"/>
        <v>#REF!</v>
      </c>
      <c r="J124" s="16">
        <v>45856</v>
      </c>
      <c r="M124" s="94" t="e">
        <f t="shared" si="9"/>
        <v>#REF!</v>
      </c>
    </row>
    <row r="125" spans="1:13" ht="18" x14ac:dyDescent="0.3">
      <c r="A125" s="15" t="s">
        <v>208</v>
      </c>
      <c r="B125" s="15" t="s">
        <v>517</v>
      </c>
      <c r="C125" s="13" t="e">
        <f>ROUND(VLOOKUP(A125,#REF!,6,0),0)</f>
        <v>#REF!</v>
      </c>
      <c r="D125" s="16" t="e">
        <f t="shared" si="7"/>
        <v>#REF!</v>
      </c>
      <c r="E125" s="86" t="e">
        <f t="shared" si="12"/>
        <v>#REF!</v>
      </c>
      <c r="F125" s="86" t="e">
        <f t="shared" si="8"/>
        <v>#REF!</v>
      </c>
      <c r="J125" s="16">
        <v>320243</v>
      </c>
      <c r="M125" s="94" t="e">
        <f t="shared" si="9"/>
        <v>#REF!</v>
      </c>
    </row>
    <row r="126" spans="1:13" ht="18" x14ac:dyDescent="0.3">
      <c r="A126" s="15" t="s">
        <v>209</v>
      </c>
      <c r="B126" s="15" t="s">
        <v>518</v>
      </c>
      <c r="C126" s="13" t="e">
        <f>ROUND(VLOOKUP(A126,#REF!,6,0),0)</f>
        <v>#REF!</v>
      </c>
      <c r="D126" s="16" t="e">
        <f t="shared" si="7"/>
        <v>#REF!</v>
      </c>
      <c r="E126" s="86" t="e">
        <f t="shared" si="12"/>
        <v>#REF!</v>
      </c>
      <c r="F126" s="86" t="e">
        <f t="shared" si="8"/>
        <v>#REF!</v>
      </c>
      <c r="J126" s="16">
        <v>994168</v>
      </c>
      <c r="M126" s="94" t="e">
        <f t="shared" si="9"/>
        <v>#REF!</v>
      </c>
    </row>
    <row r="127" spans="1:13" ht="18" x14ac:dyDescent="0.3">
      <c r="A127" s="15" t="s">
        <v>210</v>
      </c>
      <c r="B127" s="15" t="s">
        <v>519</v>
      </c>
      <c r="C127" s="13" t="e">
        <f>ROUND(VLOOKUP(A127,#REF!,6,0),0)</f>
        <v>#REF!</v>
      </c>
      <c r="D127" s="16" t="e">
        <f t="shared" si="7"/>
        <v>#REF!</v>
      </c>
      <c r="E127" s="86" t="e">
        <f t="shared" si="12"/>
        <v>#REF!</v>
      </c>
      <c r="F127" s="86" t="e">
        <f t="shared" si="8"/>
        <v>#REF!</v>
      </c>
      <c r="J127" s="16">
        <v>1119977</v>
      </c>
      <c r="M127" s="94" t="e">
        <f t="shared" si="9"/>
        <v>#REF!</v>
      </c>
    </row>
    <row r="128" spans="1:13" ht="18" x14ac:dyDescent="0.3">
      <c r="A128" s="15" t="s">
        <v>211</v>
      </c>
      <c r="B128" s="15" t="s">
        <v>520</v>
      </c>
      <c r="C128" s="13" t="e">
        <f>ROUND(VLOOKUP(A128,#REF!,6,0),0)</f>
        <v>#REF!</v>
      </c>
      <c r="D128" s="16" t="e">
        <f t="shared" si="7"/>
        <v>#REF!</v>
      </c>
      <c r="E128" s="86" t="e">
        <f t="shared" si="12"/>
        <v>#REF!</v>
      </c>
      <c r="F128" s="86" t="e">
        <f t="shared" si="8"/>
        <v>#REF!</v>
      </c>
      <c r="J128" s="16">
        <v>126648</v>
      </c>
      <c r="M128" s="94" t="e">
        <f t="shared" si="9"/>
        <v>#REF!</v>
      </c>
    </row>
    <row r="129" spans="1:13" ht="18" x14ac:dyDescent="0.3">
      <c r="A129" s="15" t="s">
        <v>268</v>
      </c>
      <c r="B129" s="15" t="s">
        <v>521</v>
      </c>
      <c r="C129" s="13" t="e">
        <f>ROUND(VLOOKUP(A129,#REF!,6,0),0)</f>
        <v>#REF!</v>
      </c>
      <c r="D129" s="16" t="e">
        <f t="shared" si="7"/>
        <v>#REF!</v>
      </c>
      <c r="E129" s="86" t="e">
        <f t="shared" si="12"/>
        <v>#REF!</v>
      </c>
      <c r="F129" s="86" t="e">
        <f t="shared" si="8"/>
        <v>#REF!</v>
      </c>
      <c r="J129" s="16">
        <v>10932878</v>
      </c>
      <c r="M129" s="94" t="e">
        <f t="shared" si="9"/>
        <v>#REF!</v>
      </c>
    </row>
    <row r="130" spans="1:13" ht="18" x14ac:dyDescent="0.3">
      <c r="A130" s="15" t="s">
        <v>269</v>
      </c>
      <c r="B130" s="15" t="s">
        <v>522</v>
      </c>
      <c r="C130" s="13" t="e">
        <f>ROUND(VLOOKUP(A130,#REF!,6,0),0)</f>
        <v>#REF!</v>
      </c>
      <c r="D130" s="16" t="e">
        <f t="shared" si="7"/>
        <v>#REF!</v>
      </c>
      <c r="E130" s="86" t="e">
        <f t="shared" si="12"/>
        <v>#REF!</v>
      </c>
      <c r="F130" s="86" t="e">
        <f t="shared" si="8"/>
        <v>#REF!</v>
      </c>
      <c r="J130" s="16">
        <v>1859526</v>
      </c>
      <c r="M130" s="94" t="e">
        <f t="shared" si="9"/>
        <v>#REF!</v>
      </c>
    </row>
    <row r="131" spans="1:13" ht="18" x14ac:dyDescent="0.3">
      <c r="A131" s="15" t="s">
        <v>270</v>
      </c>
      <c r="B131" s="15" t="s">
        <v>523</v>
      </c>
      <c r="C131" s="13" t="e">
        <f>ROUND(VLOOKUP(A131,#REF!,6,0),0)</f>
        <v>#REF!</v>
      </c>
      <c r="D131" s="16" t="e">
        <f t="shared" si="7"/>
        <v>#REF!</v>
      </c>
      <c r="E131" s="86" t="e">
        <f t="shared" si="12"/>
        <v>#REF!</v>
      </c>
      <c r="F131" s="86" t="e">
        <f t="shared" si="8"/>
        <v>#REF!</v>
      </c>
      <c r="J131" s="16">
        <v>149008</v>
      </c>
      <c r="M131" s="94" t="e">
        <f t="shared" si="9"/>
        <v>#REF!</v>
      </c>
    </row>
    <row r="132" spans="1:13" ht="18" x14ac:dyDescent="0.3">
      <c r="A132" s="15" t="s">
        <v>271</v>
      </c>
      <c r="B132" s="15" t="s">
        <v>524</v>
      </c>
      <c r="C132" s="13" t="e">
        <f>ROUND(VLOOKUP(A132,#REF!,6,0),0)</f>
        <v>#REF!</v>
      </c>
      <c r="D132" s="16" t="e">
        <f t="shared" si="7"/>
        <v>#REF!</v>
      </c>
      <c r="E132" s="86" t="e">
        <f t="shared" si="12"/>
        <v>#REF!</v>
      </c>
      <c r="F132" s="86" t="e">
        <f t="shared" si="8"/>
        <v>#REF!</v>
      </c>
      <c r="J132" s="16">
        <v>174295</v>
      </c>
      <c r="M132" s="94" t="e">
        <f t="shared" si="9"/>
        <v>#REF!</v>
      </c>
    </row>
    <row r="133" spans="1:13" ht="18" x14ac:dyDescent="0.3">
      <c r="A133" s="15" t="s">
        <v>272</v>
      </c>
      <c r="B133" s="15" t="s">
        <v>525</v>
      </c>
      <c r="C133" s="13" t="e">
        <f>ROUND(VLOOKUP(A133,#REF!,6,0),0)</f>
        <v>#REF!</v>
      </c>
      <c r="D133" s="16" t="e">
        <f t="shared" si="7"/>
        <v>#REF!</v>
      </c>
      <c r="E133" s="86" t="e">
        <f t="shared" si="12"/>
        <v>#REF!</v>
      </c>
      <c r="F133" s="86" t="e">
        <f t="shared" si="8"/>
        <v>#REF!</v>
      </c>
      <c r="J133" s="16">
        <v>0</v>
      </c>
      <c r="M133" s="94" t="e">
        <f t="shared" si="9"/>
        <v>#REF!</v>
      </c>
    </row>
    <row r="134" spans="1:13" ht="18" x14ac:dyDescent="0.3">
      <c r="A134" s="15" t="s">
        <v>276</v>
      </c>
      <c r="B134" s="15" t="s">
        <v>526</v>
      </c>
      <c r="C134" s="13" t="e">
        <f>ROUND(VLOOKUP(A134,#REF!,6,0),0)</f>
        <v>#REF!</v>
      </c>
      <c r="D134" s="16" t="e">
        <f t="shared" si="7"/>
        <v>#REF!</v>
      </c>
      <c r="E134" s="86" t="e">
        <f t="shared" si="12"/>
        <v>#REF!</v>
      </c>
      <c r="F134" s="86" t="e">
        <f t="shared" si="8"/>
        <v>#REF!</v>
      </c>
      <c r="J134" s="16">
        <v>424702</v>
      </c>
      <c r="M134" s="94" t="e">
        <f t="shared" si="9"/>
        <v>#REF!</v>
      </c>
    </row>
    <row r="135" spans="1:13" ht="18" x14ac:dyDescent="0.3">
      <c r="A135" s="12" t="s">
        <v>319</v>
      </c>
      <c r="B135" s="12" t="s">
        <v>324</v>
      </c>
      <c r="C135" s="13" t="e">
        <f>ROUND(VLOOKUP(A135,#REF!,6,0),0)</f>
        <v>#REF!</v>
      </c>
      <c r="D135" s="14" t="e">
        <f t="shared" ref="D135:D170" si="13">ROUND(C135*1.2,0)</f>
        <v>#REF!</v>
      </c>
      <c r="E135" s="86" t="e">
        <f>SUM(E136:E137)</f>
        <v>#REF!</v>
      </c>
      <c r="F135" s="86" t="e">
        <f t="shared" ref="F135:F169" si="14">IF(C135=E135, "истина","ложь")</f>
        <v>#REF!</v>
      </c>
      <c r="J135" s="14">
        <v>0</v>
      </c>
      <c r="M135" s="94" t="e">
        <f t="shared" ref="M135:M168" si="15">D135-J135</f>
        <v>#REF!</v>
      </c>
    </row>
    <row r="136" spans="1:13" ht="18" x14ac:dyDescent="0.3">
      <c r="A136" s="18" t="s">
        <v>320</v>
      </c>
      <c r="B136" s="17" t="s">
        <v>527</v>
      </c>
      <c r="C136" s="13" t="e">
        <f>ROUND(VLOOKUP(A136,#REF!,6,0),0)</f>
        <v>#REF!</v>
      </c>
      <c r="D136" s="16" t="e">
        <f t="shared" si="13"/>
        <v>#REF!</v>
      </c>
      <c r="E136" s="86" t="e">
        <f>C136</f>
        <v>#REF!</v>
      </c>
      <c r="F136" s="86" t="e">
        <f t="shared" si="14"/>
        <v>#REF!</v>
      </c>
      <c r="J136" s="16">
        <v>0</v>
      </c>
      <c r="M136" s="94" t="e">
        <f t="shared" si="15"/>
        <v>#REF!</v>
      </c>
    </row>
    <row r="137" spans="1:13" ht="18" x14ac:dyDescent="0.3">
      <c r="A137" s="18" t="s">
        <v>322</v>
      </c>
      <c r="B137" s="17" t="s">
        <v>528</v>
      </c>
      <c r="C137" s="13" t="e">
        <f>ROUND(VLOOKUP(A137,#REF!,6,0),0)</f>
        <v>#REF!</v>
      </c>
      <c r="D137" s="16" t="e">
        <f t="shared" si="13"/>
        <v>#REF!</v>
      </c>
      <c r="E137" s="86" t="e">
        <f>C137</f>
        <v>#REF!</v>
      </c>
      <c r="F137" s="86" t="e">
        <f t="shared" si="14"/>
        <v>#REF!</v>
      </c>
      <c r="J137" s="16">
        <v>0</v>
      </c>
      <c r="M137" s="94" t="e">
        <f t="shared" si="15"/>
        <v>#REF!</v>
      </c>
    </row>
    <row r="138" spans="1:13" ht="18" x14ac:dyDescent="0.3">
      <c r="A138" s="10" t="s">
        <v>103</v>
      </c>
      <c r="B138" s="10" t="s">
        <v>259</v>
      </c>
      <c r="C138" s="13" t="e">
        <f>ROUND(VLOOKUP(A138,#REF!,6,0),0)</f>
        <v>#REF!</v>
      </c>
      <c r="D138" s="19" t="e">
        <f>D139+D146+D151+D160</f>
        <v>#REF!</v>
      </c>
      <c r="E138" s="86" t="e">
        <f>C138</f>
        <v>#REF!</v>
      </c>
      <c r="F138" s="86" t="e">
        <f t="shared" si="14"/>
        <v>#REF!</v>
      </c>
      <c r="J138" s="19">
        <v>40389440</v>
      </c>
      <c r="M138" s="94" t="e">
        <f t="shared" si="15"/>
        <v>#REF!</v>
      </c>
    </row>
    <row r="139" spans="1:13" ht="18" x14ac:dyDescent="0.3">
      <c r="A139" s="12" t="s">
        <v>104</v>
      </c>
      <c r="B139" s="12" t="s">
        <v>529</v>
      </c>
      <c r="C139" s="13" t="e">
        <f>ROUND(VLOOKUP(A139,#REF!,6,0),0)</f>
        <v>#REF!</v>
      </c>
      <c r="D139" s="14" t="e">
        <f t="shared" si="13"/>
        <v>#REF!</v>
      </c>
      <c r="E139" s="86" t="e">
        <f>SUM(E140:E145)</f>
        <v>#REF!</v>
      </c>
      <c r="F139" s="86" t="e">
        <f t="shared" si="14"/>
        <v>#REF!</v>
      </c>
      <c r="J139" s="14">
        <v>16372208</v>
      </c>
      <c r="M139" s="94" t="e">
        <f t="shared" si="15"/>
        <v>#REF!</v>
      </c>
    </row>
    <row r="140" spans="1:13" ht="18" x14ac:dyDescent="0.3">
      <c r="A140" s="20" t="s">
        <v>105</v>
      </c>
      <c r="B140" s="15" t="s">
        <v>530</v>
      </c>
      <c r="C140" s="13" t="e">
        <f>ROUND(VLOOKUP(A140,#REF!,6,0),0)</f>
        <v>#REF!</v>
      </c>
      <c r="D140" s="16" t="e">
        <f t="shared" si="13"/>
        <v>#REF!</v>
      </c>
      <c r="E140" s="86" t="e">
        <f t="shared" ref="E140:E145" si="16">C140</f>
        <v>#REF!</v>
      </c>
      <c r="F140" s="86" t="e">
        <f t="shared" si="14"/>
        <v>#REF!</v>
      </c>
      <c r="J140" s="16">
        <v>486842</v>
      </c>
      <c r="M140" s="94" t="e">
        <f t="shared" si="15"/>
        <v>#REF!</v>
      </c>
    </row>
    <row r="141" spans="1:13" ht="18" x14ac:dyDescent="0.3">
      <c r="A141" s="15" t="s">
        <v>106</v>
      </c>
      <c r="B141" s="15" t="s">
        <v>531</v>
      </c>
      <c r="C141" s="13" t="e">
        <f>ROUND(VLOOKUP(A141,#REF!,6,0),0)</f>
        <v>#REF!</v>
      </c>
      <c r="D141" s="16" t="e">
        <f t="shared" si="13"/>
        <v>#REF!</v>
      </c>
      <c r="E141" s="86" t="e">
        <f t="shared" si="16"/>
        <v>#REF!</v>
      </c>
      <c r="F141" s="86" t="e">
        <f t="shared" si="14"/>
        <v>#REF!</v>
      </c>
      <c r="J141" s="16">
        <v>484400</v>
      </c>
      <c r="M141" s="94" t="e">
        <f t="shared" si="15"/>
        <v>#REF!</v>
      </c>
    </row>
    <row r="142" spans="1:13" ht="18" x14ac:dyDescent="0.3">
      <c r="A142" s="15" t="s">
        <v>107</v>
      </c>
      <c r="B142" s="15" t="s">
        <v>532</v>
      </c>
      <c r="C142" s="13" t="e">
        <f>ROUND(VLOOKUP(A142,#REF!,6,0),0)</f>
        <v>#REF!</v>
      </c>
      <c r="D142" s="16" t="e">
        <f t="shared" si="13"/>
        <v>#REF!</v>
      </c>
      <c r="E142" s="86" t="e">
        <f t="shared" si="16"/>
        <v>#REF!</v>
      </c>
      <c r="F142" s="86" t="e">
        <f t="shared" si="14"/>
        <v>#REF!</v>
      </c>
      <c r="J142" s="16">
        <v>9358248</v>
      </c>
      <c r="M142" s="94" t="e">
        <f t="shared" si="15"/>
        <v>#REF!</v>
      </c>
    </row>
    <row r="143" spans="1:13" ht="18" x14ac:dyDescent="0.3">
      <c r="A143" s="15" t="s">
        <v>108</v>
      </c>
      <c r="B143" s="15" t="s">
        <v>533</v>
      </c>
      <c r="C143" s="13" t="e">
        <f>ROUND(VLOOKUP(A143,#REF!,6,0),0)</f>
        <v>#REF!</v>
      </c>
      <c r="D143" s="16" t="e">
        <f t="shared" si="13"/>
        <v>#REF!</v>
      </c>
      <c r="E143" s="86" t="e">
        <f t="shared" si="16"/>
        <v>#REF!</v>
      </c>
      <c r="F143" s="86" t="e">
        <f t="shared" si="14"/>
        <v>#REF!</v>
      </c>
      <c r="J143" s="16">
        <v>26399</v>
      </c>
      <c r="M143" s="94" t="e">
        <f t="shared" si="15"/>
        <v>#REF!</v>
      </c>
    </row>
    <row r="144" spans="1:13" ht="18" x14ac:dyDescent="0.3">
      <c r="A144" s="15" t="s">
        <v>109</v>
      </c>
      <c r="B144" s="15" t="s">
        <v>534</v>
      </c>
      <c r="C144" s="13" t="e">
        <f>ROUND(VLOOKUP(A144,#REF!,6,0),0)</f>
        <v>#REF!</v>
      </c>
      <c r="D144" s="16" t="e">
        <f t="shared" si="13"/>
        <v>#REF!</v>
      </c>
      <c r="E144" s="86" t="e">
        <f t="shared" si="16"/>
        <v>#REF!</v>
      </c>
      <c r="F144" s="86" t="e">
        <f t="shared" si="14"/>
        <v>#REF!</v>
      </c>
      <c r="J144" s="16">
        <v>4258609</v>
      </c>
      <c r="M144" s="94" t="e">
        <f t="shared" si="15"/>
        <v>#REF!</v>
      </c>
    </row>
    <row r="145" spans="1:13" ht="18" x14ac:dyDescent="0.3">
      <c r="A145" s="15" t="s">
        <v>110</v>
      </c>
      <c r="B145" s="15" t="s">
        <v>535</v>
      </c>
      <c r="C145" s="13" t="e">
        <f>ROUND(VLOOKUP(A145,#REF!,6,0),0)</f>
        <v>#REF!</v>
      </c>
      <c r="D145" s="16" t="e">
        <f t="shared" si="13"/>
        <v>#REF!</v>
      </c>
      <c r="E145" s="86" t="e">
        <f t="shared" si="16"/>
        <v>#REF!</v>
      </c>
      <c r="F145" s="86" t="e">
        <f t="shared" si="14"/>
        <v>#REF!</v>
      </c>
      <c r="J145" s="16">
        <v>1757710</v>
      </c>
      <c r="M145" s="94" t="e">
        <f t="shared" si="15"/>
        <v>#REF!</v>
      </c>
    </row>
    <row r="146" spans="1:13" ht="18" x14ac:dyDescent="0.3">
      <c r="A146" s="12" t="s">
        <v>111</v>
      </c>
      <c r="B146" s="12" t="s">
        <v>536</v>
      </c>
      <c r="C146" s="13" t="e">
        <f>ROUND(VLOOKUP(A146,#REF!,6,0),0)</f>
        <v>#REF!</v>
      </c>
      <c r="D146" s="14" t="e">
        <f t="shared" si="13"/>
        <v>#REF!</v>
      </c>
      <c r="E146" s="86" t="e">
        <f>SUM(E147:E150)</f>
        <v>#REF!</v>
      </c>
      <c r="F146" s="86" t="e">
        <f t="shared" si="14"/>
        <v>#REF!</v>
      </c>
      <c r="J146" s="14">
        <v>20714905</v>
      </c>
      <c r="M146" s="94" t="e">
        <f t="shared" si="15"/>
        <v>#REF!</v>
      </c>
    </row>
    <row r="147" spans="1:13" ht="18" x14ac:dyDescent="0.3">
      <c r="A147" s="15" t="s">
        <v>112</v>
      </c>
      <c r="B147" s="15" t="s">
        <v>537</v>
      </c>
      <c r="C147" s="13" t="e">
        <f>ROUND(VLOOKUP(A147,#REF!,6,0),0)</f>
        <v>#REF!</v>
      </c>
      <c r="D147" s="16" t="e">
        <f t="shared" si="13"/>
        <v>#REF!</v>
      </c>
      <c r="E147" s="86" t="e">
        <f>C147</f>
        <v>#REF!</v>
      </c>
      <c r="F147" s="86" t="e">
        <f t="shared" si="14"/>
        <v>#REF!</v>
      </c>
      <c r="J147" s="16">
        <v>8263325</v>
      </c>
      <c r="M147" s="94" t="e">
        <f t="shared" si="15"/>
        <v>#REF!</v>
      </c>
    </row>
    <row r="148" spans="1:13" ht="18" x14ac:dyDescent="0.3">
      <c r="A148" s="15" t="s">
        <v>113</v>
      </c>
      <c r="B148" s="15" t="s">
        <v>538</v>
      </c>
      <c r="C148" s="13" t="e">
        <f>ROUND(VLOOKUP(A148,#REF!,6,0),0)</f>
        <v>#REF!</v>
      </c>
      <c r="D148" s="16" t="e">
        <f t="shared" si="13"/>
        <v>#REF!</v>
      </c>
      <c r="E148" s="86" t="e">
        <f>C148</f>
        <v>#REF!</v>
      </c>
      <c r="F148" s="86" t="e">
        <f t="shared" si="14"/>
        <v>#REF!</v>
      </c>
      <c r="J148" s="16">
        <v>12451580</v>
      </c>
      <c r="M148" s="94" t="e">
        <f t="shared" si="15"/>
        <v>#REF!</v>
      </c>
    </row>
    <row r="149" spans="1:13" ht="18" x14ac:dyDescent="0.3">
      <c r="A149" s="15" t="s">
        <v>114</v>
      </c>
      <c r="B149" s="15" t="s">
        <v>539</v>
      </c>
      <c r="C149" s="13" t="e">
        <f>ROUND(VLOOKUP(A149,#REF!,6,0),0)</f>
        <v>#REF!</v>
      </c>
      <c r="D149" s="16" t="e">
        <f t="shared" si="13"/>
        <v>#REF!</v>
      </c>
      <c r="E149" s="86" t="e">
        <f>C149</f>
        <v>#REF!</v>
      </c>
      <c r="F149" s="86" t="e">
        <f t="shared" si="14"/>
        <v>#REF!</v>
      </c>
      <c r="J149" s="16">
        <v>0</v>
      </c>
      <c r="M149" s="94" t="e">
        <f t="shared" si="15"/>
        <v>#REF!</v>
      </c>
    </row>
    <row r="150" spans="1:13" ht="18" x14ac:dyDescent="0.3">
      <c r="A150" s="15" t="s">
        <v>115</v>
      </c>
      <c r="B150" s="15" t="s">
        <v>540</v>
      </c>
      <c r="C150" s="13" t="e">
        <f>ROUND(VLOOKUP(A150,#REF!,6,0),0)</f>
        <v>#REF!</v>
      </c>
      <c r="D150" s="16" t="e">
        <f t="shared" si="13"/>
        <v>#REF!</v>
      </c>
      <c r="E150" s="86" t="e">
        <f>C150</f>
        <v>#REF!</v>
      </c>
      <c r="F150" s="86" t="e">
        <f t="shared" si="14"/>
        <v>#REF!</v>
      </c>
      <c r="J150" s="16">
        <v>0</v>
      </c>
      <c r="M150" s="94" t="e">
        <f t="shared" si="15"/>
        <v>#REF!</v>
      </c>
    </row>
    <row r="151" spans="1:13" ht="18" x14ac:dyDescent="0.3">
      <c r="A151" s="12" t="s">
        <v>146</v>
      </c>
      <c r="B151" s="12" t="s">
        <v>541</v>
      </c>
      <c r="C151" s="13" t="e">
        <f>ROUND(VLOOKUP(A151,#REF!,6,0),0)</f>
        <v>#REF!</v>
      </c>
      <c r="D151" s="14" t="e">
        <f t="shared" si="13"/>
        <v>#REF!</v>
      </c>
      <c r="E151" s="86" t="e">
        <f>SUM(E152:E159)</f>
        <v>#REF!</v>
      </c>
      <c r="F151" s="86" t="e">
        <f t="shared" si="14"/>
        <v>#REF!</v>
      </c>
      <c r="J151" s="14">
        <v>3302327</v>
      </c>
      <c r="M151" s="94" t="e">
        <f t="shared" si="15"/>
        <v>#REF!</v>
      </c>
    </row>
    <row r="152" spans="1:13" ht="18" x14ac:dyDescent="0.3">
      <c r="A152" s="15" t="s">
        <v>147</v>
      </c>
      <c r="B152" s="15" t="s">
        <v>542</v>
      </c>
      <c r="C152" s="13" t="e">
        <f>ROUND(VLOOKUP(A152,#REF!,6,0),0)</f>
        <v>#REF!</v>
      </c>
      <c r="D152" s="16" t="e">
        <f t="shared" si="13"/>
        <v>#REF!</v>
      </c>
      <c r="E152" s="86" t="e">
        <f t="shared" ref="E152:E159" si="17">C152</f>
        <v>#REF!</v>
      </c>
      <c r="F152" s="86" t="e">
        <f t="shared" si="14"/>
        <v>#REF!</v>
      </c>
      <c r="J152" s="16">
        <v>0</v>
      </c>
      <c r="M152" s="94" t="e">
        <f t="shared" si="15"/>
        <v>#REF!</v>
      </c>
    </row>
    <row r="153" spans="1:13" ht="18" x14ac:dyDescent="0.3">
      <c r="A153" s="15" t="s">
        <v>148</v>
      </c>
      <c r="B153" s="15" t="s">
        <v>543</v>
      </c>
      <c r="C153" s="13" t="e">
        <f>ROUND(VLOOKUP(A153,#REF!,6,0),0)</f>
        <v>#REF!</v>
      </c>
      <c r="D153" s="16" t="e">
        <f t="shared" si="13"/>
        <v>#REF!</v>
      </c>
      <c r="E153" s="86" t="e">
        <f t="shared" si="17"/>
        <v>#REF!</v>
      </c>
      <c r="F153" s="86" t="e">
        <f t="shared" si="14"/>
        <v>#REF!</v>
      </c>
      <c r="J153" s="16">
        <v>0</v>
      </c>
      <c r="M153" s="94" t="e">
        <f t="shared" si="15"/>
        <v>#REF!</v>
      </c>
    </row>
    <row r="154" spans="1:13" ht="18" x14ac:dyDescent="0.3">
      <c r="A154" s="15" t="s">
        <v>149</v>
      </c>
      <c r="B154" s="15" t="s">
        <v>544</v>
      </c>
      <c r="C154" s="13" t="e">
        <f>ROUND(VLOOKUP(A154,#REF!,6,0),0)</f>
        <v>#REF!</v>
      </c>
      <c r="D154" s="16" t="e">
        <f t="shared" si="13"/>
        <v>#REF!</v>
      </c>
      <c r="E154" s="86" t="e">
        <f t="shared" si="17"/>
        <v>#REF!</v>
      </c>
      <c r="F154" s="86" t="e">
        <f t="shared" si="14"/>
        <v>#REF!</v>
      </c>
      <c r="J154" s="16">
        <v>0</v>
      </c>
      <c r="M154" s="94" t="e">
        <f t="shared" si="15"/>
        <v>#REF!</v>
      </c>
    </row>
    <row r="155" spans="1:13" ht="18" x14ac:dyDescent="0.3">
      <c r="A155" s="15" t="s">
        <v>150</v>
      </c>
      <c r="B155" s="15" t="s">
        <v>545</v>
      </c>
      <c r="C155" s="13" t="e">
        <f>ROUND(VLOOKUP(A155,#REF!,6,0),0)</f>
        <v>#REF!</v>
      </c>
      <c r="D155" s="16" t="e">
        <f t="shared" si="13"/>
        <v>#REF!</v>
      </c>
      <c r="E155" s="86" t="e">
        <f t="shared" si="17"/>
        <v>#REF!</v>
      </c>
      <c r="F155" s="86" t="e">
        <f t="shared" si="14"/>
        <v>#REF!</v>
      </c>
      <c r="J155" s="16">
        <v>0</v>
      </c>
      <c r="M155" s="94" t="e">
        <f t="shared" si="15"/>
        <v>#REF!</v>
      </c>
    </row>
    <row r="156" spans="1:13" ht="18" x14ac:dyDescent="0.3">
      <c r="A156" s="15" t="s">
        <v>151</v>
      </c>
      <c r="B156" s="15" t="s">
        <v>546</v>
      </c>
      <c r="C156" s="13" t="e">
        <f>ROUND(VLOOKUP(A156,#REF!,6,0),0)</f>
        <v>#REF!</v>
      </c>
      <c r="D156" s="16" t="e">
        <f t="shared" si="13"/>
        <v>#REF!</v>
      </c>
      <c r="E156" s="86" t="e">
        <f t="shared" si="17"/>
        <v>#REF!</v>
      </c>
      <c r="F156" s="86" t="e">
        <f t="shared" si="14"/>
        <v>#REF!</v>
      </c>
      <c r="J156" s="16">
        <v>2199308</v>
      </c>
      <c r="M156" s="94" t="e">
        <f t="shared" si="15"/>
        <v>#REF!</v>
      </c>
    </row>
    <row r="157" spans="1:13" ht="18" x14ac:dyDescent="0.3">
      <c r="A157" s="15" t="s">
        <v>212</v>
      </c>
      <c r="B157" s="15" t="s">
        <v>547</v>
      </c>
      <c r="C157" s="13" t="e">
        <f>ROUND(VLOOKUP(A157,#REF!,6,0),0)</f>
        <v>#REF!</v>
      </c>
      <c r="D157" s="16" t="e">
        <f t="shared" si="13"/>
        <v>#REF!</v>
      </c>
      <c r="E157" s="86" t="e">
        <f t="shared" si="17"/>
        <v>#REF!</v>
      </c>
      <c r="F157" s="86" t="e">
        <f t="shared" si="14"/>
        <v>#REF!</v>
      </c>
      <c r="J157" s="16">
        <v>0</v>
      </c>
      <c r="M157" s="94" t="e">
        <f t="shared" si="15"/>
        <v>#REF!</v>
      </c>
    </row>
    <row r="158" spans="1:13" ht="18" x14ac:dyDescent="0.3">
      <c r="A158" s="15" t="s">
        <v>213</v>
      </c>
      <c r="B158" s="15" t="s">
        <v>548</v>
      </c>
      <c r="C158" s="13" t="e">
        <f>ROUND(VLOOKUP(A158,#REF!,6,0),0)</f>
        <v>#REF!</v>
      </c>
      <c r="D158" s="16" t="e">
        <f t="shared" si="13"/>
        <v>#REF!</v>
      </c>
      <c r="E158" s="86" t="e">
        <f t="shared" si="17"/>
        <v>#REF!</v>
      </c>
      <c r="F158" s="86" t="e">
        <f t="shared" si="14"/>
        <v>#REF!</v>
      </c>
      <c r="J158" s="16">
        <v>1103018</v>
      </c>
      <c r="M158" s="94" t="e">
        <f t="shared" si="15"/>
        <v>#REF!</v>
      </c>
    </row>
    <row r="159" spans="1:13" ht="18" x14ac:dyDescent="0.3">
      <c r="A159" s="15" t="s">
        <v>214</v>
      </c>
      <c r="B159" s="15" t="s">
        <v>549</v>
      </c>
      <c r="C159" s="13" t="e">
        <f>ROUND(VLOOKUP(A159,#REF!,6,0),0)</f>
        <v>#REF!</v>
      </c>
      <c r="D159" s="16" t="e">
        <f t="shared" si="13"/>
        <v>#REF!</v>
      </c>
      <c r="E159" s="86" t="e">
        <f t="shared" si="17"/>
        <v>#REF!</v>
      </c>
      <c r="F159" s="86" t="e">
        <f t="shared" si="14"/>
        <v>#REF!</v>
      </c>
      <c r="J159" s="16">
        <v>0</v>
      </c>
      <c r="M159" s="94" t="e">
        <f t="shared" si="15"/>
        <v>#REF!</v>
      </c>
    </row>
    <row r="160" spans="1:13" ht="18" x14ac:dyDescent="0.3">
      <c r="A160" s="12" t="s">
        <v>215</v>
      </c>
      <c r="B160" s="12" t="s">
        <v>550</v>
      </c>
      <c r="C160" s="13" t="e">
        <f>ROUND(VLOOKUP(A160,#REF!,6,0),0)</f>
        <v>#REF!</v>
      </c>
      <c r="D160" s="14" t="e">
        <f t="shared" si="13"/>
        <v>#REF!</v>
      </c>
      <c r="E160" s="86" t="e">
        <f>SUM(E161:E168)</f>
        <v>#REF!</v>
      </c>
      <c r="F160" s="86" t="e">
        <f t="shared" si="14"/>
        <v>#REF!</v>
      </c>
      <c r="J160" s="14">
        <v>0</v>
      </c>
      <c r="M160" s="94" t="e">
        <f t="shared" si="15"/>
        <v>#REF!</v>
      </c>
    </row>
    <row r="161" spans="1:13" ht="18" x14ac:dyDescent="0.3">
      <c r="A161" s="18" t="s">
        <v>216</v>
      </c>
      <c r="B161" s="15" t="s">
        <v>551</v>
      </c>
      <c r="C161" s="13" t="e">
        <f>ROUND(VLOOKUP(A161,#REF!,6,0),0)</f>
        <v>#REF!</v>
      </c>
      <c r="D161" s="16" t="e">
        <f t="shared" si="13"/>
        <v>#REF!</v>
      </c>
      <c r="E161" s="86" t="e">
        <f t="shared" ref="E161:E168" si="18">C161</f>
        <v>#REF!</v>
      </c>
      <c r="F161" s="86" t="e">
        <f t="shared" si="14"/>
        <v>#REF!</v>
      </c>
      <c r="J161" s="16">
        <v>0</v>
      </c>
      <c r="M161" s="94" t="e">
        <f t="shared" si="15"/>
        <v>#REF!</v>
      </c>
    </row>
    <row r="162" spans="1:13" ht="36" x14ac:dyDescent="0.3">
      <c r="A162" s="18" t="s">
        <v>217</v>
      </c>
      <c r="B162" s="15" t="s">
        <v>552</v>
      </c>
      <c r="C162" s="13" t="e">
        <f>ROUND(VLOOKUP(A162,#REF!,6,0),0)</f>
        <v>#REF!</v>
      </c>
      <c r="D162" s="16" t="e">
        <f t="shared" si="13"/>
        <v>#REF!</v>
      </c>
      <c r="E162" s="86" t="e">
        <f t="shared" si="18"/>
        <v>#REF!</v>
      </c>
      <c r="F162" s="86" t="e">
        <f t="shared" si="14"/>
        <v>#REF!</v>
      </c>
      <c r="J162" s="16">
        <v>0</v>
      </c>
      <c r="M162" s="94" t="e">
        <f t="shared" si="15"/>
        <v>#REF!</v>
      </c>
    </row>
    <row r="163" spans="1:13" ht="36" x14ac:dyDescent="0.3">
      <c r="A163" s="18" t="s">
        <v>218</v>
      </c>
      <c r="B163" s="15" t="s">
        <v>553</v>
      </c>
      <c r="C163" s="13" t="e">
        <f>ROUND(VLOOKUP(A163,#REF!,6,0),0)</f>
        <v>#REF!</v>
      </c>
      <c r="D163" s="16" t="e">
        <f t="shared" si="13"/>
        <v>#REF!</v>
      </c>
      <c r="E163" s="86" t="e">
        <f t="shared" si="18"/>
        <v>#REF!</v>
      </c>
      <c r="F163" s="86" t="e">
        <f t="shared" si="14"/>
        <v>#REF!</v>
      </c>
      <c r="J163" s="16">
        <v>0</v>
      </c>
      <c r="M163" s="94" t="e">
        <f t="shared" si="15"/>
        <v>#REF!</v>
      </c>
    </row>
    <row r="164" spans="1:13" ht="36" x14ac:dyDescent="0.3">
      <c r="A164" s="18" t="s">
        <v>219</v>
      </c>
      <c r="B164" s="15" t="s">
        <v>554</v>
      </c>
      <c r="C164" s="13" t="e">
        <f>ROUND(VLOOKUP(A164,#REF!,6,0),0)</f>
        <v>#REF!</v>
      </c>
      <c r="D164" s="16" t="e">
        <f t="shared" si="13"/>
        <v>#REF!</v>
      </c>
      <c r="E164" s="86" t="e">
        <f t="shared" si="18"/>
        <v>#REF!</v>
      </c>
      <c r="F164" s="86" t="e">
        <f t="shared" si="14"/>
        <v>#REF!</v>
      </c>
      <c r="J164" s="16">
        <v>0</v>
      </c>
      <c r="M164" s="94" t="e">
        <f t="shared" si="15"/>
        <v>#REF!</v>
      </c>
    </row>
    <row r="165" spans="1:13" ht="18" x14ac:dyDescent="0.3">
      <c r="A165" s="18" t="s">
        <v>220</v>
      </c>
      <c r="B165" s="15" t="s">
        <v>555</v>
      </c>
      <c r="C165" s="13" t="e">
        <f>ROUND(VLOOKUP(A165,#REF!,6,0),0)</f>
        <v>#REF!</v>
      </c>
      <c r="D165" s="16" t="e">
        <f t="shared" si="13"/>
        <v>#REF!</v>
      </c>
      <c r="E165" s="86" t="e">
        <f t="shared" si="18"/>
        <v>#REF!</v>
      </c>
      <c r="F165" s="86" t="e">
        <f t="shared" si="14"/>
        <v>#REF!</v>
      </c>
      <c r="J165" s="16">
        <v>0</v>
      </c>
      <c r="M165" s="94" t="e">
        <f t="shared" si="15"/>
        <v>#REF!</v>
      </c>
    </row>
    <row r="166" spans="1:13" ht="18" x14ac:dyDescent="0.3">
      <c r="A166" s="18" t="s">
        <v>221</v>
      </c>
      <c r="B166" s="15" t="s">
        <v>556</v>
      </c>
      <c r="C166" s="13" t="e">
        <f>ROUND(VLOOKUP(A166,#REF!,6,0),0)</f>
        <v>#REF!</v>
      </c>
      <c r="D166" s="16" t="e">
        <f t="shared" si="13"/>
        <v>#REF!</v>
      </c>
      <c r="E166" s="86" t="e">
        <f t="shared" si="18"/>
        <v>#REF!</v>
      </c>
      <c r="F166" s="86" t="e">
        <f t="shared" si="14"/>
        <v>#REF!</v>
      </c>
      <c r="J166" s="16">
        <v>0</v>
      </c>
      <c r="M166" s="94" t="e">
        <f t="shared" si="15"/>
        <v>#REF!</v>
      </c>
    </row>
    <row r="167" spans="1:13" ht="18" x14ac:dyDescent="0.3">
      <c r="A167" s="18" t="s">
        <v>222</v>
      </c>
      <c r="B167" s="15" t="s">
        <v>557</v>
      </c>
      <c r="C167" s="13" t="e">
        <f>ROUND(VLOOKUP(A167,#REF!,6,0),0)</f>
        <v>#REF!</v>
      </c>
      <c r="D167" s="16" t="e">
        <f t="shared" si="13"/>
        <v>#REF!</v>
      </c>
      <c r="E167" s="86" t="e">
        <f t="shared" si="18"/>
        <v>#REF!</v>
      </c>
      <c r="F167" s="86" t="e">
        <f t="shared" si="14"/>
        <v>#REF!</v>
      </c>
      <c r="J167" s="16">
        <v>0</v>
      </c>
      <c r="M167" s="94" t="e">
        <f t="shared" si="15"/>
        <v>#REF!</v>
      </c>
    </row>
    <row r="168" spans="1:13" ht="18" x14ac:dyDescent="0.3">
      <c r="A168" s="18" t="s">
        <v>223</v>
      </c>
      <c r="B168" s="15" t="s">
        <v>558</v>
      </c>
      <c r="C168" s="13" t="e">
        <f>ROUND(VLOOKUP(A168,#REF!,6,0),0)</f>
        <v>#REF!</v>
      </c>
      <c r="D168" s="16" t="e">
        <f t="shared" si="13"/>
        <v>#REF!</v>
      </c>
      <c r="E168" s="86" t="e">
        <f t="shared" si="18"/>
        <v>#REF!</v>
      </c>
      <c r="F168" s="86" t="e">
        <f t="shared" si="14"/>
        <v>#REF!</v>
      </c>
      <c r="J168" s="16">
        <v>0</v>
      </c>
      <c r="M168" s="94" t="e">
        <f t="shared" si="15"/>
        <v>#REF!</v>
      </c>
    </row>
    <row r="169" spans="1:13" ht="18" x14ac:dyDescent="0.3">
      <c r="A169" s="21"/>
      <c r="B169" s="22" t="s">
        <v>559</v>
      </c>
      <c r="C169" s="19" t="e">
        <f>C160+C151+C146+C139+C135+C122+C120+C115+C111+C108+C101+C98+C91+C85+C80+C76+C74+C69+C64+C60+C55+C52+C39+C29+C19+C11+C7</f>
        <v>#REF!</v>
      </c>
      <c r="D169" s="23" t="e">
        <f>D151+D146+D139+D135+D122+D120+D115+D111+D108+D101+D98+D91+D85+D80+D76+D74+D69+D64+D60+D55+D52+D48+D39+D29+D19+D11+D7</f>
        <v>#REF!</v>
      </c>
      <c r="E169" s="87" t="e">
        <f>E151+E146+E139+E135+E122+E120+E115+E111+E108+E101+E98+E91+E85+E80+E76+E74+E69+E64+E60+E55+E52+E48+E39+E29+E19+E11+E7</f>
        <v>#REF!</v>
      </c>
      <c r="F169" s="88" t="e">
        <f t="shared" si="14"/>
        <v>#REF!</v>
      </c>
      <c r="J169" s="23">
        <f>J151+J146+J139+J135+J122+J120+J115+J111+J108+J101+J98+J91+J85+J80+J76+J74+J69+J64+J60+J55+J52+J48+J39+J29+J19+J11+J7</f>
        <v>638628494</v>
      </c>
      <c r="M169" s="23" t="e">
        <f>M151+M146+M139+M135+M122+M120+M115+M111+M108+M101+M98+M91+M85+M80+M76+M74+M69+M64+M60+M55+M52+M48+M39+M29+M19+M11+M7</f>
        <v>#REF!</v>
      </c>
    </row>
    <row r="170" spans="1:13" ht="18" x14ac:dyDescent="0.3">
      <c r="A170" s="21"/>
      <c r="B170" s="22" t="s">
        <v>560</v>
      </c>
      <c r="C170" s="19">
        <f>ROUND(VLOOKUP('[1]ССР '!A224,'[1]ССР '!$A$3:$P$330,6,0),0)</f>
        <v>0</v>
      </c>
      <c r="D170" s="23">
        <f t="shared" si="13"/>
        <v>0</v>
      </c>
      <c r="E170" s="87"/>
      <c r="F170" s="87"/>
    </row>
    <row r="173" spans="1:13" x14ac:dyDescent="0.3">
      <c r="E173" s="90"/>
      <c r="F173" s="90"/>
    </row>
  </sheetData>
  <mergeCells count="5">
    <mergeCell ref="A3:A4"/>
    <mergeCell ref="B3:B4"/>
    <mergeCell ref="C3:C4"/>
    <mergeCell ref="D3:D4"/>
    <mergeCell ref="E3:F4"/>
  </mergeCells>
  <conditionalFormatting sqref="F1:F2 F5:F1048576">
    <cfRule type="containsText" dxfId="0" priority="1" operator="containsText" text="ложь">
      <formula>NOT(ISERROR(SEARCH("ложь",F1)))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Сводная смета (2)</vt:lpstr>
      <vt:lpstr>Сводная смета удалить</vt:lpstr>
      <vt:lpstr>ТЭП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Владыкин Константин Викторович</dc:creator>
  <cp:lastModifiedBy>Борисов Кирилл Олегович</cp:lastModifiedBy>
  <cp:lastPrinted>2026-10-14T10:48:30Z</cp:lastPrinted>
  <dcterms:created xsi:type="dcterms:W3CDTF">2019-04-09T06:50:24Z</dcterms:created>
  <dcterms:modified xsi:type="dcterms:W3CDTF">2026-10-23T08:17:43Z</dcterms:modified>
</cp:coreProperties>
</file>