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veta.ionova\Desktop\"/>
    </mc:Choice>
  </mc:AlternateContent>
  <workbookProtection workbookAlgorithmName="SHA-512" workbookHashValue="0K77iAWuUfgUlC+IECkAfr7LOI9UFrwnrW7Yj++dYe+5E66ji8s0xj3o2O1MyPpwP9TVtiCc+hEWLOS59n40aw==" workbookSaltValue="R1AOMmzKTPqi/TGYS3eh7A==" workbookSpinCount="100000" lockStructure="1"/>
  <bookViews>
    <workbookView xWindow="0" yWindow="0" windowWidth="28800" windowHeight="11475" firstSheet="3" activeTab="3"/>
  </bookViews>
  <sheets>
    <sheet name="4.Ведомость_списания" sheetId="15" state="hidden" r:id="rId1"/>
    <sheet name="3.Ресурсный_расчет" sheetId="13" state="hidden" r:id="rId2"/>
    <sheet name="2.Материалы" sheetId="11" state="hidden" r:id="rId3"/>
    <sheet name="1.Лок.смета.и.Акт" sheetId="9" r:id="rId4"/>
    <sheet name="SourceOb.1" sheetId="8" state="hidden" r:id="rId5"/>
    <sheet name="Source" sheetId="1" state="hidden" r:id="rId6"/>
    <sheet name="SourceObSm" sheetId="2" state="hidden" r:id="rId7"/>
    <sheet name="SmtRes" sheetId="3" state="hidden" r:id="rId8"/>
    <sheet name="EtalonRes" sheetId="4" state="hidden" r:id="rId9"/>
    <sheet name="SrcPoprs" sheetId="5" state="hidden" r:id="rId10"/>
    <sheet name="SrcKA" sheetId="6" state="hidden" r:id="rId11"/>
  </sheets>
  <externalReferences>
    <externalReference r:id="rId12"/>
    <externalReference r:id="rId13"/>
    <externalReference r:id="rId14"/>
  </externalReferences>
  <definedNames>
    <definedName name="_xlnm.Print_Titles" localSheetId="3">'1.Лок.смета.и.Акт'!$39:$39</definedName>
    <definedName name="_xlnm.Print_Titles" localSheetId="2">'2.Материалы'!$17:$17</definedName>
    <definedName name="_xlnm.Print_Titles" localSheetId="1">'3.Ресурсный_расчет'!$17:$17</definedName>
    <definedName name="_xlnm.Print_Titles" localSheetId="0">'4.Ведомость_списания'!$23:$23</definedName>
    <definedName name="_xlnm.Print_Area" localSheetId="3">'1.Лок.смета.и.Акт'!$A$1:$E$157</definedName>
    <definedName name="_xlnm.Print_Area" localSheetId="2">'2.Материалы'!$A$1:$G$59</definedName>
    <definedName name="_xlnm.Print_Area" localSheetId="1">'3.Ресурсный_расчет'!$A$1:$G$88</definedName>
    <definedName name="_xlnm.Print_Area" localSheetId="0">'4.Ведомость_списания'!$A$1:$K$121</definedName>
  </definedNames>
  <calcPr calcId="162913"/>
</workbook>
</file>

<file path=xl/calcChain.xml><?xml version="1.0" encoding="utf-8"?>
<calcChain xmlns="http://schemas.openxmlformats.org/spreadsheetml/2006/main">
  <c r="E167" i="9" l="1"/>
  <c r="E169" i="9"/>
  <c r="E170" i="9"/>
  <c r="E171" i="9"/>
  <c r="E172" i="9"/>
  <c r="E173" i="9"/>
  <c r="E174" i="9"/>
  <c r="E176" i="9"/>
  <c r="E177" i="9"/>
  <c r="E178" i="9"/>
  <c r="E179" i="9"/>
  <c r="E180" i="9"/>
  <c r="E181" i="9"/>
  <c r="E182" i="9"/>
  <c r="E188" i="9"/>
  <c r="E189" i="9"/>
  <c r="E190" i="9"/>
  <c r="E192" i="9"/>
  <c r="E193" i="9"/>
  <c r="E195" i="9"/>
  <c r="E196" i="9"/>
  <c r="E197" i="9"/>
  <c r="E198" i="9"/>
  <c r="E199" i="9"/>
  <c r="E200" i="9"/>
  <c r="E201" i="9"/>
  <c r="E202" i="9"/>
  <c r="E204" i="9"/>
  <c r="E205" i="9"/>
  <c r="E168" i="9" l="1"/>
  <c r="E203" i="9"/>
  <c r="E191" i="9"/>
  <c r="E175" i="9"/>
  <c r="E207" i="9"/>
  <c r="E206" i="9"/>
  <c r="E194" i="9"/>
  <c r="J140" i="1" l="1"/>
  <c r="J137" i="1"/>
  <c r="J134" i="1"/>
  <c r="J131" i="1"/>
  <c r="J128" i="1"/>
  <c r="J127" i="1"/>
  <c r="J124" i="1"/>
  <c r="Y177" i="3"/>
  <c r="Y176" i="3"/>
  <c r="Y175" i="3"/>
  <c r="J122" i="1"/>
  <c r="J118" i="1"/>
  <c r="J116" i="1"/>
  <c r="J114" i="1"/>
  <c r="Y151" i="3"/>
  <c r="Y150" i="3"/>
  <c r="J112" i="1"/>
  <c r="Y135" i="3"/>
  <c r="Y134" i="3"/>
  <c r="Y133" i="3"/>
  <c r="J107" i="1"/>
  <c r="J105" i="1"/>
  <c r="J104" i="1"/>
  <c r="J103" i="1"/>
  <c r="J102" i="1"/>
  <c r="Y124" i="3"/>
  <c r="Y123" i="3"/>
  <c r="J100" i="1"/>
  <c r="J99" i="1"/>
  <c r="J98" i="1"/>
  <c r="J97" i="1"/>
  <c r="J96" i="1"/>
  <c r="Y109" i="3"/>
  <c r="Y108" i="3"/>
  <c r="J90" i="1"/>
  <c r="J89" i="1"/>
  <c r="J88" i="1"/>
  <c r="J87" i="1"/>
  <c r="J86" i="1"/>
  <c r="Y94" i="3"/>
  <c r="Y93" i="3"/>
  <c r="J80" i="1"/>
  <c r="J79" i="1"/>
  <c r="J78" i="1"/>
  <c r="J77" i="1"/>
  <c r="J76" i="1"/>
  <c r="Y79" i="3"/>
  <c r="Y78" i="3"/>
  <c r="J70" i="1"/>
  <c r="J69" i="1"/>
  <c r="J68" i="1"/>
  <c r="J67" i="1"/>
  <c r="J66" i="1"/>
  <c r="Y64" i="3"/>
  <c r="Y63" i="3"/>
  <c r="J60" i="1"/>
  <c r="J59" i="1"/>
  <c r="J58" i="1"/>
  <c r="J57" i="1"/>
  <c r="J56" i="1"/>
  <c r="Y49" i="3"/>
  <c r="Y48" i="3"/>
  <c r="J50" i="1"/>
  <c r="J49" i="1"/>
  <c r="J48" i="1"/>
  <c r="J47" i="1"/>
  <c r="J46" i="1"/>
  <c r="Y34" i="3"/>
  <c r="Y33" i="3"/>
  <c r="J27" i="1"/>
  <c r="J26" i="1"/>
  <c r="J25" i="1"/>
  <c r="BU24" i="15"/>
  <c r="BS18" i="15"/>
  <c r="BR13" i="15"/>
  <c r="BR12" i="15"/>
  <c r="BR11" i="15"/>
  <c r="CA7" i="15"/>
  <c r="CA4" i="15"/>
  <c r="CA3" i="15"/>
  <c r="G65" i="13"/>
  <c r="F65" i="13"/>
  <c r="G54" i="13"/>
  <c r="F54" i="13"/>
  <c r="G53" i="13"/>
  <c r="F53" i="13"/>
  <c r="G48" i="13"/>
  <c r="F48" i="13"/>
  <c r="G58" i="13"/>
  <c r="F58" i="13"/>
  <c r="G76" i="13"/>
  <c r="F76" i="13"/>
  <c r="G78" i="13"/>
  <c r="F78" i="13"/>
  <c r="G79" i="13"/>
  <c r="F79" i="13"/>
  <c r="G62" i="13"/>
  <c r="F62" i="13"/>
  <c r="G67" i="13"/>
  <c r="F67" i="13"/>
  <c r="G80" i="13"/>
  <c r="F80" i="13"/>
  <c r="G73" i="13"/>
  <c r="F73" i="13"/>
  <c r="G59" i="13"/>
  <c r="F59" i="13"/>
  <c r="G55" i="13"/>
  <c r="F55" i="13"/>
  <c r="G57" i="13"/>
  <c r="F57" i="13"/>
  <c r="G56" i="13"/>
  <c r="F56" i="13"/>
  <c r="G71" i="13"/>
  <c r="F71" i="13"/>
  <c r="G75" i="13"/>
  <c r="F75" i="13"/>
  <c r="G70" i="13"/>
  <c r="F70" i="13"/>
  <c r="G74" i="13"/>
  <c r="F74" i="13"/>
  <c r="G72" i="13"/>
  <c r="F72" i="13"/>
  <c r="G77" i="13"/>
  <c r="F77" i="13"/>
  <c r="G68" i="13"/>
  <c r="F68" i="13"/>
  <c r="G69" i="13"/>
  <c r="F69" i="13"/>
  <c r="G64" i="13"/>
  <c r="F64" i="13"/>
  <c r="G63" i="13"/>
  <c r="F63" i="13"/>
  <c r="G50" i="13"/>
  <c r="F50" i="13"/>
  <c r="G61" i="13"/>
  <c r="F61" i="13"/>
  <c r="G47" i="13"/>
  <c r="G81" i="13" s="1"/>
  <c r="M81" i="13" s="1"/>
  <c r="G87" i="13" s="1"/>
  <c r="F47" i="13"/>
  <c r="G52" i="13"/>
  <c r="F52" i="13"/>
  <c r="G51" i="13"/>
  <c r="F51" i="13"/>
  <c r="G49" i="13"/>
  <c r="F49" i="13"/>
  <c r="G66" i="13"/>
  <c r="F66" i="13"/>
  <c r="G60" i="13"/>
  <c r="F60" i="13"/>
  <c r="G43" i="13"/>
  <c r="F43" i="13"/>
  <c r="G37" i="13"/>
  <c r="F37" i="13"/>
  <c r="G35" i="13"/>
  <c r="F35" i="13"/>
  <c r="G33" i="13"/>
  <c r="F33" i="13"/>
  <c r="G38" i="13"/>
  <c r="F38" i="13"/>
  <c r="G34" i="13"/>
  <c r="F34" i="13"/>
  <c r="G39" i="13"/>
  <c r="F39" i="13"/>
  <c r="G29" i="13"/>
  <c r="G44" i="13" s="1"/>
  <c r="L44" i="13" s="1"/>
  <c r="G86" i="13" s="1"/>
  <c r="F29" i="13"/>
  <c r="G36" i="13"/>
  <c r="F36" i="13"/>
  <c r="G42" i="13"/>
  <c r="F42" i="13"/>
  <c r="G41" i="13"/>
  <c r="F41" i="13"/>
  <c r="G40" i="13"/>
  <c r="F40" i="13"/>
  <c r="G32" i="13"/>
  <c r="F32" i="13"/>
  <c r="G31" i="13"/>
  <c r="F31" i="13"/>
  <c r="G30" i="13"/>
  <c r="F30" i="13"/>
  <c r="G22" i="13"/>
  <c r="F22" i="13"/>
  <c r="G23" i="13"/>
  <c r="F23" i="13"/>
  <c r="G24" i="13"/>
  <c r="F24" i="13"/>
  <c r="G20" i="13"/>
  <c r="F20" i="13"/>
  <c r="G19" i="13"/>
  <c r="G26" i="13" s="1"/>
  <c r="K26" i="13" s="1"/>
  <c r="F19" i="13"/>
  <c r="G25" i="13"/>
  <c r="F25" i="13"/>
  <c r="G21" i="13"/>
  <c r="F21" i="13"/>
  <c r="BS13" i="13"/>
  <c r="BS12" i="13"/>
  <c r="BS10" i="13"/>
  <c r="BR5" i="13"/>
  <c r="BR4" i="13"/>
  <c r="BR3" i="13"/>
  <c r="F35" i="11"/>
  <c r="F44" i="11"/>
  <c r="F45" i="11"/>
  <c r="F33" i="11"/>
  <c r="F52" i="11"/>
  <c r="F48" i="11"/>
  <c r="F51" i="11"/>
  <c r="F53" i="11"/>
  <c r="F47" i="11"/>
  <c r="F49" i="11"/>
  <c r="F54" i="11"/>
  <c r="F42" i="11"/>
  <c r="F40" i="11"/>
  <c r="F37" i="11"/>
  <c r="F39" i="11"/>
  <c r="F38" i="11"/>
  <c r="F36" i="11"/>
  <c r="F46" i="11"/>
  <c r="F34" i="11"/>
  <c r="F43" i="11"/>
  <c r="F41" i="11"/>
  <c r="F50" i="11"/>
  <c r="F31" i="11"/>
  <c r="F32" i="11"/>
  <c r="F22" i="11"/>
  <c r="F23" i="11"/>
  <c r="F19" i="11"/>
  <c r="F27" i="11"/>
  <c r="F20" i="11"/>
  <c r="F28" i="11"/>
  <c r="F26" i="11"/>
  <c r="F21" i="11"/>
  <c r="F25" i="11"/>
  <c r="F24" i="11"/>
  <c r="BS13" i="11"/>
  <c r="BS12" i="11"/>
  <c r="BS10" i="11"/>
  <c r="BR5" i="11"/>
  <c r="BR4" i="11"/>
  <c r="BR3" i="11"/>
  <c r="IU14" i="8"/>
  <c r="IT14" i="8"/>
  <c r="IS14" i="8"/>
  <c r="IQ14" i="8"/>
  <c r="IP14" i="8"/>
  <c r="IO14" i="8"/>
  <c r="GG14" i="8"/>
  <c r="GF14" i="8"/>
  <c r="GD14" i="8"/>
  <c r="GC14" i="8"/>
  <c r="GA14" i="8"/>
  <c r="FZ14" i="8"/>
  <c r="FY14" i="8"/>
  <c r="IM14" i="8"/>
  <c r="IL14" i="8"/>
  <c r="IK14" i="8"/>
  <c r="IJ14" i="8"/>
  <c r="IG14" i="8"/>
  <c r="IE14" i="8"/>
  <c r="ID14" i="8"/>
  <c r="IC14" i="8"/>
  <c r="IB14" i="8"/>
  <c r="FW14" i="8"/>
  <c r="FV14" i="8"/>
  <c r="FU14" i="8"/>
  <c r="FT14" i="8"/>
  <c r="FS14" i="8"/>
  <c r="FQ14" i="8"/>
  <c r="FP14" i="8"/>
  <c r="FO14" i="8"/>
  <c r="FH14" i="8"/>
  <c r="FG14" i="8"/>
  <c r="FF14" i="8"/>
  <c r="FD14" i="8"/>
  <c r="FA14" i="8"/>
  <c r="BP397" i="8"/>
  <c r="BO397" i="8"/>
  <c r="BN397" i="8"/>
  <c r="BM397" i="8"/>
  <c r="BL397" i="8"/>
  <c r="BK397" i="8"/>
  <c r="BJ397" i="8"/>
  <c r="BI397" i="8"/>
  <c r="BH397" i="8"/>
  <c r="BG397" i="8"/>
  <c r="BF397" i="8"/>
  <c r="BE397" i="8"/>
  <c r="BD14" i="8"/>
  <c r="BC14" i="8"/>
  <c r="BB14" i="8"/>
  <c r="BA14" i="8"/>
  <c r="AZ14" i="8"/>
  <c r="AY14" i="8"/>
  <c r="DZ14" i="8"/>
  <c r="DY14" i="8"/>
  <c r="DX14" i="8"/>
  <c r="DS14" i="8"/>
  <c r="DI14" i="8"/>
  <c r="DD14" i="8"/>
  <c r="BC140" i="1"/>
  <c r="ES140" i="1"/>
  <c r="AL140" i="1"/>
  <c r="DW140" i="1"/>
  <c r="F140" i="1"/>
  <c r="BC139" i="1"/>
  <c r="ES139" i="1"/>
  <c r="AL139" i="1"/>
  <c r="DW139" i="1"/>
  <c r="F139" i="1"/>
  <c r="EW138" i="1"/>
  <c r="AQ138" i="1"/>
  <c r="BC138" i="1"/>
  <c r="ES138" i="1"/>
  <c r="AL138" i="1"/>
  <c r="BS138" i="1"/>
  <c r="EU138" i="1"/>
  <c r="AN138" i="1"/>
  <c r="BB138" i="1"/>
  <c r="ET138" i="1"/>
  <c r="AM138" i="1"/>
  <c r="BA138" i="1"/>
  <c r="EV138" i="1"/>
  <c r="AO138" i="1"/>
  <c r="I138" i="1"/>
  <c r="DW138" i="1"/>
  <c r="BC137" i="1"/>
  <c r="ES137" i="1"/>
  <c r="AL137" i="1"/>
  <c r="DW137" i="1"/>
  <c r="F137" i="1"/>
  <c r="BC136" i="1"/>
  <c r="ES136" i="1"/>
  <c r="AL136" i="1"/>
  <c r="DW136" i="1"/>
  <c r="F136" i="1"/>
  <c r="EW135" i="1"/>
  <c r="AQ135" i="1"/>
  <c r="BC135" i="1"/>
  <c r="ES135" i="1"/>
  <c r="AL135" i="1"/>
  <c r="BS135" i="1"/>
  <c r="EU135" i="1"/>
  <c r="AN135" i="1"/>
  <c r="BB135" i="1"/>
  <c r="ET135" i="1"/>
  <c r="AM135" i="1"/>
  <c r="BA135" i="1"/>
  <c r="EV135" i="1"/>
  <c r="AO135" i="1"/>
  <c r="I135" i="1"/>
  <c r="DW135" i="1"/>
  <c r="BC134" i="1"/>
  <c r="ES134" i="1"/>
  <c r="AL134" i="1"/>
  <c r="DW134" i="1"/>
  <c r="F134" i="1"/>
  <c r="BC133" i="1"/>
  <c r="ES133" i="1"/>
  <c r="AL133" i="1"/>
  <c r="DW133" i="1"/>
  <c r="F133" i="1"/>
  <c r="EW132" i="1"/>
  <c r="AQ132" i="1"/>
  <c r="BC132" i="1"/>
  <c r="ES132" i="1"/>
  <c r="AL132" i="1"/>
  <c r="BA132" i="1"/>
  <c r="EV132" i="1"/>
  <c r="AO132" i="1"/>
  <c r="I132" i="1"/>
  <c r="DW132" i="1"/>
  <c r="BC131" i="1"/>
  <c r="ES131" i="1"/>
  <c r="AL131" i="1"/>
  <c r="DW131" i="1"/>
  <c r="F131" i="1"/>
  <c r="BC130" i="1"/>
  <c r="ES130" i="1"/>
  <c r="AL130" i="1"/>
  <c r="DW130" i="1"/>
  <c r="F130" i="1"/>
  <c r="EW129" i="1"/>
  <c r="AQ129" i="1"/>
  <c r="BC129" i="1"/>
  <c r="ES129" i="1"/>
  <c r="AL129" i="1"/>
  <c r="BA129" i="1"/>
  <c r="EV129" i="1"/>
  <c r="AO129" i="1"/>
  <c r="I129" i="1"/>
  <c r="DW129" i="1"/>
  <c r="BC128" i="1"/>
  <c r="ES128" i="1"/>
  <c r="AL128" i="1"/>
  <c r="DW128" i="1"/>
  <c r="F128" i="1"/>
  <c r="BC127" i="1"/>
  <c r="ES127" i="1"/>
  <c r="AL127" i="1"/>
  <c r="DW127" i="1"/>
  <c r="F127" i="1"/>
  <c r="BC126" i="1"/>
  <c r="ES126" i="1"/>
  <c r="AL126" i="1"/>
  <c r="DW126" i="1"/>
  <c r="F126" i="1"/>
  <c r="EW125" i="1"/>
  <c r="AQ125" i="1"/>
  <c r="BC125" i="1"/>
  <c r="ES125" i="1"/>
  <c r="AL125" i="1"/>
  <c r="BA125" i="1"/>
  <c r="EV125" i="1"/>
  <c r="AO125" i="1"/>
  <c r="I125" i="1"/>
  <c r="DW125" i="1"/>
  <c r="BC124" i="1"/>
  <c r="ES124" i="1"/>
  <c r="AL124" i="1"/>
  <c r="DW124" i="1"/>
  <c r="F124" i="1"/>
  <c r="EW123" i="1"/>
  <c r="AQ123" i="1"/>
  <c r="BC123" i="1"/>
  <c r="ES123" i="1"/>
  <c r="AL123" i="1"/>
  <c r="BS123" i="1"/>
  <c r="EU123" i="1"/>
  <c r="AN123" i="1"/>
  <c r="BB123" i="1"/>
  <c r="ET123" i="1"/>
  <c r="AM123" i="1"/>
  <c r="BA123" i="1"/>
  <c r="EV123" i="1"/>
  <c r="AO123" i="1"/>
  <c r="I123" i="1"/>
  <c r="DW123" i="1"/>
  <c r="BC122" i="1"/>
  <c r="ES122" i="1"/>
  <c r="AL122" i="1"/>
  <c r="DW122" i="1"/>
  <c r="F122" i="1"/>
  <c r="BC121" i="1"/>
  <c r="ES121" i="1"/>
  <c r="AL121" i="1"/>
  <c r="DW121" i="1"/>
  <c r="F121" i="1"/>
  <c r="BC120" i="1"/>
  <c r="ES120" i="1"/>
  <c r="AL120" i="1"/>
  <c r="DW120" i="1"/>
  <c r="F120" i="1"/>
  <c r="EW119" i="1"/>
  <c r="AQ119" i="1"/>
  <c r="BC119" i="1"/>
  <c r="ES119" i="1"/>
  <c r="AL119" i="1"/>
  <c r="BS119" i="1"/>
  <c r="EU119" i="1"/>
  <c r="AN119" i="1"/>
  <c r="BB119" i="1"/>
  <c r="ET119" i="1"/>
  <c r="AM119" i="1"/>
  <c r="BA119" i="1"/>
  <c r="EV119" i="1"/>
  <c r="AO119" i="1"/>
  <c r="I119" i="1"/>
  <c r="DW119" i="1"/>
  <c r="BC118" i="1"/>
  <c r="ES118" i="1"/>
  <c r="AL118" i="1"/>
  <c r="DW118" i="1"/>
  <c r="F118" i="1"/>
  <c r="EW117" i="1"/>
  <c r="AQ117" i="1"/>
  <c r="BS117" i="1"/>
  <c r="EU117" i="1"/>
  <c r="AN117" i="1"/>
  <c r="BB117" i="1"/>
  <c r="ET117" i="1"/>
  <c r="AM117" i="1"/>
  <c r="BA117" i="1"/>
  <c r="EV117" i="1"/>
  <c r="AO117" i="1"/>
  <c r="I117" i="1"/>
  <c r="E98" i="15" s="1"/>
  <c r="G99" i="15" s="1"/>
  <c r="DW117" i="1"/>
  <c r="BC116" i="1"/>
  <c r="ES116" i="1"/>
  <c r="AL116" i="1"/>
  <c r="DW116" i="1"/>
  <c r="F116" i="1"/>
  <c r="EW115" i="1"/>
  <c r="AQ115" i="1"/>
  <c r="BS115" i="1"/>
  <c r="EU115" i="1"/>
  <c r="AN115" i="1"/>
  <c r="BB115" i="1"/>
  <c r="ET115" i="1"/>
  <c r="AM115" i="1"/>
  <c r="BA115" i="1"/>
  <c r="EV115" i="1"/>
  <c r="AO115" i="1"/>
  <c r="I115" i="1"/>
  <c r="E96" i="15" s="1"/>
  <c r="G97" i="15" s="1"/>
  <c r="DW115" i="1"/>
  <c r="BC114" i="1"/>
  <c r="ES114" i="1"/>
  <c r="AL114" i="1"/>
  <c r="DW114" i="1"/>
  <c r="F114" i="1"/>
  <c r="EW113" i="1"/>
  <c r="AQ113" i="1"/>
  <c r="BC113" i="1"/>
  <c r="ES113" i="1"/>
  <c r="AL113" i="1"/>
  <c r="BS113" i="1"/>
  <c r="EU113" i="1"/>
  <c r="AN113" i="1"/>
  <c r="BB113" i="1"/>
  <c r="ET113" i="1"/>
  <c r="AM113" i="1"/>
  <c r="BA113" i="1"/>
  <c r="EV113" i="1"/>
  <c r="AO113" i="1"/>
  <c r="I113" i="1"/>
  <c r="DW113" i="1"/>
  <c r="BC112" i="1"/>
  <c r="ES112" i="1"/>
  <c r="AL112" i="1"/>
  <c r="DW112" i="1"/>
  <c r="F112" i="1"/>
  <c r="BC111" i="1"/>
  <c r="ES111" i="1"/>
  <c r="AL111" i="1"/>
  <c r="DW111" i="1"/>
  <c r="F111" i="1"/>
  <c r="BC110" i="1"/>
  <c r="ES110" i="1"/>
  <c r="AL110" i="1"/>
  <c r="DW110" i="1"/>
  <c r="F110" i="1"/>
  <c r="EW109" i="1"/>
  <c r="AQ109" i="1"/>
  <c r="BC109" i="1"/>
  <c r="ES109" i="1"/>
  <c r="AL109" i="1"/>
  <c r="BS109" i="1"/>
  <c r="EU109" i="1"/>
  <c r="AN109" i="1"/>
  <c r="BB109" i="1"/>
  <c r="ET109" i="1"/>
  <c r="AM109" i="1"/>
  <c r="BA109" i="1"/>
  <c r="EV109" i="1"/>
  <c r="AO109" i="1"/>
  <c r="I109" i="1"/>
  <c r="DW109" i="1"/>
  <c r="EW108" i="1"/>
  <c r="AQ108" i="1"/>
  <c r="BC108" i="1"/>
  <c r="ES108" i="1"/>
  <c r="AL108" i="1"/>
  <c r="BS108" i="1"/>
  <c r="EU108" i="1"/>
  <c r="AN108" i="1"/>
  <c r="BB108" i="1"/>
  <c r="ET108" i="1"/>
  <c r="AM108" i="1"/>
  <c r="BA108" i="1"/>
  <c r="EV108" i="1"/>
  <c r="AO108" i="1"/>
  <c r="I108" i="1"/>
  <c r="DW108" i="1"/>
  <c r="BC107" i="1"/>
  <c r="ES107" i="1"/>
  <c r="AL107" i="1"/>
  <c r="DW107" i="1"/>
  <c r="F107" i="1"/>
  <c r="EW106" i="1"/>
  <c r="AQ106" i="1"/>
  <c r="BS106" i="1"/>
  <c r="EU106" i="1"/>
  <c r="AN106" i="1"/>
  <c r="BB106" i="1"/>
  <c r="ET106" i="1"/>
  <c r="AM106" i="1"/>
  <c r="BA106" i="1"/>
  <c r="EV106" i="1"/>
  <c r="AO106" i="1"/>
  <c r="I106" i="1"/>
  <c r="E84" i="15" s="1"/>
  <c r="G85" i="15" s="1"/>
  <c r="DW106" i="1"/>
  <c r="BC105" i="1"/>
  <c r="ES105" i="1"/>
  <c r="AL105" i="1"/>
  <c r="DW105" i="1"/>
  <c r="F105" i="1"/>
  <c r="BC104" i="1"/>
  <c r="ES104" i="1"/>
  <c r="AL104" i="1"/>
  <c r="DW104" i="1"/>
  <c r="F104" i="1"/>
  <c r="BC103" i="1"/>
  <c r="ES103" i="1"/>
  <c r="AL103" i="1"/>
  <c r="DW103" i="1"/>
  <c r="F103" i="1"/>
  <c r="BC102" i="1"/>
  <c r="ES102" i="1"/>
  <c r="AL102" i="1"/>
  <c r="DW102" i="1"/>
  <c r="F102" i="1"/>
  <c r="EW101" i="1"/>
  <c r="AQ101" i="1"/>
  <c r="BC101" i="1"/>
  <c r="ES101" i="1"/>
  <c r="AL101" i="1"/>
  <c r="BS101" i="1"/>
  <c r="EU101" i="1"/>
  <c r="AN101" i="1"/>
  <c r="BB101" i="1"/>
  <c r="ET101" i="1"/>
  <c r="AM101" i="1"/>
  <c r="BA101" i="1"/>
  <c r="EV101" i="1"/>
  <c r="AO101" i="1"/>
  <c r="I101" i="1"/>
  <c r="DW101" i="1"/>
  <c r="BC100" i="1"/>
  <c r="ES100" i="1"/>
  <c r="AL100" i="1"/>
  <c r="DW100" i="1"/>
  <c r="F100" i="1"/>
  <c r="BC99" i="1"/>
  <c r="ES99" i="1"/>
  <c r="AL99" i="1"/>
  <c r="DW99" i="1"/>
  <c r="F99" i="1"/>
  <c r="BC98" i="1"/>
  <c r="ES98" i="1"/>
  <c r="AL98" i="1"/>
  <c r="DW98" i="1"/>
  <c r="F98" i="1"/>
  <c r="BC97" i="1"/>
  <c r="ES97" i="1"/>
  <c r="AL97" i="1"/>
  <c r="DW97" i="1"/>
  <c r="F97" i="1"/>
  <c r="BC96" i="1"/>
  <c r="ES96" i="1"/>
  <c r="AL96" i="1"/>
  <c r="DW96" i="1"/>
  <c r="F96" i="1"/>
  <c r="BC95" i="1"/>
  <c r="ES95" i="1"/>
  <c r="AL95" i="1"/>
  <c r="DW95" i="1"/>
  <c r="F95" i="1"/>
  <c r="BC94" i="1"/>
  <c r="ES94" i="1"/>
  <c r="AL94" i="1"/>
  <c r="DW94" i="1"/>
  <c r="F94" i="1"/>
  <c r="BC93" i="1"/>
  <c r="ES93" i="1"/>
  <c r="AL93" i="1"/>
  <c r="DW93" i="1"/>
  <c r="F93" i="1"/>
  <c r="BC92" i="1"/>
  <c r="ES92" i="1"/>
  <c r="AL92" i="1"/>
  <c r="DW92" i="1"/>
  <c r="F92" i="1"/>
  <c r="EW91" i="1"/>
  <c r="AQ91" i="1"/>
  <c r="BC91" i="1"/>
  <c r="ES91" i="1"/>
  <c r="AL91" i="1"/>
  <c r="BS91" i="1"/>
  <c r="EU91" i="1"/>
  <c r="AN91" i="1"/>
  <c r="BB91" i="1"/>
  <c r="ET91" i="1"/>
  <c r="AM91" i="1"/>
  <c r="BA91" i="1"/>
  <c r="EV91" i="1"/>
  <c r="AO91" i="1"/>
  <c r="I91" i="1"/>
  <c r="DW91" i="1"/>
  <c r="BC90" i="1"/>
  <c r="ES90" i="1"/>
  <c r="AL90" i="1"/>
  <c r="DW90" i="1"/>
  <c r="F90" i="1"/>
  <c r="BC89" i="1"/>
  <c r="ES89" i="1"/>
  <c r="AL89" i="1"/>
  <c r="DW89" i="1"/>
  <c r="F89" i="1"/>
  <c r="BC88" i="1"/>
  <c r="ES88" i="1"/>
  <c r="AL88" i="1"/>
  <c r="DW88" i="1"/>
  <c r="F88" i="1"/>
  <c r="BC87" i="1"/>
  <c r="ES87" i="1"/>
  <c r="AL87" i="1"/>
  <c r="DW87" i="1"/>
  <c r="F87" i="1"/>
  <c r="BC86" i="1"/>
  <c r="ES86" i="1"/>
  <c r="AL86" i="1"/>
  <c r="DW86" i="1"/>
  <c r="F86" i="1"/>
  <c r="BC85" i="1"/>
  <c r="ES85" i="1"/>
  <c r="AL85" i="1"/>
  <c r="DW85" i="1"/>
  <c r="F85" i="1"/>
  <c r="BC84" i="1"/>
  <c r="ES84" i="1"/>
  <c r="AL84" i="1"/>
  <c r="DW84" i="1"/>
  <c r="F84" i="1"/>
  <c r="BC83" i="1"/>
  <c r="ES83" i="1"/>
  <c r="AL83" i="1"/>
  <c r="DW83" i="1"/>
  <c r="F83" i="1"/>
  <c r="BC82" i="1"/>
  <c r="ES82" i="1"/>
  <c r="AL82" i="1"/>
  <c r="DW82" i="1"/>
  <c r="F82" i="1"/>
  <c r="EW81" i="1"/>
  <c r="AQ81" i="1"/>
  <c r="BC81" i="1"/>
  <c r="ES81" i="1"/>
  <c r="AL81" i="1"/>
  <c r="BS81" i="1"/>
  <c r="EU81" i="1"/>
  <c r="AN81" i="1"/>
  <c r="BB81" i="1"/>
  <c r="ET81" i="1"/>
  <c r="AM81" i="1"/>
  <c r="BA81" i="1"/>
  <c r="EV81" i="1"/>
  <c r="AO81" i="1"/>
  <c r="I81" i="1"/>
  <c r="DW81" i="1"/>
  <c r="BC80" i="1"/>
  <c r="ES80" i="1"/>
  <c r="AL80" i="1"/>
  <c r="DW80" i="1"/>
  <c r="F80" i="1"/>
  <c r="BC79" i="1"/>
  <c r="ES79" i="1"/>
  <c r="AL79" i="1"/>
  <c r="DW79" i="1"/>
  <c r="F79" i="1"/>
  <c r="BC78" i="1"/>
  <c r="ES78" i="1"/>
  <c r="AL78" i="1"/>
  <c r="DW78" i="1"/>
  <c r="F78" i="1"/>
  <c r="BC77" i="1"/>
  <c r="ES77" i="1"/>
  <c r="AL77" i="1"/>
  <c r="DW77" i="1"/>
  <c r="F77" i="1"/>
  <c r="BC76" i="1"/>
  <c r="ES76" i="1"/>
  <c r="AL76" i="1"/>
  <c r="DW76" i="1"/>
  <c r="F76" i="1"/>
  <c r="BC75" i="1"/>
  <c r="ES75" i="1"/>
  <c r="AL75" i="1"/>
  <c r="DW75" i="1"/>
  <c r="F75" i="1"/>
  <c r="BC74" i="1"/>
  <c r="ES74" i="1"/>
  <c r="AL74" i="1"/>
  <c r="DW74" i="1"/>
  <c r="F74" i="1"/>
  <c r="BC73" i="1"/>
  <c r="ES73" i="1"/>
  <c r="AL73" i="1"/>
  <c r="DW73" i="1"/>
  <c r="F73" i="1"/>
  <c r="BC72" i="1"/>
  <c r="ES72" i="1"/>
  <c r="AL72" i="1"/>
  <c r="DW72" i="1"/>
  <c r="F72" i="1"/>
  <c r="EW71" i="1"/>
  <c r="AQ71" i="1"/>
  <c r="BC71" i="1"/>
  <c r="ES71" i="1"/>
  <c r="AL71" i="1"/>
  <c r="BS71" i="1"/>
  <c r="EU71" i="1"/>
  <c r="AN71" i="1"/>
  <c r="BB71" i="1"/>
  <c r="ET71" i="1"/>
  <c r="AM71" i="1"/>
  <c r="BA71" i="1"/>
  <c r="EV71" i="1"/>
  <c r="AO71" i="1"/>
  <c r="I71" i="1"/>
  <c r="DW71" i="1"/>
  <c r="BC70" i="1"/>
  <c r="ES70" i="1"/>
  <c r="AL70" i="1"/>
  <c r="DW70" i="1"/>
  <c r="F70" i="1"/>
  <c r="BC69" i="1"/>
  <c r="ES69" i="1"/>
  <c r="AL69" i="1"/>
  <c r="DW69" i="1"/>
  <c r="F69" i="1"/>
  <c r="BC68" i="1"/>
  <c r="ES68" i="1"/>
  <c r="AL68" i="1"/>
  <c r="DW68" i="1"/>
  <c r="F68" i="1"/>
  <c r="BC67" i="1"/>
  <c r="ES67" i="1"/>
  <c r="AL67" i="1"/>
  <c r="DW67" i="1"/>
  <c r="F67" i="1"/>
  <c r="BC66" i="1"/>
  <c r="ES66" i="1"/>
  <c r="AL66" i="1"/>
  <c r="DW66" i="1"/>
  <c r="F66" i="1"/>
  <c r="BC65" i="1"/>
  <c r="ES65" i="1"/>
  <c r="AL65" i="1"/>
  <c r="DW65" i="1"/>
  <c r="F65" i="1"/>
  <c r="BC64" i="1"/>
  <c r="ES64" i="1"/>
  <c r="AL64" i="1"/>
  <c r="DW64" i="1"/>
  <c r="F64" i="1"/>
  <c r="BC63" i="1"/>
  <c r="ES63" i="1"/>
  <c r="AL63" i="1"/>
  <c r="DW63" i="1"/>
  <c r="F63" i="1"/>
  <c r="BC62" i="1"/>
  <c r="ES62" i="1"/>
  <c r="AL62" i="1"/>
  <c r="DW62" i="1"/>
  <c r="F62" i="1"/>
  <c r="EW61" i="1"/>
  <c r="AQ61" i="1"/>
  <c r="BC61" i="1"/>
  <c r="ES61" i="1"/>
  <c r="AL61" i="1"/>
  <c r="BS61" i="1"/>
  <c r="EU61" i="1"/>
  <c r="AN61" i="1"/>
  <c r="BB61" i="1"/>
  <c r="ET61" i="1"/>
  <c r="AM61" i="1"/>
  <c r="BA61" i="1"/>
  <c r="EV61" i="1"/>
  <c r="AO61" i="1"/>
  <c r="I61" i="1"/>
  <c r="DW61" i="1"/>
  <c r="BC60" i="1"/>
  <c r="ES60" i="1"/>
  <c r="AL60" i="1"/>
  <c r="DW60" i="1"/>
  <c r="F60" i="1"/>
  <c r="BC59" i="1"/>
  <c r="ES59" i="1"/>
  <c r="AL59" i="1"/>
  <c r="DW59" i="1"/>
  <c r="F59" i="1"/>
  <c r="BC58" i="1"/>
  <c r="ES58" i="1"/>
  <c r="AL58" i="1"/>
  <c r="DW58" i="1"/>
  <c r="F58" i="1"/>
  <c r="BC57" i="1"/>
  <c r="ES57" i="1"/>
  <c r="AL57" i="1"/>
  <c r="DW57" i="1"/>
  <c r="F57" i="1"/>
  <c r="BC56" i="1"/>
  <c r="ES56" i="1"/>
  <c r="AL56" i="1"/>
  <c r="DW56" i="1"/>
  <c r="F56" i="1"/>
  <c r="BC55" i="1"/>
  <c r="ES55" i="1"/>
  <c r="AL55" i="1"/>
  <c r="DW55" i="1"/>
  <c r="F55" i="1"/>
  <c r="BC54" i="1"/>
  <c r="ES54" i="1"/>
  <c r="AL54" i="1"/>
  <c r="DW54" i="1"/>
  <c r="F54" i="1"/>
  <c r="BC53" i="1"/>
  <c r="ES53" i="1"/>
  <c r="AL53" i="1"/>
  <c r="DW53" i="1"/>
  <c r="F53" i="1"/>
  <c r="BC52" i="1"/>
  <c r="ES52" i="1"/>
  <c r="AL52" i="1"/>
  <c r="DW52" i="1"/>
  <c r="F52" i="1"/>
  <c r="EW51" i="1"/>
  <c r="AQ51" i="1"/>
  <c r="BC51" i="1"/>
  <c r="ES51" i="1"/>
  <c r="AL51" i="1"/>
  <c r="BS51" i="1"/>
  <c r="EU51" i="1"/>
  <c r="AN51" i="1"/>
  <c r="BB51" i="1"/>
  <c r="ET51" i="1"/>
  <c r="AM51" i="1"/>
  <c r="BA51" i="1"/>
  <c r="EV51" i="1"/>
  <c r="AO51" i="1"/>
  <c r="I51" i="1"/>
  <c r="DW51" i="1"/>
  <c r="BC50" i="1"/>
  <c r="ES50" i="1"/>
  <c r="AL50" i="1"/>
  <c r="DW50" i="1"/>
  <c r="F50" i="1"/>
  <c r="BC49" i="1"/>
  <c r="ES49" i="1"/>
  <c r="AL49" i="1"/>
  <c r="DW49" i="1"/>
  <c r="F49" i="1"/>
  <c r="BC48" i="1"/>
  <c r="ES48" i="1"/>
  <c r="AL48" i="1"/>
  <c r="DW48" i="1"/>
  <c r="F48" i="1"/>
  <c r="BC47" i="1"/>
  <c r="ES47" i="1"/>
  <c r="AL47" i="1"/>
  <c r="DW47" i="1"/>
  <c r="F47" i="1"/>
  <c r="BC46" i="1"/>
  <c r="ES46" i="1"/>
  <c r="AL46" i="1"/>
  <c r="DW46" i="1"/>
  <c r="F46" i="1"/>
  <c r="BC45" i="1"/>
  <c r="ES45" i="1"/>
  <c r="AL45" i="1"/>
  <c r="DW45" i="1"/>
  <c r="F45" i="1"/>
  <c r="BC44" i="1"/>
  <c r="ES44" i="1"/>
  <c r="AL44" i="1"/>
  <c r="DW44" i="1"/>
  <c r="F44" i="1"/>
  <c r="BC43" i="1"/>
  <c r="ES43" i="1"/>
  <c r="AL43" i="1"/>
  <c r="DW43" i="1"/>
  <c r="F43" i="1"/>
  <c r="BC42" i="1"/>
  <c r="ES42" i="1"/>
  <c r="AL42" i="1"/>
  <c r="DW42" i="1"/>
  <c r="F42" i="1"/>
  <c r="EW41" i="1"/>
  <c r="AQ41" i="1"/>
  <c r="BC41" i="1"/>
  <c r="ES41" i="1"/>
  <c r="AL41" i="1"/>
  <c r="BS41" i="1"/>
  <c r="EU41" i="1"/>
  <c r="AN41" i="1"/>
  <c r="BB41" i="1"/>
  <c r="ET41" i="1"/>
  <c r="AM41" i="1"/>
  <c r="BA41" i="1"/>
  <c r="EV41" i="1"/>
  <c r="AO41" i="1"/>
  <c r="I41" i="1"/>
  <c r="DW41" i="1"/>
  <c r="BC40" i="1"/>
  <c r="ES40" i="1"/>
  <c r="AL40" i="1"/>
  <c r="DW40" i="1"/>
  <c r="F40" i="1"/>
  <c r="BC39" i="1"/>
  <c r="ES39" i="1"/>
  <c r="AL39" i="1"/>
  <c r="DW39" i="1"/>
  <c r="F39" i="1"/>
  <c r="BC38" i="1"/>
  <c r="ES38" i="1"/>
  <c r="AL38" i="1"/>
  <c r="DW38" i="1"/>
  <c r="F38" i="1"/>
  <c r="BC37" i="1"/>
  <c r="ES37" i="1"/>
  <c r="AL37" i="1"/>
  <c r="DW37" i="1"/>
  <c r="F37" i="1"/>
  <c r="BC36" i="1"/>
  <c r="ES36" i="1"/>
  <c r="AL36" i="1"/>
  <c r="DW36" i="1"/>
  <c r="F36" i="1"/>
  <c r="BC35" i="1"/>
  <c r="ES35" i="1"/>
  <c r="AL35" i="1"/>
  <c r="DW35" i="1"/>
  <c r="F35" i="1"/>
  <c r="BC34" i="1"/>
  <c r="ES34" i="1"/>
  <c r="AL34" i="1"/>
  <c r="DW34" i="1"/>
  <c r="F34" i="1"/>
  <c r="BC33" i="1"/>
  <c r="ES33" i="1"/>
  <c r="AL33" i="1"/>
  <c r="DW33" i="1"/>
  <c r="F33" i="1"/>
  <c r="BC32" i="1"/>
  <c r="ES32" i="1"/>
  <c r="AL32" i="1"/>
  <c r="DW32" i="1"/>
  <c r="F32" i="1"/>
  <c r="BC31" i="1"/>
  <c r="ES31" i="1"/>
  <c r="AL31" i="1"/>
  <c r="DW31" i="1"/>
  <c r="F31" i="1"/>
  <c r="BC30" i="1"/>
  <c r="ES30" i="1"/>
  <c r="AL30" i="1"/>
  <c r="DW30" i="1"/>
  <c r="F30" i="1"/>
  <c r="BC29" i="1"/>
  <c r="ES29" i="1"/>
  <c r="AL29" i="1"/>
  <c r="DW29" i="1"/>
  <c r="F29" i="1"/>
  <c r="BC28" i="1"/>
  <c r="ES28" i="1"/>
  <c r="AL28" i="1"/>
  <c r="DW28" i="1"/>
  <c r="F28" i="1"/>
  <c r="BC27" i="1"/>
  <c r="ES27" i="1"/>
  <c r="AL27" i="1"/>
  <c r="DW27" i="1"/>
  <c r="F27" i="1"/>
  <c r="BC26" i="1"/>
  <c r="ES26" i="1"/>
  <c r="AL26" i="1"/>
  <c r="DW26" i="1"/>
  <c r="F26" i="1"/>
  <c r="BC25" i="1"/>
  <c r="ES25" i="1"/>
  <c r="AL25" i="1"/>
  <c r="DW25" i="1"/>
  <c r="F25" i="1"/>
  <c r="EW24" i="1"/>
  <c r="AQ24" i="1"/>
  <c r="BC24" i="1"/>
  <c r="ES24" i="1"/>
  <c r="AL24" i="1"/>
  <c r="BS24" i="1"/>
  <c r="EU24" i="1"/>
  <c r="AN24" i="1"/>
  <c r="BB24" i="1"/>
  <c r="ET24" i="1"/>
  <c r="AM24" i="1"/>
  <c r="BA24" i="1"/>
  <c r="EV24" i="1"/>
  <c r="AO24" i="1"/>
  <c r="I24" i="1"/>
  <c r="DW24" i="1"/>
  <c r="BP34" i="9"/>
  <c r="BO23" i="9"/>
  <c r="BQ14" i="9"/>
  <c r="BM13" i="9"/>
  <c r="BM12" i="9"/>
  <c r="BM11" i="9"/>
  <c r="BL10" i="9"/>
  <c r="BL9" i="9"/>
  <c r="BL8" i="9"/>
  <c r="BL7" i="9"/>
  <c r="E112" i="15" l="1"/>
  <c r="G113" i="15" s="1"/>
  <c r="H113" i="15" s="1"/>
  <c r="J113" i="15" s="1"/>
  <c r="E90" i="15"/>
  <c r="G91" i="15" s="1"/>
  <c r="H91" i="15" s="1"/>
  <c r="I91" i="15" s="1"/>
  <c r="E100" i="15"/>
  <c r="G101" i="15" s="1"/>
  <c r="H101" i="15" s="1"/>
  <c r="J101" i="15" s="1"/>
  <c r="E107" i="15"/>
  <c r="G108" i="15" s="1"/>
  <c r="H108" i="15" s="1"/>
  <c r="J108" i="15" s="1"/>
  <c r="E86" i="15"/>
  <c r="G88" i="15" s="1"/>
  <c r="H88" i="15" s="1"/>
  <c r="J88" i="15" s="1"/>
  <c r="E29" i="15"/>
  <c r="G30" i="15" s="1"/>
  <c r="E37" i="15"/>
  <c r="G40" i="15" s="1"/>
  <c r="E61" i="15"/>
  <c r="G66" i="15" s="1"/>
  <c r="E69" i="15"/>
  <c r="G70" i="15" s="1"/>
  <c r="E116" i="15"/>
  <c r="G117" i="15" s="1"/>
  <c r="H117" i="15" s="1"/>
  <c r="E45" i="15"/>
  <c r="G46" i="15" s="1"/>
  <c r="E53" i="15"/>
  <c r="G54" i="15" s="1"/>
  <c r="E77" i="15"/>
  <c r="G82" i="15" s="1"/>
  <c r="E92" i="15"/>
  <c r="G94" i="15" s="1"/>
  <c r="E110" i="15"/>
  <c r="G111" i="15" s="1"/>
  <c r="H111" i="15" s="1"/>
  <c r="J111" i="15" s="1"/>
  <c r="E25" i="15"/>
  <c r="G26" i="15" s="1"/>
  <c r="E102" i="15"/>
  <c r="G104" i="15" s="1"/>
  <c r="H104" i="15" s="1"/>
  <c r="J104" i="15" s="1"/>
  <c r="E114" i="15"/>
  <c r="G115" i="15" s="1"/>
  <c r="H115" i="15" s="1"/>
  <c r="I115" i="15" s="1"/>
  <c r="G83" i="13"/>
  <c r="G85" i="13"/>
  <c r="H99" i="15"/>
  <c r="J99" i="15" s="1"/>
  <c r="H85" i="15"/>
  <c r="J85" i="15" s="1"/>
  <c r="H97" i="15"/>
  <c r="J97" i="15" s="1"/>
  <c r="ER138" i="1"/>
  <c r="AK138" i="1"/>
  <c r="ER132" i="1"/>
  <c r="ER135" i="1"/>
  <c r="AK135" i="1"/>
  <c r="AK132" i="1"/>
  <c r="ER129" i="1"/>
  <c r="AK129" i="1"/>
  <c r="ER125" i="1"/>
  <c r="AK125" i="1"/>
  <c r="ER123" i="1"/>
  <c r="AK123" i="1"/>
  <c r="ER117" i="1"/>
  <c r="ER119" i="1"/>
  <c r="AK119" i="1"/>
  <c r="AK117" i="1"/>
  <c r="ER115" i="1"/>
  <c r="AK115" i="1"/>
  <c r="ER113" i="1"/>
  <c r="AK113" i="1"/>
  <c r="ER109" i="1"/>
  <c r="AK109" i="1"/>
  <c r="ER108" i="1"/>
  <c r="AK108" i="1"/>
  <c r="ER106" i="1"/>
  <c r="AK106" i="1"/>
  <c r="ER101" i="1"/>
  <c r="AK101" i="1"/>
  <c r="AK91" i="1"/>
  <c r="ER91" i="1"/>
  <c r="ER81" i="1"/>
  <c r="AK81" i="1"/>
  <c r="ER71" i="1"/>
  <c r="AK71" i="1"/>
  <c r="ER61" i="1"/>
  <c r="AK61" i="1"/>
  <c r="AK41" i="1"/>
  <c r="AK51" i="1"/>
  <c r="ER51" i="1"/>
  <c r="ER41" i="1"/>
  <c r="AK24" i="1"/>
  <c r="ER24" i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" i="3"/>
  <c r="Y1" i="3"/>
  <c r="CX1" i="3" s="1"/>
  <c r="CU1" i="3"/>
  <c r="CV1" i="3"/>
  <c r="CY1" i="3"/>
  <c r="CZ1" i="3"/>
  <c r="DB1" i="3" s="1"/>
  <c r="DA1" i="3"/>
  <c r="DC1" i="3"/>
  <c r="A2" i="3"/>
  <c r="Y2" i="3"/>
  <c r="CX2" i="3"/>
  <c r="DF2" i="3" s="1"/>
  <c r="CY2" i="3"/>
  <c r="CZ2" i="3"/>
  <c r="DA2" i="3"/>
  <c r="DB2" i="3"/>
  <c r="DC2" i="3"/>
  <c r="A3" i="3"/>
  <c r="Y3" i="3"/>
  <c r="CX3" i="3" s="1"/>
  <c r="CY3" i="3"/>
  <c r="CZ3" i="3"/>
  <c r="DB3" i="3" s="1"/>
  <c r="DA3" i="3"/>
  <c r="DC3" i="3"/>
  <c r="A4" i="3"/>
  <c r="Y4" i="3"/>
  <c r="CW4" i="3" s="1"/>
  <c r="CX4" i="3"/>
  <c r="DF4" i="3" s="1"/>
  <c r="CY4" i="3"/>
  <c r="CZ4" i="3"/>
  <c r="DA4" i="3"/>
  <c r="DB4" i="3"/>
  <c r="DC4" i="3"/>
  <c r="A5" i="3"/>
  <c r="Y5" i="3"/>
  <c r="CX5" i="3" s="1"/>
  <c r="CY5" i="3"/>
  <c r="CZ5" i="3"/>
  <c r="DB5" i="3" s="1"/>
  <c r="DA5" i="3"/>
  <c r="DC5" i="3"/>
  <c r="A6" i="3"/>
  <c r="Y6" i="3"/>
  <c r="CW6" i="3" s="1"/>
  <c r="CX6" i="3"/>
  <c r="DF6" i="3" s="1"/>
  <c r="CY6" i="3"/>
  <c r="CZ6" i="3"/>
  <c r="DA6" i="3"/>
  <c r="DB6" i="3"/>
  <c r="DC6" i="3"/>
  <c r="A7" i="3"/>
  <c r="Y7" i="3"/>
  <c r="CX7" i="3" s="1"/>
  <c r="CY7" i="3"/>
  <c r="CZ7" i="3"/>
  <c r="DB7" i="3" s="1"/>
  <c r="DA7" i="3"/>
  <c r="DC7" i="3"/>
  <c r="A8" i="3"/>
  <c r="Y8" i="3"/>
  <c r="CW8" i="3" s="1"/>
  <c r="CX8" i="3"/>
  <c r="DF8" i="3" s="1"/>
  <c r="CY8" i="3"/>
  <c r="CZ8" i="3"/>
  <c r="DA8" i="3"/>
  <c r="DB8" i="3"/>
  <c r="DC8" i="3"/>
  <c r="A9" i="3"/>
  <c r="Y9" i="3"/>
  <c r="CX9" i="3" s="1"/>
  <c r="CY9" i="3"/>
  <c r="CZ9" i="3"/>
  <c r="DA9" i="3"/>
  <c r="DB9" i="3"/>
  <c r="DC9" i="3"/>
  <c r="A10" i="3"/>
  <c r="Y10" i="3"/>
  <c r="CX10" i="3" s="1"/>
  <c r="CY10" i="3"/>
  <c r="CZ10" i="3"/>
  <c r="DB10" i="3" s="1"/>
  <c r="DA10" i="3"/>
  <c r="DC10" i="3"/>
  <c r="A11" i="3"/>
  <c r="Y11" i="3"/>
  <c r="CX11" i="3" s="1"/>
  <c r="CY11" i="3"/>
  <c r="CZ11" i="3"/>
  <c r="DB11" i="3" s="1"/>
  <c r="DA11" i="3"/>
  <c r="DC11" i="3"/>
  <c r="A12" i="3"/>
  <c r="Y12" i="3"/>
  <c r="CX12" i="3"/>
  <c r="DF12" i="3" s="1"/>
  <c r="DJ12" i="3" s="1"/>
  <c r="CY12" i="3"/>
  <c r="CZ12" i="3"/>
  <c r="DA12" i="3"/>
  <c r="DB12" i="3"/>
  <c r="DC12" i="3"/>
  <c r="A13" i="3"/>
  <c r="Y13" i="3"/>
  <c r="CX13" i="3" s="1"/>
  <c r="CY13" i="3"/>
  <c r="CZ13" i="3"/>
  <c r="DA13" i="3"/>
  <c r="DB13" i="3"/>
  <c r="DC13" i="3"/>
  <c r="A14" i="3"/>
  <c r="Y14" i="3"/>
  <c r="CX14" i="3" s="1"/>
  <c r="CY14" i="3"/>
  <c r="CZ14" i="3"/>
  <c r="DB14" i="3" s="1"/>
  <c r="DA14" i="3"/>
  <c r="DC14" i="3"/>
  <c r="A15" i="3"/>
  <c r="Y15" i="3"/>
  <c r="CX15" i="3"/>
  <c r="DG15" i="3" s="1"/>
  <c r="CY15" i="3"/>
  <c r="CZ15" i="3"/>
  <c r="DB15" i="3" s="1"/>
  <c r="DA15" i="3"/>
  <c r="DC15" i="3"/>
  <c r="A16" i="3"/>
  <c r="Y16" i="3"/>
  <c r="CX16" i="3"/>
  <c r="DF16" i="3" s="1"/>
  <c r="DJ16" i="3" s="1"/>
  <c r="CY16" i="3"/>
  <c r="CZ16" i="3"/>
  <c r="DA16" i="3"/>
  <c r="DB16" i="3"/>
  <c r="DC16" i="3"/>
  <c r="A17" i="3"/>
  <c r="Y17" i="3"/>
  <c r="CX17" i="3" s="1"/>
  <c r="CY17" i="3"/>
  <c r="CZ17" i="3"/>
  <c r="DA17" i="3"/>
  <c r="DB17" i="3"/>
  <c r="DC17" i="3"/>
  <c r="A18" i="3"/>
  <c r="Y18" i="3"/>
  <c r="CX18" i="3" s="1"/>
  <c r="CY18" i="3"/>
  <c r="CZ18" i="3"/>
  <c r="DB18" i="3" s="1"/>
  <c r="DA18" i="3"/>
  <c r="DC18" i="3"/>
  <c r="A19" i="3"/>
  <c r="Y19" i="3"/>
  <c r="CX19" i="3"/>
  <c r="DG19" i="3" s="1"/>
  <c r="CY19" i="3"/>
  <c r="CZ19" i="3"/>
  <c r="DB19" i="3" s="1"/>
  <c r="DA19" i="3"/>
  <c r="DC19" i="3"/>
  <c r="A20" i="3"/>
  <c r="Y20" i="3"/>
  <c r="CX20" i="3"/>
  <c r="DF20" i="3" s="1"/>
  <c r="DJ20" i="3" s="1"/>
  <c r="CY20" i="3"/>
  <c r="CZ20" i="3"/>
  <c r="DA20" i="3"/>
  <c r="DB20" i="3"/>
  <c r="DC20" i="3"/>
  <c r="A21" i="3"/>
  <c r="Y21" i="3"/>
  <c r="CX21" i="3" s="1"/>
  <c r="CY21" i="3"/>
  <c r="CZ21" i="3"/>
  <c r="DA21" i="3"/>
  <c r="DB21" i="3"/>
  <c r="DC21" i="3"/>
  <c r="A22" i="3"/>
  <c r="Y22" i="3"/>
  <c r="CX22" i="3" s="1"/>
  <c r="CY22" i="3"/>
  <c r="CZ22" i="3"/>
  <c r="DB22" i="3" s="1"/>
  <c r="DA22" i="3"/>
  <c r="DC22" i="3"/>
  <c r="A23" i="3"/>
  <c r="Y23" i="3"/>
  <c r="CX23" i="3"/>
  <c r="DG23" i="3" s="1"/>
  <c r="CY23" i="3"/>
  <c r="CZ23" i="3"/>
  <c r="DB23" i="3" s="1"/>
  <c r="DA23" i="3"/>
  <c r="DC23" i="3"/>
  <c r="A24" i="3"/>
  <c r="Y24" i="3"/>
  <c r="CX24" i="3"/>
  <c r="DF24" i="3" s="1"/>
  <c r="DJ24" i="3" s="1"/>
  <c r="CY24" i="3"/>
  <c r="CZ24" i="3"/>
  <c r="DA24" i="3"/>
  <c r="DB24" i="3"/>
  <c r="DC24" i="3"/>
  <c r="A25" i="3"/>
  <c r="Y25" i="3"/>
  <c r="CV25" i="3" s="1"/>
  <c r="CU25" i="3"/>
  <c r="CY25" i="3"/>
  <c r="CZ25" i="3"/>
  <c r="DB25" i="3" s="1"/>
  <c r="DA25" i="3"/>
  <c r="DC25" i="3"/>
  <c r="A26" i="3"/>
  <c r="Y26" i="3"/>
  <c r="CX26" i="3"/>
  <c r="DF26" i="3" s="1"/>
  <c r="CY26" i="3"/>
  <c r="CZ26" i="3"/>
  <c r="DA26" i="3"/>
  <c r="DB26" i="3"/>
  <c r="DC26" i="3"/>
  <c r="A27" i="3"/>
  <c r="Y27" i="3"/>
  <c r="CX27" i="3" s="1"/>
  <c r="CY27" i="3"/>
  <c r="CZ27" i="3"/>
  <c r="DB27" i="3" s="1"/>
  <c r="DA27" i="3"/>
  <c r="DC27" i="3"/>
  <c r="A28" i="3"/>
  <c r="Y28" i="3"/>
  <c r="CW28" i="3"/>
  <c r="CX28" i="3"/>
  <c r="DF28" i="3" s="1"/>
  <c r="CY28" i="3"/>
  <c r="CZ28" i="3"/>
  <c r="DA28" i="3"/>
  <c r="DB28" i="3"/>
  <c r="DC28" i="3"/>
  <c r="A29" i="3"/>
  <c r="Y29" i="3"/>
  <c r="CX29" i="3" s="1"/>
  <c r="CY29" i="3"/>
  <c r="CZ29" i="3"/>
  <c r="DA29" i="3"/>
  <c r="DB29" i="3"/>
  <c r="DC29" i="3"/>
  <c r="A30" i="3"/>
  <c r="Y30" i="3"/>
  <c r="CX30" i="3" s="1"/>
  <c r="CY30" i="3"/>
  <c r="CZ30" i="3"/>
  <c r="DB30" i="3" s="1"/>
  <c r="DA30" i="3"/>
  <c r="DC30" i="3"/>
  <c r="A31" i="3"/>
  <c r="Y31" i="3"/>
  <c r="CX31" i="3"/>
  <c r="DG31" i="3" s="1"/>
  <c r="CY31" i="3"/>
  <c r="CZ31" i="3"/>
  <c r="DB31" i="3" s="1"/>
  <c r="DA31" i="3"/>
  <c r="DC31" i="3"/>
  <c r="A32" i="3"/>
  <c r="Y32" i="3"/>
  <c r="CX32" i="3"/>
  <c r="DF32" i="3" s="1"/>
  <c r="DJ32" i="3" s="1"/>
  <c r="CY32" i="3"/>
  <c r="CZ32" i="3"/>
  <c r="DA32" i="3"/>
  <c r="DB32" i="3"/>
  <c r="DC32" i="3"/>
  <c r="A33" i="3"/>
  <c r="CX33" i="3"/>
  <c r="P24" i="11" s="1"/>
  <c r="CY33" i="3"/>
  <c r="CZ33" i="3"/>
  <c r="DA33" i="3"/>
  <c r="DB33" i="3"/>
  <c r="DC33" i="3"/>
  <c r="A34" i="3"/>
  <c r="CX34" i="3"/>
  <c r="P25" i="11" s="1"/>
  <c r="CY34" i="3"/>
  <c r="CZ34" i="3"/>
  <c r="DB34" i="3" s="1"/>
  <c r="DA34" i="3"/>
  <c r="DC34" i="3"/>
  <c r="A35" i="3"/>
  <c r="Y35" i="3"/>
  <c r="CX35" i="3"/>
  <c r="DG35" i="3" s="1"/>
  <c r="CY35" i="3"/>
  <c r="CZ35" i="3"/>
  <c r="DB35" i="3" s="1"/>
  <c r="DA35" i="3"/>
  <c r="DC35" i="3"/>
  <c r="A36" i="3"/>
  <c r="Y36" i="3"/>
  <c r="CX36" i="3"/>
  <c r="DF36" i="3" s="1"/>
  <c r="DJ36" i="3" s="1"/>
  <c r="CY36" i="3"/>
  <c r="CZ36" i="3"/>
  <c r="DA36" i="3"/>
  <c r="DB36" i="3"/>
  <c r="DC36" i="3"/>
  <c r="A37" i="3"/>
  <c r="Y37" i="3"/>
  <c r="CX37" i="3" s="1"/>
  <c r="DG37" i="3" s="1"/>
  <c r="CY37" i="3"/>
  <c r="CZ37" i="3"/>
  <c r="DA37" i="3"/>
  <c r="DB37" i="3"/>
  <c r="DC37" i="3"/>
  <c r="A38" i="3"/>
  <c r="Y38" i="3"/>
  <c r="CX38" i="3" s="1"/>
  <c r="DF38" i="3" s="1"/>
  <c r="DJ38" i="3" s="1"/>
  <c r="CY38" i="3"/>
  <c r="CZ38" i="3"/>
  <c r="DB38" i="3" s="1"/>
  <c r="DA38" i="3"/>
  <c r="DC38" i="3"/>
  <c r="A39" i="3"/>
  <c r="Y39" i="3"/>
  <c r="CX39" i="3"/>
  <c r="DG39" i="3" s="1"/>
  <c r="CY39" i="3"/>
  <c r="CZ39" i="3"/>
  <c r="DB39" i="3" s="1"/>
  <c r="DA39" i="3"/>
  <c r="DC39" i="3"/>
  <c r="A40" i="3"/>
  <c r="Y40" i="3"/>
  <c r="CX40" i="3" s="1"/>
  <c r="DF40" i="3" s="1"/>
  <c r="CU40" i="3"/>
  <c r="CV40" i="3"/>
  <c r="CY40" i="3"/>
  <c r="CZ40" i="3"/>
  <c r="DB40" i="3" s="1"/>
  <c r="DA40" i="3"/>
  <c r="DC40" i="3"/>
  <c r="A41" i="3"/>
  <c r="Y41" i="3"/>
  <c r="CX41" i="3"/>
  <c r="DG41" i="3" s="1"/>
  <c r="CY41" i="3"/>
  <c r="CZ41" i="3"/>
  <c r="DB41" i="3" s="1"/>
  <c r="DA41" i="3"/>
  <c r="DC41" i="3"/>
  <c r="A42" i="3"/>
  <c r="Y42" i="3"/>
  <c r="CW42" i="3"/>
  <c r="CX42" i="3"/>
  <c r="DG42" i="3" s="1"/>
  <c r="DJ42" i="3" s="1"/>
  <c r="CY42" i="3"/>
  <c r="CZ42" i="3"/>
  <c r="DA42" i="3"/>
  <c r="DB42" i="3"/>
  <c r="DC42" i="3"/>
  <c r="A43" i="3"/>
  <c r="Y43" i="3"/>
  <c r="CY43" i="3"/>
  <c r="CZ43" i="3"/>
  <c r="DB43" i="3" s="1"/>
  <c r="DA43" i="3"/>
  <c r="DC43" i="3"/>
  <c r="A44" i="3"/>
  <c r="Y44" i="3"/>
  <c r="CX44" i="3"/>
  <c r="DI44" i="3" s="1"/>
  <c r="CY44" i="3"/>
  <c r="CZ44" i="3"/>
  <c r="DA44" i="3"/>
  <c r="DB44" i="3"/>
  <c r="DC44" i="3"/>
  <c r="A45" i="3"/>
  <c r="Y45" i="3"/>
  <c r="CX45" i="3" s="1"/>
  <c r="CY45" i="3"/>
  <c r="CZ45" i="3"/>
  <c r="DA45" i="3"/>
  <c r="DB45" i="3"/>
  <c r="DC45" i="3"/>
  <c r="A46" i="3"/>
  <c r="Y46" i="3"/>
  <c r="CX46" i="3" s="1"/>
  <c r="DI46" i="3" s="1"/>
  <c r="CY46" i="3"/>
  <c r="CZ46" i="3"/>
  <c r="DB46" i="3" s="1"/>
  <c r="DA46" i="3"/>
  <c r="DC46" i="3"/>
  <c r="A47" i="3"/>
  <c r="Y47" i="3"/>
  <c r="CX47" i="3" s="1"/>
  <c r="CY47" i="3"/>
  <c r="CZ47" i="3"/>
  <c r="DB47" i="3" s="1"/>
  <c r="DA47" i="3"/>
  <c r="DC47" i="3"/>
  <c r="A48" i="3"/>
  <c r="CX48" i="3"/>
  <c r="CY48" i="3"/>
  <c r="CZ48" i="3"/>
  <c r="DA48" i="3"/>
  <c r="DB48" i="3"/>
  <c r="DC48" i="3"/>
  <c r="A49" i="3"/>
  <c r="CX49" i="3"/>
  <c r="Q25" i="11" s="1"/>
  <c r="CY49" i="3"/>
  <c r="CZ49" i="3"/>
  <c r="DA49" i="3"/>
  <c r="DB49" i="3"/>
  <c r="DC49" i="3"/>
  <c r="A50" i="3"/>
  <c r="Y50" i="3"/>
  <c r="CX50" i="3" s="1"/>
  <c r="CY50" i="3"/>
  <c r="CZ50" i="3"/>
  <c r="DB50" i="3" s="1"/>
  <c r="DA50" i="3"/>
  <c r="DC50" i="3"/>
  <c r="A51" i="3"/>
  <c r="Y51" i="3"/>
  <c r="CX51" i="3" s="1"/>
  <c r="CY51" i="3"/>
  <c r="CZ51" i="3"/>
  <c r="DB51" i="3" s="1"/>
  <c r="DA51" i="3"/>
  <c r="DC51" i="3"/>
  <c r="A52" i="3"/>
  <c r="Y52" i="3"/>
  <c r="CX52" i="3"/>
  <c r="DI52" i="3" s="1"/>
  <c r="CY52" i="3"/>
  <c r="CZ52" i="3"/>
  <c r="DA52" i="3"/>
  <c r="DB52" i="3"/>
  <c r="DC52" i="3"/>
  <c r="A53" i="3"/>
  <c r="Y53" i="3"/>
  <c r="CX53" i="3" s="1"/>
  <c r="CY53" i="3"/>
  <c r="CZ53" i="3"/>
  <c r="DA53" i="3"/>
  <c r="DB53" i="3"/>
  <c r="DC53" i="3"/>
  <c r="A54" i="3"/>
  <c r="Y54" i="3"/>
  <c r="CX54" i="3" s="1"/>
  <c r="CY54" i="3"/>
  <c r="CZ54" i="3"/>
  <c r="DB54" i="3" s="1"/>
  <c r="DA54" i="3"/>
  <c r="DC54" i="3"/>
  <c r="A55" i="3"/>
  <c r="Y55" i="3"/>
  <c r="CU55" i="3"/>
  <c r="CV55" i="3"/>
  <c r="CX55" i="3"/>
  <c r="DI55" i="3" s="1"/>
  <c r="DJ55" i="3" s="1"/>
  <c r="CY55" i="3"/>
  <c r="CZ55" i="3"/>
  <c r="DA55" i="3"/>
  <c r="DB55" i="3"/>
  <c r="DC55" i="3"/>
  <c r="A56" i="3"/>
  <c r="Y56" i="3"/>
  <c r="CX56" i="3" s="1"/>
  <c r="CY56" i="3"/>
  <c r="CZ56" i="3"/>
  <c r="DB56" i="3" s="1"/>
  <c r="DA56" i="3"/>
  <c r="DC56" i="3"/>
  <c r="A57" i="3"/>
  <c r="Y57" i="3"/>
  <c r="CW57" i="3" s="1"/>
  <c r="CX57" i="3"/>
  <c r="DI57" i="3" s="1"/>
  <c r="CY57" i="3"/>
  <c r="CZ57" i="3"/>
  <c r="DA57" i="3"/>
  <c r="DB57" i="3"/>
  <c r="DC57" i="3"/>
  <c r="A58" i="3"/>
  <c r="Y58" i="3"/>
  <c r="CW58" i="3" s="1"/>
  <c r="CY58" i="3"/>
  <c r="CZ58" i="3"/>
  <c r="DB58" i="3" s="1"/>
  <c r="DA58" i="3"/>
  <c r="DC58" i="3"/>
  <c r="A59" i="3"/>
  <c r="Y59" i="3"/>
  <c r="CX59" i="3"/>
  <c r="DF59" i="3" s="1"/>
  <c r="DJ59" i="3" s="1"/>
  <c r="CY59" i="3"/>
  <c r="CZ59" i="3"/>
  <c r="DA59" i="3"/>
  <c r="DB59" i="3"/>
  <c r="DC59" i="3"/>
  <c r="A60" i="3"/>
  <c r="Y60" i="3"/>
  <c r="CX60" i="3"/>
  <c r="DI60" i="3" s="1"/>
  <c r="CY60" i="3"/>
  <c r="CZ60" i="3"/>
  <c r="DA60" i="3"/>
  <c r="DB60" i="3"/>
  <c r="DC60" i="3"/>
  <c r="A61" i="3"/>
  <c r="Y61" i="3"/>
  <c r="CX61" i="3" s="1"/>
  <c r="CY61" i="3"/>
  <c r="CZ61" i="3"/>
  <c r="DB61" i="3" s="1"/>
  <c r="DA61" i="3"/>
  <c r="DC61" i="3"/>
  <c r="A62" i="3"/>
  <c r="Y62" i="3"/>
  <c r="CX62" i="3" s="1"/>
  <c r="CY62" i="3"/>
  <c r="CZ62" i="3"/>
  <c r="DB62" i="3" s="1"/>
  <c r="DA62" i="3"/>
  <c r="DC62" i="3"/>
  <c r="A63" i="3"/>
  <c r="CX63" i="3"/>
  <c r="CY63" i="3"/>
  <c r="CZ63" i="3"/>
  <c r="DA63" i="3"/>
  <c r="DB63" i="3"/>
  <c r="DC63" i="3"/>
  <c r="A64" i="3"/>
  <c r="CX64" i="3"/>
  <c r="CY64" i="3"/>
  <c r="CZ64" i="3"/>
  <c r="DA64" i="3"/>
  <c r="DB64" i="3"/>
  <c r="DC64" i="3"/>
  <c r="A65" i="3"/>
  <c r="Y65" i="3"/>
  <c r="CX65" i="3" s="1"/>
  <c r="DG65" i="3" s="1"/>
  <c r="CY65" i="3"/>
  <c r="CZ65" i="3"/>
  <c r="DB65" i="3" s="1"/>
  <c r="DA65" i="3"/>
  <c r="DC65" i="3"/>
  <c r="A66" i="3"/>
  <c r="Y66" i="3"/>
  <c r="CX66" i="3" s="1"/>
  <c r="DF66" i="3" s="1"/>
  <c r="DJ66" i="3" s="1"/>
  <c r="CY66" i="3"/>
  <c r="CZ66" i="3"/>
  <c r="DB66" i="3" s="1"/>
  <c r="DA66" i="3"/>
  <c r="DC66" i="3"/>
  <c r="A67" i="3"/>
  <c r="Y67" i="3"/>
  <c r="CX67" i="3"/>
  <c r="DF67" i="3" s="1"/>
  <c r="DJ67" i="3" s="1"/>
  <c r="CY67" i="3"/>
  <c r="CZ67" i="3"/>
  <c r="DA67" i="3"/>
  <c r="DB67" i="3"/>
  <c r="DC67" i="3"/>
  <c r="A68" i="3"/>
  <c r="Y68" i="3"/>
  <c r="CX68" i="3"/>
  <c r="DH68" i="3" s="1"/>
  <c r="CY68" i="3"/>
  <c r="CZ68" i="3"/>
  <c r="DA68" i="3"/>
  <c r="DB68" i="3"/>
  <c r="DC68" i="3"/>
  <c r="A69" i="3"/>
  <c r="Y69" i="3"/>
  <c r="CX69" i="3" s="1"/>
  <c r="DG69" i="3" s="1"/>
  <c r="CY69" i="3"/>
  <c r="CZ69" i="3"/>
  <c r="DB69" i="3" s="1"/>
  <c r="DA69" i="3"/>
  <c r="DC69" i="3"/>
  <c r="A70" i="3"/>
  <c r="Y70" i="3"/>
  <c r="CU70" i="3"/>
  <c r="CV70" i="3"/>
  <c r="CX70" i="3"/>
  <c r="CY70" i="3"/>
  <c r="CZ70" i="3"/>
  <c r="DA70" i="3"/>
  <c r="DB70" i="3"/>
  <c r="DC70" i="3"/>
  <c r="A71" i="3"/>
  <c r="Y71" i="3"/>
  <c r="CX71" i="3" s="1"/>
  <c r="DG71" i="3" s="1"/>
  <c r="CY71" i="3"/>
  <c r="CZ71" i="3"/>
  <c r="DB71" i="3" s="1"/>
  <c r="DA71" i="3"/>
  <c r="DC71" i="3"/>
  <c r="A72" i="3"/>
  <c r="Y72" i="3"/>
  <c r="CW72" i="3" s="1"/>
  <c r="CX72" i="3"/>
  <c r="DF72" i="3" s="1"/>
  <c r="CY72" i="3"/>
  <c r="CZ72" i="3"/>
  <c r="DA72" i="3"/>
  <c r="DB72" i="3"/>
  <c r="DC72" i="3"/>
  <c r="A73" i="3"/>
  <c r="Y73" i="3"/>
  <c r="CX73" i="3" s="1"/>
  <c r="DG73" i="3" s="1"/>
  <c r="DJ73" i="3" s="1"/>
  <c r="CW73" i="3"/>
  <c r="CY73" i="3"/>
  <c r="CZ73" i="3"/>
  <c r="DB73" i="3" s="1"/>
  <c r="DA73" i="3"/>
  <c r="DC73" i="3"/>
  <c r="A74" i="3"/>
  <c r="Y74" i="3"/>
  <c r="CX74" i="3"/>
  <c r="DG74" i="3" s="1"/>
  <c r="CY74" i="3"/>
  <c r="CZ74" i="3"/>
  <c r="DB74" i="3" s="1"/>
  <c r="DA74" i="3"/>
  <c r="DC74" i="3"/>
  <c r="A75" i="3"/>
  <c r="Y75" i="3"/>
  <c r="CX75" i="3"/>
  <c r="DF75" i="3" s="1"/>
  <c r="DJ75" i="3" s="1"/>
  <c r="CY75" i="3"/>
  <c r="CZ75" i="3"/>
  <c r="DA75" i="3"/>
  <c r="DB75" i="3"/>
  <c r="DC75" i="3"/>
  <c r="A76" i="3"/>
  <c r="Y76" i="3"/>
  <c r="CX76" i="3"/>
  <c r="DH76" i="3" s="1"/>
  <c r="CY76" i="3"/>
  <c r="CZ76" i="3"/>
  <c r="DA76" i="3"/>
  <c r="DB76" i="3"/>
  <c r="DC76" i="3"/>
  <c r="A77" i="3"/>
  <c r="Y77" i="3"/>
  <c r="CX77" i="3" s="1"/>
  <c r="DG77" i="3" s="1"/>
  <c r="CY77" i="3"/>
  <c r="CZ77" i="3"/>
  <c r="DB77" i="3" s="1"/>
  <c r="DA77" i="3"/>
  <c r="DC77" i="3"/>
  <c r="A78" i="3"/>
  <c r="CX78" i="3"/>
  <c r="CY78" i="3"/>
  <c r="CZ78" i="3"/>
  <c r="DB78" i="3" s="1"/>
  <c r="DA78" i="3"/>
  <c r="DC78" i="3"/>
  <c r="A79" i="3"/>
  <c r="CX79" i="3"/>
  <c r="CY79" i="3"/>
  <c r="CZ79" i="3"/>
  <c r="DA79" i="3"/>
  <c r="DB79" i="3"/>
  <c r="DC79" i="3"/>
  <c r="A80" i="3"/>
  <c r="Y80" i="3"/>
  <c r="CX80" i="3"/>
  <c r="CY80" i="3"/>
  <c r="CZ80" i="3"/>
  <c r="DA80" i="3"/>
  <c r="DB80" i="3"/>
  <c r="DC80" i="3"/>
  <c r="A81" i="3"/>
  <c r="Y81" i="3"/>
  <c r="CX81" i="3" s="1"/>
  <c r="DG81" i="3" s="1"/>
  <c r="CY81" i="3"/>
  <c r="CZ81" i="3"/>
  <c r="DB81" i="3" s="1"/>
  <c r="DA81" i="3"/>
  <c r="DC81" i="3"/>
  <c r="A82" i="3"/>
  <c r="Y82" i="3"/>
  <c r="CX82" i="3"/>
  <c r="DG82" i="3" s="1"/>
  <c r="CY82" i="3"/>
  <c r="CZ82" i="3"/>
  <c r="DB82" i="3" s="1"/>
  <c r="DA82" i="3"/>
  <c r="DC82" i="3"/>
  <c r="A83" i="3"/>
  <c r="Y83" i="3"/>
  <c r="CX83" i="3"/>
  <c r="DF83" i="3" s="1"/>
  <c r="DJ83" i="3" s="1"/>
  <c r="CY83" i="3"/>
  <c r="CZ83" i="3"/>
  <c r="DA83" i="3"/>
  <c r="DB83" i="3"/>
  <c r="DC83" i="3"/>
  <c r="A84" i="3"/>
  <c r="Y84" i="3"/>
  <c r="CX84" i="3"/>
  <c r="DH84" i="3" s="1"/>
  <c r="CY84" i="3"/>
  <c r="CZ84" i="3"/>
  <c r="DA84" i="3"/>
  <c r="DB84" i="3"/>
  <c r="DC84" i="3"/>
  <c r="A85" i="3"/>
  <c r="Y85" i="3"/>
  <c r="CU85" i="3"/>
  <c r="CY85" i="3"/>
  <c r="CZ85" i="3"/>
  <c r="DA85" i="3"/>
  <c r="DB85" i="3"/>
  <c r="DC85" i="3"/>
  <c r="A86" i="3"/>
  <c r="Y86" i="3"/>
  <c r="CX86" i="3"/>
  <c r="DH86" i="3" s="1"/>
  <c r="CY86" i="3"/>
  <c r="CZ86" i="3"/>
  <c r="DA86" i="3"/>
  <c r="DB86" i="3"/>
  <c r="DC86" i="3"/>
  <c r="A87" i="3"/>
  <c r="Y87" i="3"/>
  <c r="CY87" i="3"/>
  <c r="CZ87" i="3"/>
  <c r="DB87" i="3" s="1"/>
  <c r="DA87" i="3"/>
  <c r="DC87" i="3"/>
  <c r="A88" i="3"/>
  <c r="Y88" i="3"/>
  <c r="CW88" i="3"/>
  <c r="CX88" i="3"/>
  <c r="CY88" i="3"/>
  <c r="CZ88" i="3"/>
  <c r="DA88" i="3"/>
  <c r="DB88" i="3"/>
  <c r="DC88" i="3"/>
  <c r="A89" i="3"/>
  <c r="Y89" i="3"/>
  <c r="CX89" i="3" s="1"/>
  <c r="CY89" i="3"/>
  <c r="CZ89" i="3"/>
  <c r="DB89" i="3" s="1"/>
  <c r="DA89" i="3"/>
  <c r="DC89" i="3"/>
  <c r="A90" i="3"/>
  <c r="Y90" i="3"/>
  <c r="CX90" i="3" s="1"/>
  <c r="DF90" i="3" s="1"/>
  <c r="DJ90" i="3" s="1"/>
  <c r="CY90" i="3"/>
  <c r="CZ90" i="3"/>
  <c r="DB90" i="3" s="1"/>
  <c r="DA90" i="3"/>
  <c r="DC90" i="3"/>
  <c r="A91" i="3"/>
  <c r="Y91" i="3"/>
  <c r="CX91" i="3"/>
  <c r="DF91" i="3" s="1"/>
  <c r="DJ91" i="3" s="1"/>
  <c r="CY91" i="3"/>
  <c r="CZ91" i="3"/>
  <c r="DA91" i="3"/>
  <c r="DB91" i="3"/>
  <c r="DC91" i="3"/>
  <c r="A92" i="3"/>
  <c r="Y92" i="3"/>
  <c r="CX92" i="3" s="1"/>
  <c r="DG92" i="3" s="1"/>
  <c r="CY92" i="3"/>
  <c r="CZ92" i="3"/>
  <c r="DA92" i="3"/>
  <c r="DB92" i="3"/>
  <c r="DC92" i="3"/>
  <c r="A93" i="3"/>
  <c r="CX93" i="3"/>
  <c r="CY93" i="3"/>
  <c r="CZ93" i="3"/>
  <c r="DB93" i="3" s="1"/>
  <c r="DA93" i="3"/>
  <c r="DC93" i="3"/>
  <c r="A94" i="3"/>
  <c r="CX94" i="3"/>
  <c r="CY94" i="3"/>
  <c r="CZ94" i="3"/>
  <c r="DB94" i="3" s="1"/>
  <c r="DA94" i="3"/>
  <c r="DC94" i="3"/>
  <c r="A95" i="3"/>
  <c r="Y95" i="3"/>
  <c r="CX95" i="3"/>
  <c r="CY95" i="3"/>
  <c r="CZ95" i="3"/>
  <c r="DA95" i="3"/>
  <c r="DB95" i="3"/>
  <c r="DC95" i="3"/>
  <c r="A96" i="3"/>
  <c r="Y96" i="3"/>
  <c r="CX96" i="3" s="1"/>
  <c r="DG96" i="3" s="1"/>
  <c r="CY96" i="3"/>
  <c r="CZ96" i="3"/>
  <c r="DA96" i="3"/>
  <c r="DB96" i="3"/>
  <c r="DC96" i="3"/>
  <c r="A97" i="3"/>
  <c r="Y97" i="3"/>
  <c r="CX97" i="3" s="1"/>
  <c r="DG97" i="3" s="1"/>
  <c r="CY97" i="3"/>
  <c r="CZ97" i="3"/>
  <c r="DB97" i="3" s="1"/>
  <c r="DA97" i="3"/>
  <c r="DC97" i="3"/>
  <c r="A98" i="3"/>
  <c r="Y98" i="3"/>
  <c r="CX98" i="3"/>
  <c r="DG98" i="3" s="1"/>
  <c r="CY98" i="3"/>
  <c r="CZ98" i="3"/>
  <c r="DB98" i="3" s="1"/>
  <c r="DA98" i="3"/>
  <c r="DC98" i="3"/>
  <c r="A99" i="3"/>
  <c r="Y99" i="3"/>
  <c r="CX99" i="3"/>
  <c r="DG99" i="3" s="1"/>
  <c r="CY99" i="3"/>
  <c r="CZ99" i="3"/>
  <c r="DB99" i="3" s="1"/>
  <c r="DA99" i="3"/>
  <c r="DC99" i="3"/>
  <c r="A100" i="3"/>
  <c r="Y100" i="3"/>
  <c r="CX100" i="3" s="1"/>
  <c r="CU100" i="3"/>
  <c r="CV100" i="3"/>
  <c r="CY100" i="3"/>
  <c r="CZ100" i="3"/>
  <c r="DB100" i="3" s="1"/>
  <c r="DA100" i="3"/>
  <c r="DC100" i="3"/>
  <c r="A101" i="3"/>
  <c r="Y101" i="3"/>
  <c r="CX101" i="3"/>
  <c r="DG101" i="3" s="1"/>
  <c r="CY101" i="3"/>
  <c r="CZ101" i="3"/>
  <c r="DB101" i="3" s="1"/>
  <c r="DA101" i="3"/>
  <c r="DC101" i="3"/>
  <c r="A102" i="3"/>
  <c r="Y102" i="3"/>
  <c r="CW102" i="3"/>
  <c r="CX102" i="3"/>
  <c r="DI102" i="3" s="1"/>
  <c r="CY102" i="3"/>
  <c r="CZ102" i="3"/>
  <c r="DA102" i="3"/>
  <c r="DB102" i="3"/>
  <c r="DC102" i="3"/>
  <c r="A103" i="3"/>
  <c r="Y103" i="3"/>
  <c r="CW103" i="3" s="1"/>
  <c r="CY103" i="3"/>
  <c r="CZ103" i="3"/>
  <c r="DB103" i="3" s="1"/>
  <c r="DA103" i="3"/>
  <c r="DC103" i="3"/>
  <c r="A104" i="3"/>
  <c r="Y104" i="3"/>
  <c r="CX104" i="3"/>
  <c r="DH104" i="3" s="1"/>
  <c r="CY104" i="3"/>
  <c r="CZ104" i="3"/>
  <c r="DA104" i="3"/>
  <c r="DB104" i="3"/>
  <c r="DC104" i="3"/>
  <c r="A105" i="3"/>
  <c r="Y105" i="3"/>
  <c r="CX105" i="3" s="1"/>
  <c r="DG105" i="3" s="1"/>
  <c r="CY105" i="3"/>
  <c r="CZ105" i="3"/>
  <c r="DA105" i="3"/>
  <c r="DB105" i="3"/>
  <c r="DC105" i="3"/>
  <c r="A106" i="3"/>
  <c r="Y106" i="3"/>
  <c r="CX106" i="3" s="1"/>
  <c r="DF106" i="3" s="1"/>
  <c r="DJ106" i="3" s="1"/>
  <c r="CY106" i="3"/>
  <c r="CZ106" i="3"/>
  <c r="DB106" i="3" s="1"/>
  <c r="DA106" i="3"/>
  <c r="DC106" i="3"/>
  <c r="A107" i="3"/>
  <c r="Y107" i="3"/>
  <c r="CX107" i="3"/>
  <c r="DG107" i="3" s="1"/>
  <c r="CY107" i="3"/>
  <c r="CZ107" i="3"/>
  <c r="DB107" i="3" s="1"/>
  <c r="DA107" i="3"/>
  <c r="DC107" i="3"/>
  <c r="A108" i="3"/>
  <c r="CX108" i="3"/>
  <c r="CY108" i="3"/>
  <c r="CZ108" i="3"/>
  <c r="DA108" i="3"/>
  <c r="DB108" i="3"/>
  <c r="DC108" i="3"/>
  <c r="A109" i="3"/>
  <c r="CX109" i="3"/>
  <c r="CY109" i="3"/>
  <c r="CZ109" i="3"/>
  <c r="DA109" i="3"/>
  <c r="DB109" i="3"/>
  <c r="DC109" i="3"/>
  <c r="A110" i="3"/>
  <c r="Y110" i="3"/>
  <c r="CX110" i="3" s="1"/>
  <c r="DF110" i="3" s="1"/>
  <c r="DJ110" i="3" s="1"/>
  <c r="CY110" i="3"/>
  <c r="CZ110" i="3"/>
  <c r="DB110" i="3" s="1"/>
  <c r="DA110" i="3"/>
  <c r="DC110" i="3"/>
  <c r="A111" i="3"/>
  <c r="Y111" i="3"/>
  <c r="CX111" i="3"/>
  <c r="DG111" i="3" s="1"/>
  <c r="CY111" i="3"/>
  <c r="CZ111" i="3"/>
  <c r="DB111" i="3" s="1"/>
  <c r="DA111" i="3"/>
  <c r="DC111" i="3"/>
  <c r="A112" i="3"/>
  <c r="Y112" i="3"/>
  <c r="CX112" i="3"/>
  <c r="DH112" i="3" s="1"/>
  <c r="CY112" i="3"/>
  <c r="CZ112" i="3"/>
  <c r="DA112" i="3"/>
  <c r="DB112" i="3"/>
  <c r="DC112" i="3"/>
  <c r="A113" i="3"/>
  <c r="Y113" i="3"/>
  <c r="CX113" i="3" s="1"/>
  <c r="DG113" i="3" s="1"/>
  <c r="CY113" i="3"/>
  <c r="CZ113" i="3"/>
  <c r="DA113" i="3"/>
  <c r="DB113" i="3"/>
  <c r="DC113" i="3"/>
  <c r="A114" i="3"/>
  <c r="Y114" i="3"/>
  <c r="CX114" i="3" s="1"/>
  <c r="DF114" i="3" s="1"/>
  <c r="DJ114" i="3" s="1"/>
  <c r="CY114" i="3"/>
  <c r="CZ114" i="3"/>
  <c r="DB114" i="3" s="1"/>
  <c r="DA114" i="3"/>
  <c r="DC114" i="3"/>
  <c r="A115" i="3"/>
  <c r="Y115" i="3"/>
  <c r="CU115" i="3"/>
  <c r="CV115" i="3"/>
  <c r="CX115" i="3"/>
  <c r="DI115" i="3" s="1"/>
  <c r="DJ115" i="3" s="1"/>
  <c r="CY115" i="3"/>
  <c r="CZ115" i="3"/>
  <c r="DA115" i="3"/>
  <c r="DB115" i="3"/>
  <c r="DC115" i="3"/>
  <c r="A116" i="3"/>
  <c r="Y116" i="3"/>
  <c r="CX116" i="3" s="1"/>
  <c r="DF116" i="3" s="1"/>
  <c r="CY116" i="3"/>
  <c r="CZ116" i="3"/>
  <c r="DB116" i="3" s="1"/>
  <c r="DA116" i="3"/>
  <c r="DC116" i="3"/>
  <c r="A117" i="3"/>
  <c r="Y117" i="3"/>
  <c r="CW117" i="3"/>
  <c r="CX117" i="3"/>
  <c r="CY117" i="3"/>
  <c r="CZ117" i="3"/>
  <c r="DA117" i="3"/>
  <c r="DB117" i="3"/>
  <c r="DC117" i="3"/>
  <c r="A118" i="3"/>
  <c r="Y118" i="3"/>
  <c r="CY118" i="3"/>
  <c r="CZ118" i="3"/>
  <c r="DB118" i="3" s="1"/>
  <c r="DA118" i="3"/>
  <c r="DC118" i="3"/>
  <c r="A119" i="3"/>
  <c r="Y119" i="3"/>
  <c r="CX119" i="3"/>
  <c r="DG119" i="3" s="1"/>
  <c r="CY119" i="3"/>
  <c r="CZ119" i="3"/>
  <c r="DB119" i="3" s="1"/>
  <c r="DA119" i="3"/>
  <c r="DC119" i="3"/>
  <c r="A120" i="3"/>
  <c r="Y120" i="3"/>
  <c r="CX120" i="3"/>
  <c r="CY120" i="3"/>
  <c r="CZ120" i="3"/>
  <c r="DA120" i="3"/>
  <c r="DB120" i="3"/>
  <c r="DC120" i="3"/>
  <c r="A121" i="3"/>
  <c r="Y121" i="3"/>
  <c r="CX121" i="3" s="1"/>
  <c r="CY121" i="3"/>
  <c r="CZ121" i="3"/>
  <c r="DA121" i="3"/>
  <c r="DB121" i="3"/>
  <c r="DC121" i="3"/>
  <c r="A122" i="3"/>
  <c r="Y122" i="3"/>
  <c r="CX122" i="3" s="1"/>
  <c r="CY122" i="3"/>
  <c r="CZ122" i="3"/>
  <c r="DB122" i="3" s="1"/>
  <c r="DA122" i="3"/>
  <c r="DC122" i="3"/>
  <c r="A123" i="3"/>
  <c r="CX123" i="3"/>
  <c r="CY123" i="3"/>
  <c r="CZ123" i="3"/>
  <c r="DB123" i="3" s="1"/>
  <c r="DA123" i="3"/>
  <c r="DC123" i="3"/>
  <c r="A124" i="3"/>
  <c r="CX124" i="3"/>
  <c r="V25" i="11" s="1"/>
  <c r="CY124" i="3"/>
  <c r="CZ124" i="3"/>
  <c r="DA124" i="3"/>
  <c r="DB124" i="3"/>
  <c r="DC124" i="3"/>
  <c r="A125" i="3"/>
  <c r="Y125" i="3"/>
  <c r="CU125" i="3"/>
  <c r="CY125" i="3"/>
  <c r="CZ125" i="3"/>
  <c r="DB125" i="3" s="1"/>
  <c r="DA125" i="3"/>
  <c r="DC125" i="3"/>
  <c r="A126" i="3"/>
  <c r="Y126" i="3"/>
  <c r="CX126" i="3"/>
  <c r="DH126" i="3" s="1"/>
  <c r="CY126" i="3"/>
  <c r="CZ126" i="3"/>
  <c r="DA126" i="3"/>
  <c r="DB126" i="3"/>
  <c r="DC126" i="3"/>
  <c r="A127" i="3"/>
  <c r="Y127" i="3"/>
  <c r="CY127" i="3"/>
  <c r="CZ127" i="3"/>
  <c r="DB127" i="3" s="1"/>
  <c r="DA127" i="3"/>
  <c r="DC127" i="3"/>
  <c r="A128" i="3"/>
  <c r="Y128" i="3"/>
  <c r="CX128" i="3"/>
  <c r="DG128" i="3" s="1"/>
  <c r="CY128" i="3"/>
  <c r="CZ128" i="3"/>
  <c r="DB128" i="3" s="1"/>
  <c r="DA128" i="3"/>
  <c r="DC128" i="3"/>
  <c r="A129" i="3"/>
  <c r="Y129" i="3"/>
  <c r="CX129" i="3" s="1"/>
  <c r="DF129" i="3" s="1"/>
  <c r="CU129" i="3"/>
  <c r="CV129" i="3"/>
  <c r="CY129" i="3"/>
  <c r="CZ129" i="3"/>
  <c r="DB129" i="3" s="1"/>
  <c r="DA129" i="3"/>
  <c r="DC129" i="3"/>
  <c r="A130" i="3"/>
  <c r="Y130" i="3"/>
  <c r="CX130" i="3"/>
  <c r="DG130" i="3" s="1"/>
  <c r="CY130" i="3"/>
  <c r="CZ130" i="3"/>
  <c r="DB130" i="3" s="1"/>
  <c r="DA130" i="3"/>
  <c r="DC130" i="3"/>
  <c r="A131" i="3"/>
  <c r="Y131" i="3"/>
  <c r="CX131" i="3" s="1"/>
  <c r="CW131" i="3"/>
  <c r="CY131" i="3"/>
  <c r="CZ131" i="3"/>
  <c r="DB131" i="3" s="1"/>
  <c r="DA131" i="3"/>
  <c r="DC131" i="3"/>
  <c r="A132" i="3"/>
  <c r="Y132" i="3"/>
  <c r="CW132" i="3" s="1"/>
  <c r="CX132" i="3"/>
  <c r="DF132" i="3" s="1"/>
  <c r="CY132" i="3"/>
  <c r="CZ132" i="3"/>
  <c r="DA132" i="3"/>
  <c r="DB132" i="3"/>
  <c r="DC132" i="3"/>
  <c r="A133" i="3"/>
  <c r="CX133" i="3"/>
  <c r="CY133" i="3"/>
  <c r="CZ133" i="3"/>
  <c r="DA133" i="3"/>
  <c r="DB133" i="3"/>
  <c r="DC133" i="3"/>
  <c r="A134" i="3"/>
  <c r="CX134" i="3"/>
  <c r="CY134" i="3"/>
  <c r="CZ134" i="3"/>
  <c r="DB134" i="3" s="1"/>
  <c r="DA134" i="3"/>
  <c r="DC134" i="3"/>
  <c r="A135" i="3"/>
  <c r="CX135" i="3"/>
  <c r="CY135" i="3"/>
  <c r="CZ135" i="3"/>
  <c r="DB135" i="3" s="1"/>
  <c r="DA135" i="3"/>
  <c r="DC135" i="3"/>
  <c r="A136" i="3"/>
  <c r="Y136" i="3"/>
  <c r="CU136" i="3"/>
  <c r="CV136" i="3"/>
  <c r="CX136" i="3"/>
  <c r="DI136" i="3" s="1"/>
  <c r="DJ136" i="3" s="1"/>
  <c r="CY136" i="3"/>
  <c r="CZ136" i="3"/>
  <c r="DB136" i="3" s="1"/>
  <c r="DA136" i="3"/>
  <c r="DC136" i="3"/>
  <c r="A137" i="3"/>
  <c r="Y137" i="3"/>
  <c r="CX137" i="3" s="1"/>
  <c r="DF137" i="3" s="1"/>
  <c r="CY137" i="3"/>
  <c r="CZ137" i="3"/>
  <c r="DB137" i="3" s="1"/>
  <c r="DA137" i="3"/>
  <c r="DC137" i="3"/>
  <c r="A138" i="3"/>
  <c r="Y138" i="3"/>
  <c r="CY138" i="3"/>
  <c r="CZ138" i="3"/>
  <c r="DB138" i="3" s="1"/>
  <c r="DA138" i="3"/>
  <c r="DC138" i="3"/>
  <c r="A139" i="3"/>
  <c r="Y139" i="3"/>
  <c r="CW139" i="3"/>
  <c r="CX139" i="3"/>
  <c r="DG139" i="3" s="1"/>
  <c r="DJ139" i="3" s="1"/>
  <c r="CY139" i="3"/>
  <c r="CZ139" i="3"/>
  <c r="DA139" i="3"/>
  <c r="DB139" i="3"/>
  <c r="DC139" i="3"/>
  <c r="A140" i="3"/>
  <c r="Y140" i="3"/>
  <c r="CY140" i="3"/>
  <c r="CZ140" i="3"/>
  <c r="DB140" i="3" s="1"/>
  <c r="DA140" i="3"/>
  <c r="DC140" i="3"/>
  <c r="A141" i="3"/>
  <c r="Y141" i="3"/>
  <c r="CW141" i="3"/>
  <c r="CX141" i="3"/>
  <c r="DG141" i="3" s="1"/>
  <c r="DJ141" i="3" s="1"/>
  <c r="CY141" i="3"/>
  <c r="CZ141" i="3"/>
  <c r="DA141" i="3"/>
  <c r="DB141" i="3"/>
  <c r="DC141" i="3"/>
  <c r="A142" i="3"/>
  <c r="Y142" i="3"/>
  <c r="CX142" i="3" s="1"/>
  <c r="DF142" i="3" s="1"/>
  <c r="DJ142" i="3" s="1"/>
  <c r="CY142" i="3"/>
  <c r="CZ142" i="3"/>
  <c r="DB142" i="3" s="1"/>
  <c r="DA142" i="3"/>
  <c r="DC142" i="3"/>
  <c r="A143" i="3"/>
  <c r="Y143" i="3"/>
  <c r="CX143" i="3" s="1"/>
  <c r="DI143" i="3" s="1"/>
  <c r="CY143" i="3"/>
  <c r="CZ143" i="3"/>
  <c r="DB143" i="3" s="1"/>
  <c r="DA143" i="3"/>
  <c r="DC143" i="3"/>
  <c r="A144" i="3"/>
  <c r="Y144" i="3"/>
  <c r="CX144" i="3"/>
  <c r="DH144" i="3" s="1"/>
  <c r="CY144" i="3"/>
  <c r="CZ144" i="3"/>
  <c r="DA144" i="3"/>
  <c r="DB144" i="3"/>
  <c r="DC144" i="3"/>
  <c r="A145" i="3"/>
  <c r="Y145" i="3"/>
  <c r="CU145" i="3"/>
  <c r="CY145" i="3"/>
  <c r="CZ145" i="3"/>
  <c r="DB145" i="3" s="1"/>
  <c r="DA145" i="3"/>
  <c r="DC145" i="3"/>
  <c r="A146" i="3"/>
  <c r="Y146" i="3"/>
  <c r="CX146" i="3"/>
  <c r="DH146" i="3" s="1"/>
  <c r="CY146" i="3"/>
  <c r="CZ146" i="3"/>
  <c r="DA146" i="3"/>
  <c r="DB146" i="3"/>
  <c r="DC146" i="3"/>
  <c r="A147" i="3"/>
  <c r="Y147" i="3"/>
  <c r="CX147" i="3" s="1"/>
  <c r="DF147" i="3" s="1"/>
  <c r="CY147" i="3"/>
  <c r="CZ147" i="3"/>
  <c r="DB147" i="3" s="1"/>
  <c r="DA147" i="3"/>
  <c r="DC147" i="3"/>
  <c r="A148" i="3"/>
  <c r="Y148" i="3"/>
  <c r="CW148" i="3" s="1"/>
  <c r="CX148" i="3"/>
  <c r="DH148" i="3" s="1"/>
  <c r="CY148" i="3"/>
  <c r="CZ148" i="3"/>
  <c r="DA148" i="3"/>
  <c r="DB148" i="3"/>
  <c r="DC148" i="3"/>
  <c r="A149" i="3"/>
  <c r="Y149" i="3"/>
  <c r="CX149" i="3" s="1"/>
  <c r="DF149" i="3" s="1"/>
  <c r="CY149" i="3"/>
  <c r="CZ149" i="3"/>
  <c r="DB149" i="3" s="1"/>
  <c r="DA149" i="3"/>
  <c r="DC149" i="3"/>
  <c r="A150" i="3"/>
  <c r="CX150" i="3"/>
  <c r="CY150" i="3"/>
  <c r="CZ150" i="3"/>
  <c r="DB150" i="3" s="1"/>
  <c r="DA150" i="3"/>
  <c r="DC150" i="3"/>
  <c r="A151" i="3"/>
  <c r="CX151" i="3"/>
  <c r="CY151" i="3"/>
  <c r="CZ151" i="3"/>
  <c r="DA151" i="3"/>
  <c r="DB151" i="3"/>
  <c r="DC151" i="3"/>
  <c r="A152" i="3"/>
  <c r="Y152" i="3"/>
  <c r="CX152" i="3"/>
  <c r="DG152" i="3" s="1"/>
  <c r="CY152" i="3"/>
  <c r="CZ152" i="3"/>
  <c r="DA152" i="3"/>
  <c r="DB152" i="3"/>
  <c r="DC152" i="3"/>
  <c r="A153" i="3"/>
  <c r="Y153" i="3"/>
  <c r="CV153" i="3" s="1"/>
  <c r="CU153" i="3"/>
  <c r="CY153" i="3"/>
  <c r="CZ153" i="3"/>
  <c r="DA153" i="3"/>
  <c r="DB153" i="3"/>
  <c r="DC153" i="3"/>
  <c r="A154" i="3"/>
  <c r="Y154" i="3"/>
  <c r="CX154" i="3" s="1"/>
  <c r="CY154" i="3"/>
  <c r="CZ154" i="3"/>
  <c r="DA154" i="3"/>
  <c r="DB154" i="3"/>
  <c r="DC154" i="3"/>
  <c r="A155" i="3"/>
  <c r="Y155" i="3"/>
  <c r="CY155" i="3"/>
  <c r="CZ155" i="3"/>
  <c r="DB155" i="3" s="1"/>
  <c r="DA155" i="3"/>
  <c r="DC155" i="3"/>
  <c r="A156" i="3"/>
  <c r="Y156" i="3"/>
  <c r="CW156" i="3"/>
  <c r="CX156" i="3"/>
  <c r="DG156" i="3" s="1"/>
  <c r="DJ156" i="3" s="1"/>
  <c r="CY156" i="3"/>
  <c r="CZ156" i="3"/>
  <c r="DA156" i="3"/>
  <c r="DB156" i="3"/>
  <c r="DC156" i="3"/>
  <c r="A157" i="3"/>
  <c r="Y157" i="3"/>
  <c r="CX157" i="3" s="1"/>
  <c r="DF157" i="3" s="1"/>
  <c r="DJ157" i="3" s="1"/>
  <c r="CY157" i="3"/>
  <c r="CZ157" i="3"/>
  <c r="DB157" i="3" s="1"/>
  <c r="DA157" i="3"/>
  <c r="DC157" i="3"/>
  <c r="A158" i="3"/>
  <c r="Y158" i="3"/>
  <c r="CU158" i="3"/>
  <c r="CV158" i="3"/>
  <c r="CX158" i="3"/>
  <c r="DG158" i="3" s="1"/>
  <c r="CY158" i="3"/>
  <c r="CZ158" i="3"/>
  <c r="DA158" i="3"/>
  <c r="DB158" i="3"/>
  <c r="DC158" i="3"/>
  <c r="A159" i="3"/>
  <c r="Y159" i="3"/>
  <c r="CX159" i="3" s="1"/>
  <c r="DF159" i="3" s="1"/>
  <c r="CY159" i="3"/>
  <c r="CZ159" i="3"/>
  <c r="DB159" i="3" s="1"/>
  <c r="DA159" i="3"/>
  <c r="DC159" i="3"/>
  <c r="A160" i="3"/>
  <c r="Y160" i="3"/>
  <c r="CW160" i="3" s="1"/>
  <c r="CX160" i="3"/>
  <c r="DH160" i="3" s="1"/>
  <c r="CY160" i="3"/>
  <c r="CZ160" i="3"/>
  <c r="DA160" i="3"/>
  <c r="DB160" i="3"/>
  <c r="DC160" i="3"/>
  <c r="A161" i="3"/>
  <c r="Y161" i="3"/>
  <c r="CX161" i="3" s="1"/>
  <c r="DF161" i="3" s="1"/>
  <c r="CY161" i="3"/>
  <c r="CZ161" i="3"/>
  <c r="DB161" i="3" s="1"/>
  <c r="DA161" i="3"/>
  <c r="DC161" i="3"/>
  <c r="A162" i="3"/>
  <c r="Y162" i="3"/>
  <c r="CX162" i="3" s="1"/>
  <c r="CY162" i="3"/>
  <c r="CZ162" i="3"/>
  <c r="DB162" i="3" s="1"/>
  <c r="DA162" i="3"/>
  <c r="DC162" i="3"/>
  <c r="A163" i="3"/>
  <c r="Y163" i="3"/>
  <c r="CU163" i="3"/>
  <c r="CV163" i="3"/>
  <c r="CX163" i="3"/>
  <c r="DI163" i="3" s="1"/>
  <c r="DJ163" i="3" s="1"/>
  <c r="CY163" i="3"/>
  <c r="CZ163" i="3"/>
  <c r="DB163" i="3" s="1"/>
  <c r="DA163" i="3"/>
  <c r="DC163" i="3"/>
  <c r="A164" i="3"/>
  <c r="Y164" i="3"/>
  <c r="CX164" i="3" s="1"/>
  <c r="DF164" i="3" s="1"/>
  <c r="CY164" i="3"/>
  <c r="CZ164" i="3"/>
  <c r="DB164" i="3" s="1"/>
  <c r="DA164" i="3"/>
  <c r="DC164" i="3"/>
  <c r="A165" i="3"/>
  <c r="Y165" i="3"/>
  <c r="CW165" i="3"/>
  <c r="CX165" i="3"/>
  <c r="DG165" i="3" s="1"/>
  <c r="DJ165" i="3" s="1"/>
  <c r="CY165" i="3"/>
  <c r="CZ165" i="3"/>
  <c r="DA165" i="3"/>
  <c r="DB165" i="3"/>
  <c r="DC165" i="3"/>
  <c r="A166" i="3"/>
  <c r="Y166" i="3"/>
  <c r="CY166" i="3"/>
  <c r="CZ166" i="3"/>
  <c r="DB166" i="3" s="1"/>
  <c r="DA166" i="3"/>
  <c r="DC166" i="3"/>
  <c r="A167" i="3"/>
  <c r="Y167" i="3"/>
  <c r="CX167" i="3"/>
  <c r="CY167" i="3"/>
  <c r="CZ167" i="3"/>
  <c r="DA167" i="3"/>
  <c r="DB167" i="3"/>
  <c r="DC167" i="3"/>
  <c r="A168" i="3"/>
  <c r="Y168" i="3"/>
  <c r="CX168" i="3" s="1"/>
  <c r="DG168" i="3" s="1"/>
  <c r="CY168" i="3"/>
  <c r="CZ168" i="3"/>
  <c r="DA168" i="3"/>
  <c r="DB168" i="3"/>
  <c r="DC168" i="3"/>
  <c r="A169" i="3"/>
  <c r="Y169" i="3"/>
  <c r="CX169" i="3" s="1"/>
  <c r="DG169" i="3" s="1"/>
  <c r="CY169" i="3"/>
  <c r="CZ169" i="3"/>
  <c r="DB169" i="3" s="1"/>
  <c r="DA169" i="3"/>
  <c r="DC169" i="3"/>
  <c r="A170" i="3"/>
  <c r="Y170" i="3"/>
  <c r="CU170" i="3"/>
  <c r="CV170" i="3"/>
  <c r="CX170" i="3"/>
  <c r="DG170" i="3" s="1"/>
  <c r="CY170" i="3"/>
  <c r="CZ170" i="3"/>
  <c r="DA170" i="3"/>
  <c r="DB170" i="3"/>
  <c r="DC170" i="3"/>
  <c r="A171" i="3"/>
  <c r="Y171" i="3"/>
  <c r="CX171" i="3" s="1"/>
  <c r="CY171" i="3"/>
  <c r="CZ171" i="3"/>
  <c r="DB171" i="3" s="1"/>
  <c r="DA171" i="3"/>
  <c r="DC171" i="3"/>
  <c r="A172" i="3"/>
  <c r="Y172" i="3"/>
  <c r="CW172" i="3" s="1"/>
  <c r="CX172" i="3"/>
  <c r="DH172" i="3" s="1"/>
  <c r="CY172" i="3"/>
  <c r="CZ172" i="3"/>
  <c r="DA172" i="3"/>
  <c r="DB172" i="3"/>
  <c r="DC172" i="3"/>
  <c r="A173" i="3"/>
  <c r="Y173" i="3"/>
  <c r="CX173" i="3" s="1"/>
  <c r="DG173" i="3" s="1"/>
  <c r="DJ173" i="3" s="1"/>
  <c r="CW173" i="3"/>
  <c r="CY173" i="3"/>
  <c r="CZ173" i="3"/>
  <c r="DB173" i="3" s="1"/>
  <c r="DA173" i="3"/>
  <c r="DC173" i="3"/>
  <c r="A174" i="3"/>
  <c r="Y174" i="3"/>
  <c r="CW174" i="3" s="1"/>
  <c r="CX174" i="3"/>
  <c r="DH174" i="3" s="1"/>
  <c r="CY174" i="3"/>
  <c r="CZ174" i="3"/>
  <c r="DA174" i="3"/>
  <c r="DB174" i="3"/>
  <c r="DC174" i="3"/>
  <c r="A175" i="3"/>
  <c r="CX175" i="3"/>
  <c r="P19" i="11" s="1"/>
  <c r="O19" i="11" s="1"/>
  <c r="E19" i="11" s="1"/>
  <c r="G19" i="11" s="1"/>
  <c r="CY175" i="3"/>
  <c r="CZ175" i="3"/>
  <c r="DA175" i="3"/>
  <c r="DB175" i="3"/>
  <c r="DC175" i="3"/>
  <c r="A176" i="3"/>
  <c r="CX176" i="3"/>
  <c r="CY176" i="3"/>
  <c r="CZ176" i="3"/>
  <c r="DB176" i="3" s="1"/>
  <c r="DA176" i="3"/>
  <c r="DC176" i="3"/>
  <c r="A177" i="3"/>
  <c r="CX177" i="3"/>
  <c r="CY177" i="3"/>
  <c r="CZ177" i="3"/>
  <c r="DB177" i="3" s="1"/>
  <c r="DA177" i="3"/>
  <c r="DC177" i="3"/>
  <c r="A178" i="3"/>
  <c r="Y178" i="3"/>
  <c r="CX178" i="3"/>
  <c r="CY178" i="3"/>
  <c r="CZ178" i="3"/>
  <c r="DA178" i="3"/>
  <c r="DB178" i="3"/>
  <c r="DC178" i="3"/>
  <c r="A179" i="3"/>
  <c r="Y179" i="3"/>
  <c r="CU179" i="3"/>
  <c r="CY179" i="3"/>
  <c r="CZ179" i="3"/>
  <c r="DB179" i="3" s="1"/>
  <c r="DA179" i="3"/>
  <c r="DC179" i="3"/>
  <c r="A180" i="3"/>
  <c r="Y180" i="3"/>
  <c r="CX180" i="3"/>
  <c r="CY180" i="3"/>
  <c r="CZ180" i="3"/>
  <c r="DA180" i="3"/>
  <c r="DB180" i="3"/>
  <c r="DC180" i="3"/>
  <c r="A181" i="3"/>
  <c r="Y181" i="3"/>
  <c r="CX181" i="3"/>
  <c r="DG181" i="3" s="1"/>
  <c r="CY181" i="3"/>
  <c r="CZ181" i="3"/>
  <c r="DA181" i="3"/>
  <c r="DB181" i="3"/>
  <c r="DC181" i="3"/>
  <c r="A182" i="3"/>
  <c r="Y182" i="3"/>
  <c r="CX182" i="3" s="1"/>
  <c r="DG182" i="3" s="1"/>
  <c r="CY182" i="3"/>
  <c r="CZ182" i="3"/>
  <c r="DB182" i="3" s="1"/>
  <c r="DA182" i="3"/>
  <c r="DC182" i="3"/>
  <c r="A183" i="3"/>
  <c r="Y183" i="3"/>
  <c r="CU183" i="3"/>
  <c r="CV183" i="3"/>
  <c r="CX183" i="3"/>
  <c r="DG183" i="3" s="1"/>
  <c r="CY183" i="3"/>
  <c r="CZ183" i="3"/>
  <c r="DA183" i="3"/>
  <c r="DB183" i="3"/>
  <c r="DC183" i="3"/>
  <c r="A184" i="3"/>
  <c r="Y184" i="3"/>
  <c r="CX184" i="3" s="1"/>
  <c r="CY184" i="3"/>
  <c r="CZ184" i="3"/>
  <c r="DB184" i="3" s="1"/>
  <c r="DA184" i="3"/>
  <c r="DC184" i="3"/>
  <c r="A185" i="3"/>
  <c r="Y185" i="3"/>
  <c r="CX185" i="3" s="1"/>
  <c r="DI185" i="3" s="1"/>
  <c r="CY185" i="3"/>
  <c r="CZ185" i="3"/>
  <c r="DB185" i="3" s="1"/>
  <c r="DA185" i="3"/>
  <c r="DC185" i="3"/>
  <c r="A186" i="3"/>
  <c r="Y186" i="3"/>
  <c r="CU186" i="3"/>
  <c r="CV186" i="3"/>
  <c r="CX186" i="3"/>
  <c r="DI186" i="3" s="1"/>
  <c r="DJ186" i="3" s="1"/>
  <c r="CY186" i="3"/>
  <c r="CZ186" i="3"/>
  <c r="DB186" i="3" s="1"/>
  <c r="DA186" i="3"/>
  <c r="DC186" i="3"/>
  <c r="A187" i="3"/>
  <c r="Y187" i="3"/>
  <c r="CX187" i="3" s="1"/>
  <c r="DI187" i="3" s="1"/>
  <c r="CY187" i="3"/>
  <c r="CZ187" i="3"/>
  <c r="DB187" i="3" s="1"/>
  <c r="DA187" i="3"/>
  <c r="DC187" i="3"/>
  <c r="A188" i="3"/>
  <c r="Y188" i="3"/>
  <c r="CX188" i="3"/>
  <c r="DH188" i="3" s="1"/>
  <c r="CY188" i="3"/>
  <c r="CZ188" i="3"/>
  <c r="DA188" i="3"/>
  <c r="DB188" i="3"/>
  <c r="DC188" i="3"/>
  <c r="A189" i="3"/>
  <c r="Y189" i="3"/>
  <c r="CU189" i="3"/>
  <c r="CY189" i="3"/>
  <c r="CZ189" i="3"/>
  <c r="DB189" i="3" s="1"/>
  <c r="DA189" i="3"/>
  <c r="DC189" i="3"/>
  <c r="A190" i="3"/>
  <c r="Y190" i="3"/>
  <c r="CX190" i="3"/>
  <c r="DH190" i="3" s="1"/>
  <c r="CY190" i="3"/>
  <c r="CZ190" i="3"/>
  <c r="DA190" i="3"/>
  <c r="DB190" i="3"/>
  <c r="DC190" i="3"/>
  <c r="A191" i="3"/>
  <c r="Y191" i="3"/>
  <c r="CX191" i="3" s="1"/>
  <c r="DF191" i="3" s="1"/>
  <c r="CY191" i="3"/>
  <c r="CZ191" i="3"/>
  <c r="DB191" i="3" s="1"/>
  <c r="DA191" i="3"/>
  <c r="DC191" i="3"/>
  <c r="A192" i="3"/>
  <c r="Y192" i="3"/>
  <c r="CW192" i="3" s="1"/>
  <c r="CX192" i="3"/>
  <c r="DH192" i="3" s="1"/>
  <c r="CY192" i="3"/>
  <c r="CZ192" i="3"/>
  <c r="DA192" i="3"/>
  <c r="DB192" i="3"/>
  <c r="DC192" i="3"/>
  <c r="A193" i="3"/>
  <c r="Y193" i="3"/>
  <c r="CX193" i="3" s="1"/>
  <c r="DF193" i="3" s="1"/>
  <c r="CY193" i="3"/>
  <c r="CZ193" i="3"/>
  <c r="DB193" i="3" s="1"/>
  <c r="DA193" i="3"/>
  <c r="DC193" i="3"/>
  <c r="A194" i="3"/>
  <c r="Y194" i="3"/>
  <c r="CX194" i="3" s="1"/>
  <c r="CY194" i="3"/>
  <c r="CZ194" i="3"/>
  <c r="DB194" i="3" s="1"/>
  <c r="DA194" i="3"/>
  <c r="DC194" i="3"/>
  <c r="A195" i="3"/>
  <c r="Y195" i="3"/>
  <c r="CX195" i="3"/>
  <c r="DH195" i="3" s="1"/>
  <c r="CY195" i="3"/>
  <c r="CZ195" i="3"/>
  <c r="DA195" i="3"/>
  <c r="DB195" i="3"/>
  <c r="DC195" i="3"/>
  <c r="A196" i="3"/>
  <c r="Y196" i="3"/>
  <c r="CU196" i="3"/>
  <c r="CY196" i="3"/>
  <c r="CZ196" i="3"/>
  <c r="DB196" i="3" s="1"/>
  <c r="DA196" i="3"/>
  <c r="DC196" i="3"/>
  <c r="A197" i="3"/>
  <c r="Y197" i="3"/>
  <c r="CX197" i="3"/>
  <c r="DH197" i="3" s="1"/>
  <c r="CY197" i="3"/>
  <c r="CZ197" i="3"/>
  <c r="DA197" i="3"/>
  <c r="DB197" i="3"/>
  <c r="DC197" i="3"/>
  <c r="A198" i="3"/>
  <c r="Y198" i="3"/>
  <c r="CX198" i="3" s="1"/>
  <c r="DF198" i="3" s="1"/>
  <c r="CW198" i="3"/>
  <c r="CY198" i="3"/>
  <c r="CZ198" i="3"/>
  <c r="DB198" i="3" s="1"/>
  <c r="DA198" i="3"/>
  <c r="DC198" i="3"/>
  <c r="A199" i="3"/>
  <c r="Y199" i="3"/>
  <c r="CW199" i="3" s="1"/>
  <c r="CX199" i="3"/>
  <c r="DH199" i="3" s="1"/>
  <c r="CY199" i="3"/>
  <c r="CZ199" i="3"/>
  <c r="DA199" i="3"/>
  <c r="DB199" i="3"/>
  <c r="DC199" i="3"/>
  <c r="A200" i="3"/>
  <c r="Y200" i="3"/>
  <c r="CX200" i="3" s="1"/>
  <c r="DF200" i="3" s="1"/>
  <c r="CW200" i="3"/>
  <c r="CY200" i="3"/>
  <c r="CZ200" i="3"/>
  <c r="DB200" i="3" s="1"/>
  <c r="DA200" i="3"/>
  <c r="DC200" i="3"/>
  <c r="A201" i="3"/>
  <c r="Y201" i="3"/>
  <c r="CX201" i="3" s="1"/>
  <c r="DI201" i="3" s="1"/>
  <c r="CY201" i="3"/>
  <c r="CZ201" i="3"/>
  <c r="DB201" i="3" s="1"/>
  <c r="DA201" i="3"/>
  <c r="DC201" i="3"/>
  <c r="A202" i="3"/>
  <c r="Y202" i="3"/>
  <c r="CX202" i="3"/>
  <c r="DH202" i="3" s="1"/>
  <c r="CY202" i="3"/>
  <c r="CZ202" i="3"/>
  <c r="DA202" i="3"/>
  <c r="DB202" i="3"/>
  <c r="DC202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V24" i="1"/>
  <c r="AC24" i="1"/>
  <c r="AE24" i="1"/>
  <c r="CS24" i="1" s="1"/>
  <c r="R24" i="1" s="1"/>
  <c r="AF24" i="1"/>
  <c r="CT24" i="1" s="1"/>
  <c r="S24" i="1" s="1"/>
  <c r="AG24" i="1"/>
  <c r="AH24" i="1"/>
  <c r="AI24" i="1"/>
  <c r="AJ24" i="1"/>
  <c r="CU24" i="1"/>
  <c r="T24" i="1" s="1"/>
  <c r="CW24" i="1"/>
  <c r="CX24" i="1"/>
  <c r="W24" i="1" s="1"/>
  <c r="GL24" i="1"/>
  <c r="GO24" i="1"/>
  <c r="GP24" i="1"/>
  <c r="GV24" i="1"/>
  <c r="HC24" i="1" s="1"/>
  <c r="GX24" i="1" s="1"/>
  <c r="I25" i="1"/>
  <c r="AC25" i="1"/>
  <c r="AD25" i="1"/>
  <c r="CR25" i="1" s="1"/>
  <c r="AE25" i="1"/>
  <c r="AF25" i="1"/>
  <c r="AG25" i="1"/>
  <c r="CU25" i="1" s="1"/>
  <c r="AH25" i="1"/>
  <c r="CV25" i="1" s="1"/>
  <c r="AI25" i="1"/>
  <c r="AJ25" i="1"/>
  <c r="CS25" i="1"/>
  <c r="CT25" i="1"/>
  <c r="CW25" i="1"/>
  <c r="CX25" i="1"/>
  <c r="GL25" i="1"/>
  <c r="GO25" i="1"/>
  <c r="GP25" i="1"/>
  <c r="GV25" i="1"/>
  <c r="HC25" i="1" s="1"/>
  <c r="I26" i="1"/>
  <c r="P31" i="11" s="1"/>
  <c r="AC26" i="1"/>
  <c r="AE26" i="1"/>
  <c r="AD26" i="1" s="1"/>
  <c r="CR26" i="1" s="1"/>
  <c r="AF26" i="1"/>
  <c r="CT26" i="1" s="1"/>
  <c r="AG26" i="1"/>
  <c r="CU26" i="1" s="1"/>
  <c r="AH26" i="1"/>
  <c r="AI26" i="1"/>
  <c r="AJ26" i="1"/>
  <c r="CX26" i="1" s="1"/>
  <c r="CS26" i="1"/>
  <c r="CV26" i="1"/>
  <c r="CW26" i="1"/>
  <c r="GL26" i="1"/>
  <c r="GO26" i="1"/>
  <c r="GP26" i="1"/>
  <c r="GV26" i="1"/>
  <c r="HC26" i="1" s="1"/>
  <c r="I27" i="1"/>
  <c r="AC27" i="1"/>
  <c r="AE27" i="1"/>
  <c r="AF27" i="1"/>
  <c r="CT27" i="1" s="1"/>
  <c r="AG27" i="1"/>
  <c r="AH27" i="1"/>
  <c r="AI27" i="1"/>
  <c r="CW27" i="1" s="1"/>
  <c r="AJ27" i="1"/>
  <c r="CX27" i="1" s="1"/>
  <c r="CU27" i="1"/>
  <c r="CV27" i="1"/>
  <c r="GL27" i="1"/>
  <c r="GO27" i="1"/>
  <c r="GP27" i="1"/>
  <c r="GV27" i="1"/>
  <c r="HC27" i="1"/>
  <c r="I28" i="1"/>
  <c r="W28" i="1" s="1"/>
  <c r="AC28" i="1"/>
  <c r="CQ28" i="1" s="1"/>
  <c r="AD28" i="1"/>
  <c r="CR28" i="1" s="1"/>
  <c r="AE28" i="1"/>
  <c r="CS28" i="1" s="1"/>
  <c r="AF28" i="1"/>
  <c r="AG28" i="1"/>
  <c r="AH28" i="1"/>
  <c r="AI28" i="1"/>
  <c r="AJ28" i="1"/>
  <c r="CT28" i="1"/>
  <c r="CU28" i="1"/>
  <c r="CV28" i="1"/>
  <c r="CW28" i="1"/>
  <c r="CX28" i="1"/>
  <c r="GL28" i="1"/>
  <c r="GO28" i="1"/>
  <c r="GP28" i="1"/>
  <c r="GV28" i="1"/>
  <c r="HC28" i="1"/>
  <c r="I29" i="1"/>
  <c r="E45" i="9" s="1"/>
  <c r="AC29" i="1"/>
  <c r="AE29" i="1"/>
  <c r="AF29" i="1"/>
  <c r="AG29" i="1"/>
  <c r="CU29" i="1" s="1"/>
  <c r="AH29" i="1"/>
  <c r="AI29" i="1"/>
  <c r="CW29" i="1" s="1"/>
  <c r="AJ29" i="1"/>
  <c r="CT29" i="1"/>
  <c r="CV29" i="1"/>
  <c r="CX29" i="1"/>
  <c r="GL29" i="1"/>
  <c r="GO29" i="1"/>
  <c r="GP29" i="1"/>
  <c r="GV29" i="1"/>
  <c r="HC29" i="1"/>
  <c r="I30" i="1"/>
  <c r="AC30" i="1"/>
  <c r="AE30" i="1"/>
  <c r="AF30" i="1"/>
  <c r="AG30" i="1"/>
  <c r="CU30" i="1" s="1"/>
  <c r="AH30" i="1"/>
  <c r="AI30" i="1"/>
  <c r="CW30" i="1" s="1"/>
  <c r="AJ30" i="1"/>
  <c r="CT30" i="1"/>
  <c r="CV30" i="1"/>
  <c r="CX30" i="1"/>
  <c r="GL30" i="1"/>
  <c r="GO30" i="1"/>
  <c r="GP30" i="1"/>
  <c r="GV30" i="1"/>
  <c r="HC30" i="1"/>
  <c r="I31" i="1"/>
  <c r="AC31" i="1"/>
  <c r="AE31" i="1"/>
  <c r="AF31" i="1"/>
  <c r="AG31" i="1"/>
  <c r="CU31" i="1" s="1"/>
  <c r="AH31" i="1"/>
  <c r="AI31" i="1"/>
  <c r="CW31" i="1" s="1"/>
  <c r="AJ31" i="1"/>
  <c r="CT31" i="1"/>
  <c r="CV31" i="1"/>
  <c r="CX31" i="1"/>
  <c r="GL31" i="1"/>
  <c r="GO31" i="1"/>
  <c r="GP31" i="1"/>
  <c r="GV31" i="1"/>
  <c r="HC31" i="1"/>
  <c r="I32" i="1"/>
  <c r="E48" i="9" s="1"/>
  <c r="AC32" i="1"/>
  <c r="AE32" i="1"/>
  <c r="AF32" i="1"/>
  <c r="AG32" i="1"/>
  <c r="CU32" i="1" s="1"/>
  <c r="AH32" i="1"/>
  <c r="AI32" i="1"/>
  <c r="CW32" i="1" s="1"/>
  <c r="AJ32" i="1"/>
  <c r="CT32" i="1"/>
  <c r="CV32" i="1"/>
  <c r="CX32" i="1"/>
  <c r="GL32" i="1"/>
  <c r="GO32" i="1"/>
  <c r="GP32" i="1"/>
  <c r="GV32" i="1"/>
  <c r="HC32" i="1"/>
  <c r="I33" i="1"/>
  <c r="E49" i="9" s="1"/>
  <c r="AC33" i="1"/>
  <c r="AE33" i="1"/>
  <c r="AF33" i="1"/>
  <c r="AG33" i="1"/>
  <c r="CU33" i="1" s="1"/>
  <c r="AH33" i="1"/>
  <c r="AI33" i="1"/>
  <c r="CW33" i="1" s="1"/>
  <c r="AJ33" i="1"/>
  <c r="CT33" i="1"/>
  <c r="CV33" i="1"/>
  <c r="CX33" i="1"/>
  <c r="GL33" i="1"/>
  <c r="GO33" i="1"/>
  <c r="GP33" i="1"/>
  <c r="GV33" i="1"/>
  <c r="HC33" i="1"/>
  <c r="I34" i="1"/>
  <c r="AC34" i="1"/>
  <c r="AE34" i="1"/>
  <c r="AF34" i="1"/>
  <c r="AG34" i="1"/>
  <c r="CU34" i="1" s="1"/>
  <c r="AH34" i="1"/>
  <c r="AI34" i="1"/>
  <c r="CW34" i="1" s="1"/>
  <c r="AJ34" i="1"/>
  <c r="CT34" i="1"/>
  <c r="CV34" i="1"/>
  <c r="CX34" i="1"/>
  <c r="GL34" i="1"/>
  <c r="GO34" i="1"/>
  <c r="GP34" i="1"/>
  <c r="GV34" i="1"/>
  <c r="HC34" i="1"/>
  <c r="I35" i="1"/>
  <c r="AC35" i="1"/>
  <c r="AE35" i="1"/>
  <c r="AF35" i="1"/>
  <c r="AG35" i="1"/>
  <c r="CU35" i="1" s="1"/>
  <c r="AH35" i="1"/>
  <c r="AI35" i="1"/>
  <c r="CW35" i="1" s="1"/>
  <c r="AJ35" i="1"/>
  <c r="CT35" i="1"/>
  <c r="CV35" i="1"/>
  <c r="CX35" i="1"/>
  <c r="GL35" i="1"/>
  <c r="GO35" i="1"/>
  <c r="GP35" i="1"/>
  <c r="GV35" i="1"/>
  <c r="HC35" i="1"/>
  <c r="I36" i="1"/>
  <c r="E52" i="9" s="1"/>
  <c r="AC36" i="1"/>
  <c r="AE36" i="1"/>
  <c r="AF36" i="1"/>
  <c r="AG36" i="1"/>
  <c r="CU36" i="1" s="1"/>
  <c r="AH36" i="1"/>
  <c r="AI36" i="1"/>
  <c r="CW36" i="1" s="1"/>
  <c r="AJ36" i="1"/>
  <c r="CT36" i="1"/>
  <c r="CV36" i="1"/>
  <c r="CX36" i="1"/>
  <c r="GL36" i="1"/>
  <c r="GO36" i="1"/>
  <c r="GP36" i="1"/>
  <c r="GV36" i="1"/>
  <c r="HC36" i="1"/>
  <c r="I37" i="1"/>
  <c r="E53" i="9" s="1"/>
  <c r="AC37" i="1"/>
  <c r="AE37" i="1"/>
  <c r="AF37" i="1"/>
  <c r="AG37" i="1"/>
  <c r="CU37" i="1" s="1"/>
  <c r="AH37" i="1"/>
  <c r="AI37" i="1"/>
  <c r="CW37" i="1" s="1"/>
  <c r="AJ37" i="1"/>
  <c r="CT37" i="1"/>
  <c r="CV37" i="1"/>
  <c r="CX37" i="1"/>
  <c r="GL37" i="1"/>
  <c r="GO37" i="1"/>
  <c r="GP37" i="1"/>
  <c r="GV37" i="1"/>
  <c r="HC37" i="1"/>
  <c r="I38" i="1"/>
  <c r="AC38" i="1"/>
  <c r="AE38" i="1"/>
  <c r="AF38" i="1"/>
  <c r="AG38" i="1"/>
  <c r="CU38" i="1" s="1"/>
  <c r="AH38" i="1"/>
  <c r="AI38" i="1"/>
  <c r="CW38" i="1" s="1"/>
  <c r="AJ38" i="1"/>
  <c r="CT38" i="1"/>
  <c r="CV38" i="1"/>
  <c r="CX38" i="1"/>
  <c r="GL38" i="1"/>
  <c r="GO38" i="1"/>
  <c r="GP38" i="1"/>
  <c r="GV38" i="1"/>
  <c r="HC38" i="1"/>
  <c r="I39" i="1"/>
  <c r="E55" i="9" s="1"/>
  <c r="AC39" i="1"/>
  <c r="AE39" i="1"/>
  <c r="AF39" i="1"/>
  <c r="AG39" i="1"/>
  <c r="CU39" i="1" s="1"/>
  <c r="AH39" i="1"/>
  <c r="AI39" i="1"/>
  <c r="CW39" i="1" s="1"/>
  <c r="AJ39" i="1"/>
  <c r="CT39" i="1"/>
  <c r="CV39" i="1"/>
  <c r="CX39" i="1"/>
  <c r="GL39" i="1"/>
  <c r="GO39" i="1"/>
  <c r="GP39" i="1"/>
  <c r="GV39" i="1"/>
  <c r="HC39" i="1"/>
  <c r="I40" i="1"/>
  <c r="E56" i="9" s="1"/>
  <c r="AC40" i="1"/>
  <c r="AE40" i="1"/>
  <c r="AF40" i="1"/>
  <c r="AG40" i="1"/>
  <c r="CU40" i="1" s="1"/>
  <c r="AH40" i="1"/>
  <c r="AI40" i="1"/>
  <c r="CW40" i="1" s="1"/>
  <c r="AJ40" i="1"/>
  <c r="CT40" i="1"/>
  <c r="CV40" i="1"/>
  <c r="CX40" i="1"/>
  <c r="GL40" i="1"/>
  <c r="GO40" i="1"/>
  <c r="GP40" i="1"/>
  <c r="GV40" i="1"/>
  <c r="HC40" i="1"/>
  <c r="C41" i="1"/>
  <c r="D41" i="1"/>
  <c r="AC41" i="1"/>
  <c r="AE41" i="1"/>
  <c r="AF41" i="1"/>
  <c r="AG41" i="1"/>
  <c r="AH41" i="1"/>
  <c r="AI41" i="1"/>
  <c r="AJ41" i="1"/>
  <c r="CX41" i="1" s="1"/>
  <c r="W41" i="1" s="1"/>
  <c r="CU41" i="1"/>
  <c r="T41" i="1" s="1"/>
  <c r="CW41" i="1"/>
  <c r="V41" i="1" s="1"/>
  <c r="GL41" i="1"/>
  <c r="GO41" i="1"/>
  <c r="GP41" i="1"/>
  <c r="GV41" i="1"/>
  <c r="HC41" i="1" s="1"/>
  <c r="GX41" i="1"/>
  <c r="I42" i="1"/>
  <c r="E58" i="9" s="1"/>
  <c r="AC42" i="1"/>
  <c r="CQ42" i="1" s="1"/>
  <c r="AD42" i="1"/>
  <c r="AE42" i="1"/>
  <c r="AF42" i="1"/>
  <c r="CT42" i="1" s="1"/>
  <c r="AG42" i="1"/>
  <c r="AH42" i="1"/>
  <c r="CV42" i="1" s="1"/>
  <c r="AI42" i="1"/>
  <c r="AJ42" i="1"/>
  <c r="CX42" i="1" s="1"/>
  <c r="CS42" i="1"/>
  <c r="CU42" i="1"/>
  <c r="CW42" i="1"/>
  <c r="GL42" i="1"/>
  <c r="GO42" i="1"/>
  <c r="GP42" i="1"/>
  <c r="GV42" i="1"/>
  <c r="HC42" i="1" s="1"/>
  <c r="I43" i="1"/>
  <c r="E59" i="9" s="1"/>
  <c r="AC43" i="1"/>
  <c r="CQ43" i="1" s="1"/>
  <c r="AD43" i="1"/>
  <c r="AE43" i="1"/>
  <c r="AF43" i="1"/>
  <c r="CT43" i="1" s="1"/>
  <c r="AG43" i="1"/>
  <c r="AH43" i="1"/>
  <c r="CV43" i="1" s="1"/>
  <c r="AI43" i="1"/>
  <c r="AJ43" i="1"/>
  <c r="CX43" i="1" s="1"/>
  <c r="CS43" i="1"/>
  <c r="CU43" i="1"/>
  <c r="CW43" i="1"/>
  <c r="GL43" i="1"/>
  <c r="GO43" i="1"/>
  <c r="GP43" i="1"/>
  <c r="GV43" i="1"/>
  <c r="HC43" i="1" s="1"/>
  <c r="I44" i="1"/>
  <c r="GX44" i="1" s="1"/>
  <c r="AC44" i="1"/>
  <c r="CQ44" i="1" s="1"/>
  <c r="AD44" i="1"/>
  <c r="AE44" i="1"/>
  <c r="AF44" i="1"/>
  <c r="CT44" i="1" s="1"/>
  <c r="AG44" i="1"/>
  <c r="AH44" i="1"/>
  <c r="CV44" i="1" s="1"/>
  <c r="AI44" i="1"/>
  <c r="AJ44" i="1"/>
  <c r="CX44" i="1" s="1"/>
  <c r="CS44" i="1"/>
  <c r="CU44" i="1"/>
  <c r="CW44" i="1"/>
  <c r="GL44" i="1"/>
  <c r="GO44" i="1"/>
  <c r="GP44" i="1"/>
  <c r="GV44" i="1"/>
  <c r="HC44" i="1" s="1"/>
  <c r="I45" i="1"/>
  <c r="E61" i="9" s="1"/>
  <c r="AC45" i="1"/>
  <c r="CQ45" i="1" s="1"/>
  <c r="AD45" i="1"/>
  <c r="AE45" i="1"/>
  <c r="AF45" i="1"/>
  <c r="CT45" i="1" s="1"/>
  <c r="AG45" i="1"/>
  <c r="AH45" i="1"/>
  <c r="CV45" i="1" s="1"/>
  <c r="AI45" i="1"/>
  <c r="AJ45" i="1"/>
  <c r="CX45" i="1" s="1"/>
  <c r="CS45" i="1"/>
  <c r="CU45" i="1"/>
  <c r="CW45" i="1"/>
  <c r="GL45" i="1"/>
  <c r="GO45" i="1"/>
  <c r="GP45" i="1"/>
  <c r="GV45" i="1"/>
  <c r="HC45" i="1" s="1"/>
  <c r="I46" i="1"/>
  <c r="AC46" i="1"/>
  <c r="AD46" i="1"/>
  <c r="AE46" i="1"/>
  <c r="AF46" i="1"/>
  <c r="CT46" i="1" s="1"/>
  <c r="AG46" i="1"/>
  <c r="AH46" i="1"/>
  <c r="CV46" i="1" s="1"/>
  <c r="AI46" i="1"/>
  <c r="AJ46" i="1"/>
  <c r="CX46" i="1" s="1"/>
  <c r="CS46" i="1"/>
  <c r="CU46" i="1"/>
  <c r="CW46" i="1"/>
  <c r="GL46" i="1"/>
  <c r="GO46" i="1"/>
  <c r="GP46" i="1"/>
  <c r="GV46" i="1"/>
  <c r="HC46" i="1" s="1"/>
  <c r="I47" i="1"/>
  <c r="P43" i="11" s="1"/>
  <c r="AC47" i="1"/>
  <c r="AE47" i="1"/>
  <c r="AF47" i="1"/>
  <c r="AG47" i="1"/>
  <c r="CU47" i="1" s="1"/>
  <c r="AH47" i="1"/>
  <c r="AI47" i="1"/>
  <c r="CW47" i="1" s="1"/>
  <c r="AJ47" i="1"/>
  <c r="CT47" i="1"/>
  <c r="CV47" i="1"/>
  <c r="CX47" i="1"/>
  <c r="GL47" i="1"/>
  <c r="GO47" i="1"/>
  <c r="GP47" i="1"/>
  <c r="GV47" i="1"/>
  <c r="HC47" i="1" s="1"/>
  <c r="I48" i="1"/>
  <c r="P34" i="11" s="1"/>
  <c r="AC48" i="1"/>
  <c r="AE48" i="1"/>
  <c r="AD48" i="1" s="1"/>
  <c r="CR48" i="1" s="1"/>
  <c r="AF48" i="1"/>
  <c r="CT48" i="1" s="1"/>
  <c r="AG48" i="1"/>
  <c r="CU48" i="1" s="1"/>
  <c r="AH48" i="1"/>
  <c r="AI48" i="1"/>
  <c r="AJ48" i="1"/>
  <c r="CX48" i="1" s="1"/>
  <c r="CS48" i="1"/>
  <c r="CV48" i="1"/>
  <c r="CW48" i="1"/>
  <c r="GL48" i="1"/>
  <c r="GO48" i="1"/>
  <c r="GP48" i="1"/>
  <c r="GV48" i="1"/>
  <c r="HC48" i="1"/>
  <c r="I49" i="1"/>
  <c r="AC49" i="1"/>
  <c r="AE49" i="1"/>
  <c r="AF49" i="1"/>
  <c r="CT49" i="1" s="1"/>
  <c r="AG49" i="1"/>
  <c r="AH49" i="1"/>
  <c r="AI49" i="1"/>
  <c r="CW49" i="1" s="1"/>
  <c r="AJ49" i="1"/>
  <c r="CX49" i="1" s="1"/>
  <c r="CU49" i="1"/>
  <c r="CV49" i="1"/>
  <c r="GL49" i="1"/>
  <c r="GO49" i="1"/>
  <c r="GP49" i="1"/>
  <c r="GV49" i="1"/>
  <c r="HC49" i="1"/>
  <c r="I50" i="1"/>
  <c r="AC50" i="1"/>
  <c r="AD50" i="1"/>
  <c r="CR50" i="1" s="1"/>
  <c r="AE50" i="1"/>
  <c r="CS50" i="1" s="1"/>
  <c r="AF50" i="1"/>
  <c r="AG50" i="1"/>
  <c r="AH50" i="1"/>
  <c r="CV50" i="1" s="1"/>
  <c r="AI50" i="1"/>
  <c r="CW50" i="1" s="1"/>
  <c r="AJ50" i="1"/>
  <c r="CT50" i="1"/>
  <c r="CU50" i="1"/>
  <c r="CX50" i="1"/>
  <c r="GL50" i="1"/>
  <c r="GO50" i="1"/>
  <c r="GP50" i="1"/>
  <c r="GV50" i="1"/>
  <c r="HC50" i="1" s="1"/>
  <c r="C51" i="1"/>
  <c r="D51" i="1"/>
  <c r="V51" i="1"/>
  <c r="AC51" i="1"/>
  <c r="AE51" i="1"/>
  <c r="AF51" i="1"/>
  <c r="AG51" i="1"/>
  <c r="AH51" i="1"/>
  <c r="AI51" i="1"/>
  <c r="AJ51" i="1"/>
  <c r="CX51" i="1" s="1"/>
  <c r="W51" i="1" s="1"/>
  <c r="CU51" i="1"/>
  <c r="T51" i="1" s="1"/>
  <c r="CW51" i="1"/>
  <c r="GL51" i="1"/>
  <c r="GO51" i="1"/>
  <c r="GP51" i="1"/>
  <c r="GV51" i="1"/>
  <c r="HC51" i="1"/>
  <c r="GX51" i="1" s="1"/>
  <c r="I52" i="1"/>
  <c r="AC52" i="1"/>
  <c r="AE52" i="1"/>
  <c r="AD52" i="1" s="1"/>
  <c r="CR52" i="1" s="1"/>
  <c r="AF52" i="1"/>
  <c r="CT52" i="1" s="1"/>
  <c r="AG52" i="1"/>
  <c r="AH52" i="1"/>
  <c r="AI52" i="1"/>
  <c r="AJ52" i="1"/>
  <c r="CX52" i="1" s="1"/>
  <c r="CS52" i="1"/>
  <c r="CU52" i="1"/>
  <c r="CV52" i="1"/>
  <c r="CW52" i="1"/>
  <c r="GL52" i="1"/>
  <c r="GO52" i="1"/>
  <c r="GP52" i="1"/>
  <c r="GV52" i="1"/>
  <c r="HC52" i="1"/>
  <c r="I53" i="1"/>
  <c r="E69" i="9" s="1"/>
  <c r="AC53" i="1"/>
  <c r="AB53" i="1" s="1"/>
  <c r="AE53" i="1"/>
  <c r="AD53" i="1" s="1"/>
  <c r="CR53" i="1" s="1"/>
  <c r="AF53" i="1"/>
  <c r="CT53" i="1" s="1"/>
  <c r="AG53" i="1"/>
  <c r="AH53" i="1"/>
  <c r="AI53" i="1"/>
  <c r="AJ53" i="1"/>
  <c r="CX53" i="1" s="1"/>
  <c r="CS53" i="1"/>
  <c r="CU53" i="1"/>
  <c r="CV53" i="1"/>
  <c r="CW53" i="1"/>
  <c r="GL53" i="1"/>
  <c r="GO53" i="1"/>
  <c r="GP53" i="1"/>
  <c r="GV53" i="1"/>
  <c r="HC53" i="1"/>
  <c r="I54" i="1"/>
  <c r="AC54" i="1"/>
  <c r="AE54" i="1"/>
  <c r="AD54" i="1" s="1"/>
  <c r="CR54" i="1" s="1"/>
  <c r="AF54" i="1"/>
  <c r="AG54" i="1"/>
  <c r="AH54" i="1"/>
  <c r="AI54" i="1"/>
  <c r="AJ54" i="1"/>
  <c r="CX54" i="1" s="1"/>
  <c r="CS54" i="1"/>
  <c r="CU54" i="1"/>
  <c r="CV54" i="1"/>
  <c r="CW54" i="1"/>
  <c r="GL54" i="1"/>
  <c r="GO54" i="1"/>
  <c r="GP54" i="1"/>
  <c r="GV54" i="1"/>
  <c r="HC54" i="1"/>
  <c r="I55" i="1"/>
  <c r="R55" i="1" s="1"/>
  <c r="AC55" i="1"/>
  <c r="AE55" i="1"/>
  <c r="AD55" i="1" s="1"/>
  <c r="AF55" i="1"/>
  <c r="CT55" i="1" s="1"/>
  <c r="AG55" i="1"/>
  <c r="AH55" i="1"/>
  <c r="AI55" i="1"/>
  <c r="AJ55" i="1"/>
  <c r="CX55" i="1" s="1"/>
  <c r="CS55" i="1"/>
  <c r="CU55" i="1"/>
  <c r="CV55" i="1"/>
  <c r="CW55" i="1"/>
  <c r="GL55" i="1"/>
  <c r="GO55" i="1"/>
  <c r="GP55" i="1"/>
  <c r="GV55" i="1"/>
  <c r="HC55" i="1"/>
  <c r="I56" i="1"/>
  <c r="AC56" i="1"/>
  <c r="AE56" i="1"/>
  <c r="AD56" i="1" s="1"/>
  <c r="CR56" i="1" s="1"/>
  <c r="AF56" i="1"/>
  <c r="CT56" i="1" s="1"/>
  <c r="AG56" i="1"/>
  <c r="AH56" i="1"/>
  <c r="AI56" i="1"/>
  <c r="AJ56" i="1"/>
  <c r="CX56" i="1" s="1"/>
  <c r="CS56" i="1"/>
  <c r="CU56" i="1"/>
  <c r="CV56" i="1"/>
  <c r="CW56" i="1"/>
  <c r="GL56" i="1"/>
  <c r="GO56" i="1"/>
  <c r="GP56" i="1"/>
  <c r="GV56" i="1"/>
  <c r="HC56" i="1"/>
  <c r="I57" i="1"/>
  <c r="AC57" i="1"/>
  <c r="AE57" i="1"/>
  <c r="AF57" i="1"/>
  <c r="AG57" i="1"/>
  <c r="AH57" i="1"/>
  <c r="AI57" i="1"/>
  <c r="CW57" i="1" s="1"/>
  <c r="AJ57" i="1"/>
  <c r="CT57" i="1"/>
  <c r="CU57" i="1"/>
  <c r="CV57" i="1"/>
  <c r="CX57" i="1"/>
  <c r="GL57" i="1"/>
  <c r="GO57" i="1"/>
  <c r="GP57" i="1"/>
  <c r="GV57" i="1"/>
  <c r="HC57" i="1"/>
  <c r="I58" i="1"/>
  <c r="AC58" i="1"/>
  <c r="CQ58" i="1" s="1"/>
  <c r="AD58" i="1"/>
  <c r="CR58" i="1" s="1"/>
  <c r="AE58" i="1"/>
  <c r="CS58" i="1" s="1"/>
  <c r="AF58" i="1"/>
  <c r="AG58" i="1"/>
  <c r="AH58" i="1"/>
  <c r="CV58" i="1" s="1"/>
  <c r="AI58" i="1"/>
  <c r="AJ58" i="1"/>
  <c r="CT58" i="1"/>
  <c r="CU58" i="1"/>
  <c r="CW58" i="1"/>
  <c r="CX58" i="1"/>
  <c r="GL58" i="1"/>
  <c r="GO58" i="1"/>
  <c r="GP58" i="1"/>
  <c r="GV58" i="1"/>
  <c r="HC58" i="1" s="1"/>
  <c r="I59" i="1"/>
  <c r="AC59" i="1"/>
  <c r="AE59" i="1"/>
  <c r="AD59" i="1" s="1"/>
  <c r="CR59" i="1" s="1"/>
  <c r="AF59" i="1"/>
  <c r="AG59" i="1"/>
  <c r="CU59" i="1" s="1"/>
  <c r="AH59" i="1"/>
  <c r="AI59" i="1"/>
  <c r="AJ59" i="1"/>
  <c r="CS59" i="1"/>
  <c r="CT59" i="1"/>
  <c r="CV59" i="1"/>
  <c r="CW59" i="1"/>
  <c r="CX59" i="1"/>
  <c r="GL59" i="1"/>
  <c r="GO59" i="1"/>
  <c r="GP59" i="1"/>
  <c r="GV59" i="1"/>
  <c r="HC59" i="1" s="1"/>
  <c r="I60" i="1"/>
  <c r="AC60" i="1"/>
  <c r="AE60" i="1"/>
  <c r="AD60" i="1" s="1"/>
  <c r="CR60" i="1" s="1"/>
  <c r="AF60" i="1"/>
  <c r="CT60" i="1" s="1"/>
  <c r="AG60" i="1"/>
  <c r="AH60" i="1"/>
  <c r="AI60" i="1"/>
  <c r="AJ60" i="1"/>
  <c r="CX60" i="1" s="1"/>
  <c r="CS60" i="1"/>
  <c r="CU60" i="1"/>
  <c r="CV60" i="1"/>
  <c r="CW60" i="1"/>
  <c r="GL60" i="1"/>
  <c r="GO60" i="1"/>
  <c r="GP60" i="1"/>
  <c r="GV60" i="1"/>
  <c r="HC60" i="1"/>
  <c r="C61" i="1"/>
  <c r="D61" i="1"/>
  <c r="T61" i="1"/>
  <c r="AC61" i="1"/>
  <c r="AE61" i="1"/>
  <c r="AF61" i="1"/>
  <c r="AG61" i="1"/>
  <c r="AH61" i="1"/>
  <c r="AI61" i="1"/>
  <c r="AJ61" i="1"/>
  <c r="CU61" i="1"/>
  <c r="CW61" i="1"/>
  <c r="V61" i="1" s="1"/>
  <c r="CX61" i="1"/>
  <c r="W61" i="1" s="1"/>
  <c r="GL61" i="1"/>
  <c r="GO61" i="1"/>
  <c r="GP61" i="1"/>
  <c r="GV61" i="1"/>
  <c r="HC61" i="1" s="1"/>
  <c r="GX61" i="1" s="1"/>
  <c r="I62" i="1"/>
  <c r="GX62" i="1" s="1"/>
  <c r="AC62" i="1"/>
  <c r="CQ62" i="1" s="1"/>
  <c r="AD62" i="1"/>
  <c r="CR62" i="1" s="1"/>
  <c r="AE62" i="1"/>
  <c r="AF62" i="1"/>
  <c r="AG62" i="1"/>
  <c r="AH62" i="1"/>
  <c r="CV62" i="1" s="1"/>
  <c r="AI62" i="1"/>
  <c r="AJ62" i="1"/>
  <c r="CS62" i="1"/>
  <c r="CT62" i="1"/>
  <c r="CU62" i="1"/>
  <c r="CW62" i="1"/>
  <c r="CX62" i="1"/>
  <c r="GL62" i="1"/>
  <c r="GO62" i="1"/>
  <c r="GP62" i="1"/>
  <c r="GV62" i="1"/>
  <c r="HC62" i="1" s="1"/>
  <c r="I63" i="1"/>
  <c r="E79" i="9" s="1"/>
  <c r="AC63" i="1"/>
  <c r="CQ63" i="1" s="1"/>
  <c r="AD63" i="1"/>
  <c r="CR63" i="1" s="1"/>
  <c r="AE63" i="1"/>
  <c r="AF63" i="1"/>
  <c r="AG63" i="1"/>
  <c r="AH63" i="1"/>
  <c r="CV63" i="1" s="1"/>
  <c r="AI63" i="1"/>
  <c r="AJ63" i="1"/>
  <c r="CS63" i="1"/>
  <c r="CT63" i="1"/>
  <c r="CU63" i="1"/>
  <c r="CW63" i="1"/>
  <c r="CX63" i="1"/>
  <c r="GL63" i="1"/>
  <c r="GO63" i="1"/>
  <c r="GP63" i="1"/>
  <c r="GV63" i="1"/>
  <c r="HC63" i="1" s="1"/>
  <c r="I64" i="1"/>
  <c r="AC64" i="1"/>
  <c r="CQ64" i="1" s="1"/>
  <c r="AD64" i="1"/>
  <c r="CR64" i="1" s="1"/>
  <c r="AE64" i="1"/>
  <c r="AF64" i="1"/>
  <c r="AG64" i="1"/>
  <c r="AH64" i="1"/>
  <c r="CV64" i="1" s="1"/>
  <c r="AI64" i="1"/>
  <c r="AJ64" i="1"/>
  <c r="CS64" i="1"/>
  <c r="CT64" i="1"/>
  <c r="CU64" i="1"/>
  <c r="CW64" i="1"/>
  <c r="CX64" i="1"/>
  <c r="GL64" i="1"/>
  <c r="GO64" i="1"/>
  <c r="GP64" i="1"/>
  <c r="GV64" i="1"/>
  <c r="HC64" i="1" s="1"/>
  <c r="I65" i="1"/>
  <c r="E81" i="9" s="1"/>
  <c r="AC65" i="1"/>
  <c r="AD65" i="1"/>
  <c r="CR65" i="1" s="1"/>
  <c r="AE65" i="1"/>
  <c r="AF65" i="1"/>
  <c r="AG65" i="1"/>
  <c r="AH65" i="1"/>
  <c r="CV65" i="1" s="1"/>
  <c r="AI65" i="1"/>
  <c r="AJ65" i="1"/>
  <c r="CS65" i="1"/>
  <c r="CT65" i="1"/>
  <c r="CU65" i="1"/>
  <c r="CW65" i="1"/>
  <c r="CX65" i="1"/>
  <c r="GL65" i="1"/>
  <c r="GO65" i="1"/>
  <c r="GP65" i="1"/>
  <c r="GV65" i="1"/>
  <c r="HC65" i="1" s="1"/>
  <c r="I66" i="1"/>
  <c r="AC66" i="1"/>
  <c r="CQ66" i="1" s="1"/>
  <c r="AD66" i="1"/>
  <c r="CR66" i="1" s="1"/>
  <c r="AE66" i="1"/>
  <c r="AF66" i="1"/>
  <c r="AG66" i="1"/>
  <c r="AH66" i="1"/>
  <c r="CV66" i="1" s="1"/>
  <c r="AI66" i="1"/>
  <c r="AJ66" i="1"/>
  <c r="CS66" i="1"/>
  <c r="CT66" i="1"/>
  <c r="CU66" i="1"/>
  <c r="CW66" i="1"/>
  <c r="CX66" i="1"/>
  <c r="GL66" i="1"/>
  <c r="GO66" i="1"/>
  <c r="GP66" i="1"/>
  <c r="GV66" i="1"/>
  <c r="HC66" i="1" s="1"/>
  <c r="I67" i="1"/>
  <c r="R43" i="11" s="1"/>
  <c r="AC67" i="1"/>
  <c r="AE67" i="1"/>
  <c r="AD67" i="1" s="1"/>
  <c r="CR67" i="1" s="1"/>
  <c r="AF67" i="1"/>
  <c r="AG67" i="1"/>
  <c r="CU67" i="1" s="1"/>
  <c r="AH67" i="1"/>
  <c r="AI67" i="1"/>
  <c r="AJ67" i="1"/>
  <c r="CS67" i="1"/>
  <c r="CT67" i="1"/>
  <c r="CV67" i="1"/>
  <c r="CW67" i="1"/>
  <c r="CX67" i="1"/>
  <c r="GL67" i="1"/>
  <c r="GO67" i="1"/>
  <c r="GP67" i="1"/>
  <c r="GV67" i="1"/>
  <c r="HC67" i="1" s="1"/>
  <c r="I68" i="1"/>
  <c r="R34" i="11" s="1"/>
  <c r="AC68" i="1"/>
  <c r="AE68" i="1"/>
  <c r="AD68" i="1" s="1"/>
  <c r="AF68" i="1"/>
  <c r="CT68" i="1" s="1"/>
  <c r="AG68" i="1"/>
  <c r="CU68" i="1" s="1"/>
  <c r="AH68" i="1"/>
  <c r="AI68" i="1"/>
  <c r="AJ68" i="1"/>
  <c r="CX68" i="1" s="1"/>
  <c r="CS68" i="1"/>
  <c r="CV68" i="1"/>
  <c r="CW68" i="1"/>
  <c r="GL68" i="1"/>
  <c r="GO68" i="1"/>
  <c r="GP68" i="1"/>
  <c r="GV68" i="1"/>
  <c r="HC68" i="1"/>
  <c r="I69" i="1"/>
  <c r="AC69" i="1"/>
  <c r="AE69" i="1"/>
  <c r="AF69" i="1"/>
  <c r="AG69" i="1"/>
  <c r="AH69" i="1"/>
  <c r="AI69" i="1"/>
  <c r="CW69" i="1" s="1"/>
  <c r="AJ69" i="1"/>
  <c r="CT69" i="1"/>
  <c r="CU69" i="1"/>
  <c r="CV69" i="1"/>
  <c r="CX69" i="1"/>
  <c r="GL69" i="1"/>
  <c r="GO69" i="1"/>
  <c r="GP69" i="1"/>
  <c r="GV69" i="1"/>
  <c r="HC69" i="1"/>
  <c r="I70" i="1"/>
  <c r="R46" i="11" s="1"/>
  <c r="AC70" i="1"/>
  <c r="AD70" i="1"/>
  <c r="CR70" i="1" s="1"/>
  <c r="AE70" i="1"/>
  <c r="AF70" i="1"/>
  <c r="AG70" i="1"/>
  <c r="AH70" i="1"/>
  <c r="CV70" i="1" s="1"/>
  <c r="AI70" i="1"/>
  <c r="AJ70" i="1"/>
  <c r="CS70" i="1"/>
  <c r="CT70" i="1"/>
  <c r="CU70" i="1"/>
  <c r="CW70" i="1"/>
  <c r="CX70" i="1"/>
  <c r="GL70" i="1"/>
  <c r="GO70" i="1"/>
  <c r="GP70" i="1"/>
  <c r="GV70" i="1"/>
  <c r="HC70" i="1" s="1"/>
  <c r="C71" i="1"/>
  <c r="D71" i="1"/>
  <c r="AC71" i="1"/>
  <c r="AE71" i="1"/>
  <c r="AF71" i="1"/>
  <c r="AG71" i="1"/>
  <c r="AH71" i="1"/>
  <c r="AI71" i="1"/>
  <c r="AJ71" i="1"/>
  <c r="CX71" i="1" s="1"/>
  <c r="W71" i="1" s="1"/>
  <c r="CU71" i="1"/>
  <c r="T71" i="1" s="1"/>
  <c r="CW71" i="1"/>
  <c r="V71" i="1" s="1"/>
  <c r="GL71" i="1"/>
  <c r="GO71" i="1"/>
  <c r="GP71" i="1"/>
  <c r="GV71" i="1"/>
  <c r="HC71" i="1"/>
  <c r="GX71" i="1" s="1"/>
  <c r="I72" i="1"/>
  <c r="AC72" i="1"/>
  <c r="AE72" i="1"/>
  <c r="AD72" i="1" s="1"/>
  <c r="CR72" i="1" s="1"/>
  <c r="AF72" i="1"/>
  <c r="AG72" i="1"/>
  <c r="AH72" i="1"/>
  <c r="AI72" i="1"/>
  <c r="AJ72" i="1"/>
  <c r="CX72" i="1" s="1"/>
  <c r="CS72" i="1"/>
  <c r="CU72" i="1"/>
  <c r="CV72" i="1"/>
  <c r="CW72" i="1"/>
  <c r="GL72" i="1"/>
  <c r="GO72" i="1"/>
  <c r="GP72" i="1"/>
  <c r="GV72" i="1"/>
  <c r="HC72" i="1"/>
  <c r="I73" i="1"/>
  <c r="AC73" i="1"/>
  <c r="AE73" i="1"/>
  <c r="AD73" i="1" s="1"/>
  <c r="AF73" i="1"/>
  <c r="CT73" i="1" s="1"/>
  <c r="AG73" i="1"/>
  <c r="AH73" i="1"/>
  <c r="AI73" i="1"/>
  <c r="AJ73" i="1"/>
  <c r="CX73" i="1" s="1"/>
  <c r="CS73" i="1"/>
  <c r="CU73" i="1"/>
  <c r="CV73" i="1"/>
  <c r="CW73" i="1"/>
  <c r="GL73" i="1"/>
  <c r="GO73" i="1"/>
  <c r="GP73" i="1"/>
  <c r="GV73" i="1"/>
  <c r="HC73" i="1"/>
  <c r="I74" i="1"/>
  <c r="AC74" i="1"/>
  <c r="AE74" i="1"/>
  <c r="AD74" i="1" s="1"/>
  <c r="CR74" i="1" s="1"/>
  <c r="AF74" i="1"/>
  <c r="CT74" i="1" s="1"/>
  <c r="AG74" i="1"/>
  <c r="AH74" i="1"/>
  <c r="AI74" i="1"/>
  <c r="AJ74" i="1"/>
  <c r="CX74" i="1" s="1"/>
  <c r="CS74" i="1"/>
  <c r="CU74" i="1"/>
  <c r="CV74" i="1"/>
  <c r="CW74" i="1"/>
  <c r="GL74" i="1"/>
  <c r="GO74" i="1"/>
  <c r="GP74" i="1"/>
  <c r="GV74" i="1"/>
  <c r="HC74" i="1"/>
  <c r="I75" i="1"/>
  <c r="E91" i="9" s="1"/>
  <c r="AC75" i="1"/>
  <c r="AE75" i="1"/>
  <c r="AD75" i="1" s="1"/>
  <c r="AF75" i="1"/>
  <c r="CT75" i="1" s="1"/>
  <c r="AG75" i="1"/>
  <c r="AH75" i="1"/>
  <c r="AI75" i="1"/>
  <c r="CW75" i="1" s="1"/>
  <c r="AJ75" i="1"/>
  <c r="CX75" i="1" s="1"/>
  <c r="CS75" i="1"/>
  <c r="CU75" i="1"/>
  <c r="CV75" i="1"/>
  <c r="GL75" i="1"/>
  <c r="GO75" i="1"/>
  <c r="GP75" i="1"/>
  <c r="GV75" i="1"/>
  <c r="HC75" i="1"/>
  <c r="I76" i="1"/>
  <c r="S41" i="11" s="1"/>
  <c r="AC76" i="1"/>
  <c r="AE76" i="1"/>
  <c r="AD76" i="1" s="1"/>
  <c r="AF76" i="1"/>
  <c r="CT76" i="1" s="1"/>
  <c r="AG76" i="1"/>
  <c r="AH76" i="1"/>
  <c r="AI76" i="1"/>
  <c r="AJ76" i="1"/>
  <c r="CX76" i="1" s="1"/>
  <c r="CR76" i="1"/>
  <c r="CS76" i="1"/>
  <c r="CU76" i="1"/>
  <c r="CV76" i="1"/>
  <c r="CW76" i="1"/>
  <c r="GL76" i="1"/>
  <c r="GO76" i="1"/>
  <c r="GP76" i="1"/>
  <c r="GV76" i="1"/>
  <c r="HC76" i="1"/>
  <c r="I77" i="1"/>
  <c r="AC77" i="1"/>
  <c r="CQ77" i="1" s="1"/>
  <c r="AD77" i="1"/>
  <c r="AE77" i="1"/>
  <c r="CS77" i="1" s="1"/>
  <c r="AF77" i="1"/>
  <c r="AG77" i="1"/>
  <c r="AH77" i="1"/>
  <c r="AI77" i="1"/>
  <c r="CW77" i="1" s="1"/>
  <c r="AJ77" i="1"/>
  <c r="CR77" i="1"/>
  <c r="CT77" i="1"/>
  <c r="CU77" i="1"/>
  <c r="CV77" i="1"/>
  <c r="CX77" i="1"/>
  <c r="GL77" i="1"/>
  <c r="GO77" i="1"/>
  <c r="GP77" i="1"/>
  <c r="GV77" i="1"/>
  <c r="HC77" i="1"/>
  <c r="I78" i="1"/>
  <c r="AC78" i="1"/>
  <c r="AD78" i="1"/>
  <c r="CR78" i="1" s="1"/>
  <c r="AE78" i="1"/>
  <c r="CS78" i="1" s="1"/>
  <c r="AF78" i="1"/>
  <c r="AG78" i="1"/>
  <c r="AH78" i="1"/>
  <c r="CV78" i="1" s="1"/>
  <c r="AI78" i="1"/>
  <c r="CW78" i="1" s="1"/>
  <c r="AJ78" i="1"/>
  <c r="CT78" i="1"/>
  <c r="CU78" i="1"/>
  <c r="CX78" i="1"/>
  <c r="GL78" i="1"/>
  <c r="GO78" i="1"/>
  <c r="GP78" i="1"/>
  <c r="GV78" i="1"/>
  <c r="HC78" i="1"/>
  <c r="I79" i="1"/>
  <c r="AC79" i="1"/>
  <c r="AD79" i="1"/>
  <c r="CR79" i="1" s="1"/>
  <c r="AE79" i="1"/>
  <c r="CS79" i="1" s="1"/>
  <c r="AF79" i="1"/>
  <c r="AG79" i="1"/>
  <c r="CU79" i="1" s="1"/>
  <c r="AH79" i="1"/>
  <c r="CV79" i="1" s="1"/>
  <c r="AI79" i="1"/>
  <c r="CW79" i="1" s="1"/>
  <c r="AJ79" i="1"/>
  <c r="CT79" i="1"/>
  <c r="CX79" i="1"/>
  <c r="GL79" i="1"/>
  <c r="GO79" i="1"/>
  <c r="GP79" i="1"/>
  <c r="GV79" i="1"/>
  <c r="HC79" i="1" s="1"/>
  <c r="I80" i="1"/>
  <c r="AC80" i="1"/>
  <c r="AD80" i="1"/>
  <c r="CR80" i="1" s="1"/>
  <c r="AE80" i="1"/>
  <c r="AF80" i="1"/>
  <c r="CT80" i="1" s="1"/>
  <c r="AG80" i="1"/>
  <c r="CU80" i="1" s="1"/>
  <c r="AH80" i="1"/>
  <c r="CV80" i="1" s="1"/>
  <c r="AI80" i="1"/>
  <c r="AJ80" i="1"/>
  <c r="CX80" i="1" s="1"/>
  <c r="CS80" i="1"/>
  <c r="CW80" i="1"/>
  <c r="GL80" i="1"/>
  <c r="GO80" i="1"/>
  <c r="GP80" i="1"/>
  <c r="GV80" i="1"/>
  <c r="HC80" i="1" s="1"/>
  <c r="C81" i="1"/>
  <c r="D81" i="1"/>
  <c r="AC81" i="1"/>
  <c r="AE81" i="1"/>
  <c r="AF81" i="1"/>
  <c r="AG81" i="1"/>
  <c r="AH81" i="1"/>
  <c r="AI81" i="1"/>
  <c r="CW81" i="1" s="1"/>
  <c r="V81" i="1" s="1"/>
  <c r="AJ81" i="1"/>
  <c r="CX81" i="1" s="1"/>
  <c r="W81" i="1" s="1"/>
  <c r="CU81" i="1"/>
  <c r="T81" i="1" s="1"/>
  <c r="GL81" i="1"/>
  <c r="GO81" i="1"/>
  <c r="GP81" i="1"/>
  <c r="GV81" i="1"/>
  <c r="GX81" i="1"/>
  <c r="HC81" i="1"/>
  <c r="I82" i="1"/>
  <c r="E98" i="9" s="1"/>
  <c r="AC82" i="1"/>
  <c r="CQ82" i="1" s="1"/>
  <c r="AD82" i="1"/>
  <c r="AE82" i="1"/>
  <c r="CS82" i="1" s="1"/>
  <c r="AF82" i="1"/>
  <c r="CT82" i="1" s="1"/>
  <c r="AG82" i="1"/>
  <c r="AH82" i="1"/>
  <c r="CV82" i="1" s="1"/>
  <c r="AI82" i="1"/>
  <c r="CW82" i="1" s="1"/>
  <c r="AJ82" i="1"/>
  <c r="CX82" i="1" s="1"/>
  <c r="CU82" i="1"/>
  <c r="GL82" i="1"/>
  <c r="GO82" i="1"/>
  <c r="GP82" i="1"/>
  <c r="GV82" i="1"/>
  <c r="HC82" i="1"/>
  <c r="I83" i="1"/>
  <c r="AC83" i="1"/>
  <c r="CQ83" i="1" s="1"/>
  <c r="AD83" i="1"/>
  <c r="AE83" i="1"/>
  <c r="CS83" i="1" s="1"/>
  <c r="AF83" i="1"/>
  <c r="CT83" i="1" s="1"/>
  <c r="AG83" i="1"/>
  <c r="AH83" i="1"/>
  <c r="CV83" i="1" s="1"/>
  <c r="AI83" i="1"/>
  <c r="CW83" i="1" s="1"/>
  <c r="AJ83" i="1"/>
  <c r="CX83" i="1" s="1"/>
  <c r="CR83" i="1"/>
  <c r="CU83" i="1"/>
  <c r="GL83" i="1"/>
  <c r="GO83" i="1"/>
  <c r="GP83" i="1"/>
  <c r="GV83" i="1"/>
  <c r="HC83" i="1"/>
  <c r="I84" i="1"/>
  <c r="AC84" i="1"/>
  <c r="CQ84" i="1" s="1"/>
  <c r="AD84" i="1"/>
  <c r="AE84" i="1"/>
  <c r="CS84" i="1" s="1"/>
  <c r="AF84" i="1"/>
  <c r="CT84" i="1" s="1"/>
  <c r="AG84" i="1"/>
  <c r="AH84" i="1"/>
  <c r="CV84" i="1" s="1"/>
  <c r="AI84" i="1"/>
  <c r="CW84" i="1" s="1"/>
  <c r="AJ84" i="1"/>
  <c r="CX84" i="1" s="1"/>
  <c r="CR84" i="1"/>
  <c r="CU84" i="1"/>
  <c r="GL84" i="1"/>
  <c r="GO84" i="1"/>
  <c r="GP84" i="1"/>
  <c r="GV84" i="1"/>
  <c r="HC84" i="1"/>
  <c r="I85" i="1"/>
  <c r="AC85" i="1"/>
  <c r="CQ85" i="1" s="1"/>
  <c r="AD85" i="1"/>
  <c r="AE85" i="1"/>
  <c r="CS85" i="1" s="1"/>
  <c r="AF85" i="1"/>
  <c r="CT85" i="1" s="1"/>
  <c r="AG85" i="1"/>
  <c r="AH85" i="1"/>
  <c r="CV85" i="1" s="1"/>
  <c r="AI85" i="1"/>
  <c r="CW85" i="1" s="1"/>
  <c r="AJ85" i="1"/>
  <c r="CX85" i="1" s="1"/>
  <c r="CR85" i="1"/>
  <c r="CU85" i="1"/>
  <c r="GL85" i="1"/>
  <c r="GO85" i="1"/>
  <c r="GP85" i="1"/>
  <c r="GV85" i="1"/>
  <c r="HC85" i="1"/>
  <c r="I86" i="1"/>
  <c r="T41" i="11" s="1"/>
  <c r="AC86" i="1"/>
  <c r="AD86" i="1"/>
  <c r="AE86" i="1"/>
  <c r="CS86" i="1" s="1"/>
  <c r="AF86" i="1"/>
  <c r="CT86" i="1" s="1"/>
  <c r="AG86" i="1"/>
  <c r="AH86" i="1"/>
  <c r="CV86" i="1" s="1"/>
  <c r="AI86" i="1"/>
  <c r="CW86" i="1" s="1"/>
  <c r="AJ86" i="1"/>
  <c r="CX86" i="1" s="1"/>
  <c r="CR86" i="1"/>
  <c r="CU86" i="1"/>
  <c r="GL86" i="1"/>
  <c r="GO86" i="1"/>
  <c r="GP86" i="1"/>
  <c r="GV86" i="1"/>
  <c r="HC86" i="1"/>
  <c r="I87" i="1"/>
  <c r="AC87" i="1"/>
  <c r="AD87" i="1"/>
  <c r="CR87" i="1" s="1"/>
  <c r="AE87" i="1"/>
  <c r="CS87" i="1" s="1"/>
  <c r="AF87" i="1"/>
  <c r="AG87" i="1"/>
  <c r="CU87" i="1" s="1"/>
  <c r="AH87" i="1"/>
  <c r="CV87" i="1" s="1"/>
  <c r="AI87" i="1"/>
  <c r="CW87" i="1" s="1"/>
  <c r="AJ87" i="1"/>
  <c r="CT87" i="1"/>
  <c r="CX87" i="1"/>
  <c r="GL87" i="1"/>
  <c r="GO87" i="1"/>
  <c r="GP87" i="1"/>
  <c r="GV87" i="1"/>
  <c r="HC87" i="1" s="1"/>
  <c r="I88" i="1"/>
  <c r="T34" i="11" s="1"/>
  <c r="AC88" i="1"/>
  <c r="AD88" i="1"/>
  <c r="CR88" i="1" s="1"/>
  <c r="AE88" i="1"/>
  <c r="AF88" i="1"/>
  <c r="CT88" i="1" s="1"/>
  <c r="AG88" i="1"/>
  <c r="CU88" i="1" s="1"/>
  <c r="AH88" i="1"/>
  <c r="CV88" i="1" s="1"/>
  <c r="AI88" i="1"/>
  <c r="AJ88" i="1"/>
  <c r="CS88" i="1"/>
  <c r="CW88" i="1"/>
  <c r="CX88" i="1"/>
  <c r="GL88" i="1"/>
  <c r="GO88" i="1"/>
  <c r="GP88" i="1"/>
  <c r="GV88" i="1"/>
  <c r="HC88" i="1" s="1"/>
  <c r="I89" i="1"/>
  <c r="U31" i="11" s="1"/>
  <c r="AC89" i="1"/>
  <c r="AE89" i="1"/>
  <c r="AD89" i="1" s="1"/>
  <c r="AF89" i="1"/>
  <c r="CT89" i="1" s="1"/>
  <c r="AG89" i="1"/>
  <c r="AH89" i="1"/>
  <c r="CV89" i="1" s="1"/>
  <c r="AI89" i="1"/>
  <c r="CW89" i="1" s="1"/>
  <c r="AJ89" i="1"/>
  <c r="CX89" i="1" s="1"/>
  <c r="CU89" i="1"/>
  <c r="GL89" i="1"/>
  <c r="GO89" i="1"/>
  <c r="GP89" i="1"/>
  <c r="GV89" i="1"/>
  <c r="HC89" i="1"/>
  <c r="I90" i="1"/>
  <c r="T46" i="11" s="1"/>
  <c r="AC90" i="1"/>
  <c r="AE90" i="1"/>
  <c r="CS90" i="1" s="1"/>
  <c r="AF90" i="1"/>
  <c r="CT90" i="1" s="1"/>
  <c r="AG90" i="1"/>
  <c r="AH90" i="1"/>
  <c r="CV90" i="1" s="1"/>
  <c r="AI90" i="1"/>
  <c r="CW90" i="1" s="1"/>
  <c r="AJ90" i="1"/>
  <c r="CU90" i="1"/>
  <c r="CX90" i="1"/>
  <c r="GL90" i="1"/>
  <c r="GO90" i="1"/>
  <c r="GP90" i="1"/>
  <c r="GV90" i="1"/>
  <c r="HC90" i="1"/>
  <c r="C91" i="1"/>
  <c r="D91" i="1"/>
  <c r="AC91" i="1"/>
  <c r="AE91" i="1"/>
  <c r="AF91" i="1"/>
  <c r="AG91" i="1"/>
  <c r="CU91" i="1" s="1"/>
  <c r="T91" i="1" s="1"/>
  <c r="AH91" i="1"/>
  <c r="AI91" i="1"/>
  <c r="AJ91" i="1"/>
  <c r="CW91" i="1"/>
  <c r="V91" i="1" s="1"/>
  <c r="CX91" i="1"/>
  <c r="W91" i="1" s="1"/>
  <c r="GL91" i="1"/>
  <c r="GO91" i="1"/>
  <c r="GP91" i="1"/>
  <c r="GV91" i="1"/>
  <c r="HC91" i="1" s="1"/>
  <c r="GX91" i="1" s="1"/>
  <c r="I92" i="1"/>
  <c r="AC92" i="1"/>
  <c r="AE92" i="1"/>
  <c r="CS92" i="1" s="1"/>
  <c r="AF92" i="1"/>
  <c r="AG92" i="1"/>
  <c r="CU92" i="1" s="1"/>
  <c r="AH92" i="1"/>
  <c r="AI92" i="1"/>
  <c r="AJ92" i="1"/>
  <c r="CX92" i="1" s="1"/>
  <c r="CT92" i="1"/>
  <c r="CV92" i="1"/>
  <c r="CW92" i="1"/>
  <c r="GL92" i="1"/>
  <c r="GO92" i="1"/>
  <c r="GP92" i="1"/>
  <c r="GV92" i="1"/>
  <c r="HC92" i="1" s="1"/>
  <c r="I93" i="1"/>
  <c r="AC93" i="1"/>
  <c r="AE93" i="1"/>
  <c r="AD93" i="1" s="1"/>
  <c r="CR93" i="1" s="1"/>
  <c r="AF93" i="1"/>
  <c r="CT93" i="1" s="1"/>
  <c r="AG93" i="1"/>
  <c r="CU93" i="1" s="1"/>
  <c r="AH93" i="1"/>
  <c r="CV93" i="1" s="1"/>
  <c r="AI93" i="1"/>
  <c r="AJ93" i="1"/>
  <c r="CS93" i="1"/>
  <c r="CW93" i="1"/>
  <c r="CX93" i="1"/>
  <c r="GL93" i="1"/>
  <c r="GO93" i="1"/>
  <c r="GP93" i="1"/>
  <c r="GV93" i="1"/>
  <c r="HC93" i="1" s="1"/>
  <c r="I94" i="1"/>
  <c r="AC94" i="1"/>
  <c r="AD94" i="1"/>
  <c r="CR94" i="1" s="1"/>
  <c r="AE94" i="1"/>
  <c r="AF94" i="1"/>
  <c r="CT94" i="1" s="1"/>
  <c r="AG94" i="1"/>
  <c r="CU94" i="1" s="1"/>
  <c r="AH94" i="1"/>
  <c r="AI94" i="1"/>
  <c r="AJ94" i="1"/>
  <c r="CX94" i="1" s="1"/>
  <c r="CS94" i="1"/>
  <c r="CV94" i="1"/>
  <c r="CW94" i="1"/>
  <c r="GL94" i="1"/>
  <c r="GO94" i="1"/>
  <c r="GP94" i="1"/>
  <c r="GV94" i="1"/>
  <c r="HC94" i="1"/>
  <c r="I95" i="1"/>
  <c r="E111" i="9" s="1"/>
  <c r="AC95" i="1"/>
  <c r="AE95" i="1"/>
  <c r="CS95" i="1" s="1"/>
  <c r="AF95" i="1"/>
  <c r="CT95" i="1" s="1"/>
  <c r="AG95" i="1"/>
  <c r="AH95" i="1"/>
  <c r="AI95" i="1"/>
  <c r="CW95" i="1" s="1"/>
  <c r="AJ95" i="1"/>
  <c r="CX95" i="1" s="1"/>
  <c r="CU95" i="1"/>
  <c r="CV95" i="1"/>
  <c r="GL95" i="1"/>
  <c r="GO95" i="1"/>
  <c r="GP95" i="1"/>
  <c r="GV95" i="1"/>
  <c r="HC95" i="1"/>
  <c r="I96" i="1"/>
  <c r="AC96" i="1"/>
  <c r="AE96" i="1"/>
  <c r="CS96" i="1" s="1"/>
  <c r="AF96" i="1"/>
  <c r="CT96" i="1" s="1"/>
  <c r="AG96" i="1"/>
  <c r="AH96" i="1"/>
  <c r="AI96" i="1"/>
  <c r="CW96" i="1" s="1"/>
  <c r="AJ96" i="1"/>
  <c r="CX96" i="1" s="1"/>
  <c r="CU96" i="1"/>
  <c r="CV96" i="1"/>
  <c r="GL96" i="1"/>
  <c r="GO96" i="1"/>
  <c r="GP96" i="1"/>
  <c r="GV96" i="1"/>
  <c r="HC96" i="1"/>
  <c r="I97" i="1"/>
  <c r="AC97" i="1"/>
  <c r="CQ97" i="1" s="1"/>
  <c r="AE97" i="1"/>
  <c r="CS97" i="1" s="1"/>
  <c r="AF97" i="1"/>
  <c r="AG97" i="1"/>
  <c r="AH97" i="1"/>
  <c r="CV97" i="1" s="1"/>
  <c r="AI97" i="1"/>
  <c r="CW97" i="1" s="1"/>
  <c r="AJ97" i="1"/>
  <c r="CT97" i="1"/>
  <c r="CU97" i="1"/>
  <c r="CX97" i="1"/>
  <c r="GL97" i="1"/>
  <c r="GO97" i="1"/>
  <c r="GP97" i="1"/>
  <c r="GV97" i="1"/>
  <c r="HC97" i="1" s="1"/>
  <c r="I98" i="1"/>
  <c r="AC98" i="1"/>
  <c r="AE98" i="1"/>
  <c r="AD98" i="1" s="1"/>
  <c r="CR98" i="1" s="1"/>
  <c r="AF98" i="1"/>
  <c r="AG98" i="1"/>
  <c r="CU98" i="1" s="1"/>
  <c r="AH98" i="1"/>
  <c r="CV98" i="1" s="1"/>
  <c r="AI98" i="1"/>
  <c r="AJ98" i="1"/>
  <c r="CS98" i="1"/>
  <c r="CT98" i="1"/>
  <c r="CW98" i="1"/>
  <c r="CX98" i="1"/>
  <c r="GL98" i="1"/>
  <c r="GO98" i="1"/>
  <c r="GP98" i="1"/>
  <c r="GV98" i="1"/>
  <c r="HC98" i="1" s="1"/>
  <c r="I99" i="1"/>
  <c r="AC99" i="1"/>
  <c r="AE99" i="1"/>
  <c r="AD99" i="1" s="1"/>
  <c r="AF99" i="1"/>
  <c r="CT99" i="1" s="1"/>
  <c r="AG99" i="1"/>
  <c r="CU99" i="1" s="1"/>
  <c r="AH99" i="1"/>
  <c r="AI99" i="1"/>
  <c r="AJ99" i="1"/>
  <c r="CX99" i="1" s="1"/>
  <c r="CS99" i="1"/>
  <c r="CV99" i="1"/>
  <c r="CW99" i="1"/>
  <c r="GL99" i="1"/>
  <c r="GO99" i="1"/>
  <c r="GP99" i="1"/>
  <c r="GV99" i="1"/>
  <c r="HC99" i="1"/>
  <c r="I100" i="1"/>
  <c r="AC100" i="1"/>
  <c r="AE100" i="1"/>
  <c r="CS100" i="1" s="1"/>
  <c r="AF100" i="1"/>
  <c r="CT100" i="1" s="1"/>
  <c r="AG100" i="1"/>
  <c r="AH100" i="1"/>
  <c r="CV100" i="1" s="1"/>
  <c r="AI100" i="1"/>
  <c r="CW100" i="1" s="1"/>
  <c r="AJ100" i="1"/>
  <c r="CX100" i="1" s="1"/>
  <c r="CU100" i="1"/>
  <c r="GL100" i="1"/>
  <c r="GO100" i="1"/>
  <c r="GP100" i="1"/>
  <c r="GV100" i="1"/>
  <c r="HC100" i="1"/>
  <c r="C101" i="1"/>
  <c r="D101" i="1"/>
  <c r="AC101" i="1"/>
  <c r="AE101" i="1"/>
  <c r="AF101" i="1"/>
  <c r="AG101" i="1"/>
  <c r="CU101" i="1" s="1"/>
  <c r="T101" i="1" s="1"/>
  <c r="AH101" i="1"/>
  <c r="AI101" i="1"/>
  <c r="AJ101" i="1"/>
  <c r="CW101" i="1"/>
  <c r="V101" i="1" s="1"/>
  <c r="CX101" i="1"/>
  <c r="W101" i="1" s="1"/>
  <c r="GL101" i="1"/>
  <c r="GO101" i="1"/>
  <c r="GP101" i="1"/>
  <c r="GV101" i="1"/>
  <c r="HC101" i="1" s="1"/>
  <c r="GX101" i="1" s="1"/>
  <c r="I102" i="1"/>
  <c r="AC102" i="1"/>
  <c r="AD102" i="1"/>
  <c r="CR102" i="1" s="1"/>
  <c r="AE102" i="1"/>
  <c r="AF102" i="1"/>
  <c r="AG102" i="1"/>
  <c r="CU102" i="1" s="1"/>
  <c r="AH102" i="1"/>
  <c r="CV102" i="1" s="1"/>
  <c r="AI102" i="1"/>
  <c r="AJ102" i="1"/>
  <c r="CS102" i="1"/>
  <c r="CT102" i="1"/>
  <c r="CW102" i="1"/>
  <c r="CX102" i="1"/>
  <c r="GL102" i="1"/>
  <c r="GO102" i="1"/>
  <c r="GP102" i="1"/>
  <c r="GV102" i="1"/>
  <c r="HC102" i="1" s="1"/>
  <c r="I103" i="1"/>
  <c r="AC103" i="1"/>
  <c r="AE103" i="1"/>
  <c r="AD103" i="1" s="1"/>
  <c r="CR103" i="1" s="1"/>
  <c r="AF103" i="1"/>
  <c r="AG103" i="1"/>
  <c r="CU103" i="1" s="1"/>
  <c r="AH103" i="1"/>
  <c r="CV103" i="1" s="1"/>
  <c r="AI103" i="1"/>
  <c r="AJ103" i="1"/>
  <c r="CS103" i="1"/>
  <c r="CT103" i="1"/>
  <c r="CW103" i="1"/>
  <c r="CX103" i="1"/>
  <c r="GL103" i="1"/>
  <c r="GO103" i="1"/>
  <c r="GP103" i="1"/>
  <c r="GV103" i="1"/>
  <c r="HC103" i="1" s="1"/>
  <c r="I104" i="1"/>
  <c r="AC104" i="1"/>
  <c r="AD104" i="1"/>
  <c r="CR104" i="1" s="1"/>
  <c r="AE104" i="1"/>
  <c r="AF104" i="1"/>
  <c r="CT104" i="1" s="1"/>
  <c r="AG104" i="1"/>
  <c r="CU104" i="1" s="1"/>
  <c r="AH104" i="1"/>
  <c r="AI104" i="1"/>
  <c r="AJ104" i="1"/>
  <c r="CS104" i="1"/>
  <c r="CV104" i="1"/>
  <c r="CW104" i="1"/>
  <c r="CX104" i="1"/>
  <c r="GL104" i="1"/>
  <c r="GO104" i="1"/>
  <c r="GP104" i="1"/>
  <c r="GV104" i="1"/>
  <c r="HC104" i="1" s="1"/>
  <c r="I105" i="1"/>
  <c r="AC105" i="1"/>
  <c r="AE105" i="1"/>
  <c r="AD105" i="1" s="1"/>
  <c r="CR105" i="1" s="1"/>
  <c r="AF105" i="1"/>
  <c r="CT105" i="1" s="1"/>
  <c r="AG105" i="1"/>
  <c r="CU105" i="1" s="1"/>
  <c r="AH105" i="1"/>
  <c r="CV105" i="1" s="1"/>
  <c r="AI105" i="1"/>
  <c r="AJ105" i="1"/>
  <c r="CS105" i="1"/>
  <c r="CW105" i="1"/>
  <c r="CX105" i="1"/>
  <c r="GL105" i="1"/>
  <c r="GO105" i="1"/>
  <c r="GP105" i="1"/>
  <c r="GV105" i="1"/>
  <c r="HC105" i="1" s="1"/>
  <c r="C106" i="1"/>
  <c r="D106" i="1"/>
  <c r="AC106" i="1"/>
  <c r="CQ106" i="1" s="1"/>
  <c r="P106" i="1" s="1"/>
  <c r="AE106" i="1"/>
  <c r="AF106" i="1"/>
  <c r="AG106" i="1"/>
  <c r="AH106" i="1"/>
  <c r="AI106" i="1"/>
  <c r="AJ106" i="1"/>
  <c r="CX106" i="1" s="1"/>
  <c r="W106" i="1" s="1"/>
  <c r="CU106" i="1"/>
  <c r="T106" i="1" s="1"/>
  <c r="CW106" i="1"/>
  <c r="V106" i="1" s="1"/>
  <c r="GL106" i="1"/>
  <c r="GO106" i="1"/>
  <c r="GP106" i="1"/>
  <c r="GV106" i="1"/>
  <c r="HC106" i="1"/>
  <c r="GX106" i="1" s="1"/>
  <c r="I107" i="1"/>
  <c r="AC107" i="1"/>
  <c r="AE107" i="1"/>
  <c r="AD107" i="1" s="1"/>
  <c r="AF107" i="1"/>
  <c r="CT107" i="1" s="1"/>
  <c r="AG107" i="1"/>
  <c r="AH107" i="1"/>
  <c r="AI107" i="1"/>
  <c r="AJ107" i="1"/>
  <c r="CX107" i="1" s="1"/>
  <c r="CS107" i="1"/>
  <c r="CU107" i="1"/>
  <c r="CV107" i="1"/>
  <c r="CW107" i="1"/>
  <c r="GL107" i="1"/>
  <c r="GO107" i="1"/>
  <c r="GP107" i="1"/>
  <c r="GV107" i="1"/>
  <c r="HC107" i="1" s="1"/>
  <c r="C108" i="1"/>
  <c r="D108" i="1"/>
  <c r="AC108" i="1"/>
  <c r="AE108" i="1"/>
  <c r="AF108" i="1"/>
  <c r="AG108" i="1"/>
  <c r="AH108" i="1"/>
  <c r="AI108" i="1"/>
  <c r="AJ108" i="1"/>
  <c r="CU108" i="1"/>
  <c r="T108" i="1" s="1"/>
  <c r="CW108" i="1"/>
  <c r="V108" i="1" s="1"/>
  <c r="CX108" i="1"/>
  <c r="W108" i="1" s="1"/>
  <c r="GL108" i="1"/>
  <c r="GO108" i="1"/>
  <c r="GP108" i="1"/>
  <c r="GV108" i="1"/>
  <c r="GX108" i="1"/>
  <c r="HC108" i="1"/>
  <c r="C109" i="1"/>
  <c r="D109" i="1"/>
  <c r="AC109" i="1"/>
  <c r="AE109" i="1"/>
  <c r="AF109" i="1"/>
  <c r="CT109" i="1" s="1"/>
  <c r="S109" i="1" s="1"/>
  <c r="AG109" i="1"/>
  <c r="CU109" i="1" s="1"/>
  <c r="T109" i="1" s="1"/>
  <c r="AH109" i="1"/>
  <c r="AI109" i="1"/>
  <c r="AJ109" i="1"/>
  <c r="CW109" i="1"/>
  <c r="V109" i="1" s="1"/>
  <c r="CX109" i="1"/>
  <c r="W109" i="1" s="1"/>
  <c r="GL109" i="1"/>
  <c r="GO109" i="1"/>
  <c r="GP109" i="1"/>
  <c r="GV109" i="1"/>
  <c r="HC109" i="1" s="1"/>
  <c r="GX109" i="1" s="1"/>
  <c r="I110" i="1"/>
  <c r="E126" i="9" s="1"/>
  <c r="AC110" i="1"/>
  <c r="AE110" i="1"/>
  <c r="AD110" i="1" s="1"/>
  <c r="CR110" i="1" s="1"/>
  <c r="AF110" i="1"/>
  <c r="AG110" i="1"/>
  <c r="CU110" i="1" s="1"/>
  <c r="AH110" i="1"/>
  <c r="AI110" i="1"/>
  <c r="AJ110" i="1"/>
  <c r="CT110" i="1"/>
  <c r="CV110" i="1"/>
  <c r="CW110" i="1"/>
  <c r="CX110" i="1"/>
  <c r="GL110" i="1"/>
  <c r="GO110" i="1"/>
  <c r="GP110" i="1"/>
  <c r="GV110" i="1"/>
  <c r="HC110" i="1" s="1"/>
  <c r="I111" i="1"/>
  <c r="E127" i="9" s="1"/>
  <c r="AC111" i="1"/>
  <c r="AE111" i="1"/>
  <c r="AD111" i="1" s="1"/>
  <c r="CR111" i="1" s="1"/>
  <c r="AF111" i="1"/>
  <c r="AG111" i="1"/>
  <c r="CU111" i="1" s="1"/>
  <c r="AH111" i="1"/>
  <c r="AI111" i="1"/>
  <c r="AJ111" i="1"/>
  <c r="CS111" i="1"/>
  <c r="CT111" i="1"/>
  <c r="CV111" i="1"/>
  <c r="CW111" i="1"/>
  <c r="CX111" i="1"/>
  <c r="W111" i="1" s="1"/>
  <c r="GL111" i="1"/>
  <c r="GO111" i="1"/>
  <c r="GP111" i="1"/>
  <c r="GV111" i="1"/>
  <c r="HC111" i="1" s="1"/>
  <c r="I112" i="1"/>
  <c r="AC112" i="1"/>
  <c r="AE112" i="1"/>
  <c r="AD112" i="1" s="1"/>
  <c r="CR112" i="1" s="1"/>
  <c r="AF112" i="1"/>
  <c r="AG112" i="1"/>
  <c r="CU112" i="1" s="1"/>
  <c r="AH112" i="1"/>
  <c r="CV112" i="1" s="1"/>
  <c r="AI112" i="1"/>
  <c r="AJ112" i="1"/>
  <c r="CS112" i="1"/>
  <c r="CT112" i="1"/>
  <c r="CW112" i="1"/>
  <c r="CX112" i="1"/>
  <c r="GL112" i="1"/>
  <c r="GO112" i="1"/>
  <c r="GP112" i="1"/>
  <c r="GV112" i="1"/>
  <c r="HC112" i="1" s="1"/>
  <c r="C113" i="1"/>
  <c r="D113" i="1"/>
  <c r="AC113" i="1"/>
  <c r="AE113" i="1"/>
  <c r="AF113" i="1"/>
  <c r="AG113" i="1"/>
  <c r="AH113" i="1"/>
  <c r="AI113" i="1"/>
  <c r="CW113" i="1" s="1"/>
  <c r="V113" i="1" s="1"/>
  <c r="AJ113" i="1"/>
  <c r="CU113" i="1"/>
  <c r="T113" i="1" s="1"/>
  <c r="CX113" i="1"/>
  <c r="W113" i="1" s="1"/>
  <c r="GL113" i="1"/>
  <c r="GO113" i="1"/>
  <c r="GP113" i="1"/>
  <c r="GV113" i="1"/>
  <c r="HC113" i="1"/>
  <c r="GX113" i="1" s="1"/>
  <c r="I114" i="1"/>
  <c r="AC114" i="1"/>
  <c r="AE114" i="1"/>
  <c r="CS114" i="1" s="1"/>
  <c r="AF114" i="1"/>
  <c r="AG114" i="1"/>
  <c r="AH114" i="1"/>
  <c r="AI114" i="1"/>
  <c r="CW114" i="1" s="1"/>
  <c r="AJ114" i="1"/>
  <c r="CT114" i="1"/>
  <c r="CU114" i="1"/>
  <c r="CV114" i="1"/>
  <c r="CX114" i="1"/>
  <c r="GL114" i="1"/>
  <c r="GO114" i="1"/>
  <c r="GP114" i="1"/>
  <c r="GV114" i="1"/>
  <c r="HC114" i="1"/>
  <c r="C115" i="1"/>
  <c r="D115" i="1"/>
  <c r="AC115" i="1"/>
  <c r="CQ115" i="1" s="1"/>
  <c r="P115" i="1" s="1"/>
  <c r="AE115" i="1"/>
  <c r="AF115" i="1"/>
  <c r="AG115" i="1"/>
  <c r="CU115" i="1" s="1"/>
  <c r="T115" i="1" s="1"/>
  <c r="AH115" i="1"/>
  <c r="AI115" i="1"/>
  <c r="AJ115" i="1"/>
  <c r="CW115" i="1"/>
  <c r="V115" i="1" s="1"/>
  <c r="CX115" i="1"/>
  <c r="W115" i="1" s="1"/>
  <c r="GL115" i="1"/>
  <c r="GO115" i="1"/>
  <c r="GP115" i="1"/>
  <c r="GV115" i="1"/>
  <c r="HC115" i="1" s="1"/>
  <c r="GX115" i="1" s="1"/>
  <c r="I116" i="1"/>
  <c r="P47" i="11" s="1"/>
  <c r="O47" i="11" s="1"/>
  <c r="E47" i="11" s="1"/>
  <c r="G47" i="11" s="1"/>
  <c r="AC116" i="1"/>
  <c r="AE116" i="1"/>
  <c r="AD116" i="1" s="1"/>
  <c r="CR116" i="1" s="1"/>
  <c r="AF116" i="1"/>
  <c r="AG116" i="1"/>
  <c r="CU116" i="1" s="1"/>
  <c r="AH116" i="1"/>
  <c r="AI116" i="1"/>
  <c r="AJ116" i="1"/>
  <c r="CS116" i="1"/>
  <c r="CT116" i="1"/>
  <c r="CV116" i="1"/>
  <c r="CW116" i="1"/>
  <c r="CX116" i="1"/>
  <c r="GL116" i="1"/>
  <c r="GO116" i="1"/>
  <c r="GP116" i="1"/>
  <c r="GV116" i="1"/>
  <c r="HC116" i="1" s="1"/>
  <c r="C117" i="1"/>
  <c r="D117" i="1"/>
  <c r="AC117" i="1"/>
  <c r="CQ117" i="1" s="1"/>
  <c r="P117" i="1" s="1"/>
  <c r="AE117" i="1"/>
  <c r="AF117" i="1"/>
  <c r="AG117" i="1"/>
  <c r="AH117" i="1"/>
  <c r="AI117" i="1"/>
  <c r="AJ117" i="1"/>
  <c r="CX117" i="1" s="1"/>
  <c r="W117" i="1" s="1"/>
  <c r="CU117" i="1"/>
  <c r="T117" i="1" s="1"/>
  <c r="CW117" i="1"/>
  <c r="V117" i="1" s="1"/>
  <c r="GL117" i="1"/>
  <c r="GO117" i="1"/>
  <c r="GP117" i="1"/>
  <c r="GV117" i="1"/>
  <c r="HC117" i="1"/>
  <c r="GX117" i="1" s="1"/>
  <c r="I118" i="1"/>
  <c r="P53" i="11" s="1"/>
  <c r="O53" i="11" s="1"/>
  <c r="E53" i="11" s="1"/>
  <c r="G53" i="11" s="1"/>
  <c r="AC118" i="1"/>
  <c r="CQ118" i="1" s="1"/>
  <c r="AE118" i="1"/>
  <c r="CS118" i="1" s="1"/>
  <c r="AF118" i="1"/>
  <c r="CT118" i="1" s="1"/>
  <c r="AG118" i="1"/>
  <c r="AH118" i="1"/>
  <c r="AI118" i="1"/>
  <c r="AJ118" i="1"/>
  <c r="CX118" i="1" s="1"/>
  <c r="CU118" i="1"/>
  <c r="CV118" i="1"/>
  <c r="CW118" i="1"/>
  <c r="GL118" i="1"/>
  <c r="GO118" i="1"/>
  <c r="GP118" i="1"/>
  <c r="GV118" i="1"/>
  <c r="HC118" i="1" s="1"/>
  <c r="C119" i="1"/>
  <c r="D119" i="1"/>
  <c r="T119" i="1"/>
  <c r="AC119" i="1"/>
  <c r="AE119" i="1"/>
  <c r="AF119" i="1"/>
  <c r="AG119" i="1"/>
  <c r="AH119" i="1"/>
  <c r="AI119" i="1"/>
  <c r="AJ119" i="1"/>
  <c r="CU119" i="1"/>
  <c r="CW119" i="1"/>
  <c r="V119" i="1" s="1"/>
  <c r="CX119" i="1"/>
  <c r="W119" i="1" s="1"/>
  <c r="GL119" i="1"/>
  <c r="GO119" i="1"/>
  <c r="GP119" i="1"/>
  <c r="GV119" i="1"/>
  <c r="GX119" i="1"/>
  <c r="HC119" i="1"/>
  <c r="I120" i="1"/>
  <c r="AC120" i="1"/>
  <c r="CQ120" i="1" s="1"/>
  <c r="AD120" i="1"/>
  <c r="CR120" i="1" s="1"/>
  <c r="AE120" i="1"/>
  <c r="AF120" i="1"/>
  <c r="AG120" i="1"/>
  <c r="AH120" i="1"/>
  <c r="CV120" i="1" s="1"/>
  <c r="AI120" i="1"/>
  <c r="AJ120" i="1"/>
  <c r="CS120" i="1"/>
  <c r="CT120" i="1"/>
  <c r="CU120" i="1"/>
  <c r="CW120" i="1"/>
  <c r="CX120" i="1"/>
  <c r="GL120" i="1"/>
  <c r="GO120" i="1"/>
  <c r="GP120" i="1"/>
  <c r="GV120" i="1"/>
  <c r="HC120" i="1" s="1"/>
  <c r="I121" i="1"/>
  <c r="E137" i="9" s="1"/>
  <c r="AC121" i="1"/>
  <c r="AD121" i="1"/>
  <c r="CR121" i="1" s="1"/>
  <c r="AE121" i="1"/>
  <c r="AF121" i="1"/>
  <c r="AG121" i="1"/>
  <c r="AH121" i="1"/>
  <c r="CV121" i="1" s="1"/>
  <c r="AI121" i="1"/>
  <c r="AJ121" i="1"/>
  <c r="CS121" i="1"/>
  <c r="CT121" i="1"/>
  <c r="CU121" i="1"/>
  <c r="CW121" i="1"/>
  <c r="CX121" i="1"/>
  <c r="GL121" i="1"/>
  <c r="GO121" i="1"/>
  <c r="GP121" i="1"/>
  <c r="GV121" i="1"/>
  <c r="HC121" i="1" s="1"/>
  <c r="I122" i="1"/>
  <c r="AC122" i="1"/>
  <c r="AD122" i="1"/>
  <c r="CR122" i="1" s="1"/>
  <c r="AE122" i="1"/>
  <c r="AF122" i="1"/>
  <c r="AG122" i="1"/>
  <c r="AH122" i="1"/>
  <c r="CV122" i="1" s="1"/>
  <c r="AI122" i="1"/>
  <c r="AJ122" i="1"/>
  <c r="CS122" i="1"/>
  <c r="CT122" i="1"/>
  <c r="CU122" i="1"/>
  <c r="CW122" i="1"/>
  <c r="CX122" i="1"/>
  <c r="GL122" i="1"/>
  <c r="GO122" i="1"/>
  <c r="GP122" i="1"/>
  <c r="GV122" i="1"/>
  <c r="HC122" i="1" s="1"/>
  <c r="C123" i="1"/>
  <c r="D123" i="1"/>
  <c r="AC123" i="1"/>
  <c r="AE123" i="1"/>
  <c r="AF123" i="1"/>
  <c r="AG123" i="1"/>
  <c r="AH123" i="1"/>
  <c r="AI123" i="1"/>
  <c r="AJ123" i="1"/>
  <c r="CX123" i="1" s="1"/>
  <c r="W123" i="1" s="1"/>
  <c r="CU123" i="1"/>
  <c r="T123" i="1" s="1"/>
  <c r="CW123" i="1"/>
  <c r="V123" i="1" s="1"/>
  <c r="GL123" i="1"/>
  <c r="GO123" i="1"/>
  <c r="GP123" i="1"/>
  <c r="GV123" i="1"/>
  <c r="HC123" i="1"/>
  <c r="GX123" i="1" s="1"/>
  <c r="I124" i="1"/>
  <c r="AC124" i="1"/>
  <c r="AE124" i="1"/>
  <c r="AD124" i="1" s="1"/>
  <c r="CR124" i="1" s="1"/>
  <c r="AF124" i="1"/>
  <c r="CT124" i="1" s="1"/>
  <c r="AG124" i="1"/>
  <c r="AH124" i="1"/>
  <c r="AI124" i="1"/>
  <c r="AJ124" i="1"/>
  <c r="CX124" i="1" s="1"/>
  <c r="CS124" i="1"/>
  <c r="CU124" i="1"/>
  <c r="CV124" i="1"/>
  <c r="CW124" i="1"/>
  <c r="GL124" i="1"/>
  <c r="GO124" i="1"/>
  <c r="GP124" i="1"/>
  <c r="GV124" i="1"/>
  <c r="HC124" i="1"/>
  <c r="C125" i="1"/>
  <c r="D125" i="1"/>
  <c r="AC125" i="1"/>
  <c r="CQ125" i="1" s="1"/>
  <c r="P125" i="1" s="1"/>
  <c r="AD125" i="1"/>
  <c r="CR125" i="1" s="1"/>
  <c r="Q125" i="1" s="1"/>
  <c r="AE125" i="1"/>
  <c r="AF125" i="1"/>
  <c r="CT125" i="1" s="1"/>
  <c r="S125" i="1" s="1"/>
  <c r="AG125" i="1"/>
  <c r="AH125" i="1"/>
  <c r="AI125" i="1"/>
  <c r="AJ125" i="1"/>
  <c r="CS125" i="1"/>
  <c r="R125" i="1" s="1"/>
  <c r="CU125" i="1"/>
  <c r="T125" i="1" s="1"/>
  <c r="CW125" i="1"/>
  <c r="V125" i="1" s="1"/>
  <c r="CX125" i="1"/>
  <c r="W125" i="1" s="1"/>
  <c r="GL125" i="1"/>
  <c r="GO125" i="1"/>
  <c r="GP125" i="1"/>
  <c r="GV125" i="1"/>
  <c r="HC125" i="1" s="1"/>
  <c r="GX125" i="1" s="1"/>
  <c r="I126" i="1"/>
  <c r="AC126" i="1"/>
  <c r="CQ126" i="1" s="1"/>
  <c r="AD126" i="1"/>
  <c r="CR126" i="1" s="1"/>
  <c r="AE126" i="1"/>
  <c r="AF126" i="1"/>
  <c r="AG126" i="1"/>
  <c r="AH126" i="1"/>
  <c r="CV126" i="1" s="1"/>
  <c r="AI126" i="1"/>
  <c r="AJ126" i="1"/>
  <c r="CS126" i="1"/>
  <c r="CT126" i="1"/>
  <c r="CU126" i="1"/>
  <c r="CW126" i="1"/>
  <c r="CX126" i="1"/>
  <c r="GL126" i="1"/>
  <c r="GO126" i="1"/>
  <c r="GP126" i="1"/>
  <c r="GV126" i="1"/>
  <c r="HC126" i="1"/>
  <c r="I127" i="1"/>
  <c r="P52" i="11" s="1"/>
  <c r="O52" i="11" s="1"/>
  <c r="E52" i="11" s="1"/>
  <c r="G52" i="11" s="1"/>
  <c r="AC127" i="1"/>
  <c r="CQ127" i="1" s="1"/>
  <c r="AD127" i="1"/>
  <c r="CR127" i="1" s="1"/>
  <c r="AE127" i="1"/>
  <c r="AF127" i="1"/>
  <c r="CT127" i="1" s="1"/>
  <c r="AG127" i="1"/>
  <c r="AH127" i="1"/>
  <c r="CV127" i="1" s="1"/>
  <c r="AI127" i="1"/>
  <c r="AJ127" i="1"/>
  <c r="CS127" i="1"/>
  <c r="CU127" i="1"/>
  <c r="CW127" i="1"/>
  <c r="CX127" i="1"/>
  <c r="GL127" i="1"/>
  <c r="GO127" i="1"/>
  <c r="GP127" i="1"/>
  <c r="GV127" i="1"/>
  <c r="HC127" i="1" s="1"/>
  <c r="I128" i="1"/>
  <c r="AC128" i="1"/>
  <c r="CQ128" i="1" s="1"/>
  <c r="AD128" i="1"/>
  <c r="CR128" i="1" s="1"/>
  <c r="AE128" i="1"/>
  <c r="AF128" i="1"/>
  <c r="CT128" i="1" s="1"/>
  <c r="AG128" i="1"/>
  <c r="AH128" i="1"/>
  <c r="CV128" i="1" s="1"/>
  <c r="AI128" i="1"/>
  <c r="AJ128" i="1"/>
  <c r="CS128" i="1"/>
  <c r="CU128" i="1"/>
  <c r="CW128" i="1"/>
  <c r="CX128" i="1"/>
  <c r="GL128" i="1"/>
  <c r="GO128" i="1"/>
  <c r="GP128" i="1"/>
  <c r="GV128" i="1"/>
  <c r="HC128" i="1" s="1"/>
  <c r="C129" i="1"/>
  <c r="D129" i="1"/>
  <c r="AC129" i="1"/>
  <c r="AE129" i="1"/>
  <c r="AD129" i="1" s="1"/>
  <c r="CR129" i="1" s="1"/>
  <c r="Q129" i="1" s="1"/>
  <c r="AF129" i="1"/>
  <c r="AG129" i="1"/>
  <c r="CU129" i="1" s="1"/>
  <c r="T129" i="1" s="1"/>
  <c r="AH129" i="1"/>
  <c r="AI129" i="1"/>
  <c r="AJ129" i="1"/>
  <c r="CS129" i="1"/>
  <c r="R129" i="1" s="1"/>
  <c r="CW129" i="1"/>
  <c r="V129" i="1" s="1"/>
  <c r="CX129" i="1"/>
  <c r="W129" i="1" s="1"/>
  <c r="GL129" i="1"/>
  <c r="GO129" i="1"/>
  <c r="GP129" i="1"/>
  <c r="GV129" i="1"/>
  <c r="HC129" i="1" s="1"/>
  <c r="GX129" i="1" s="1"/>
  <c r="I130" i="1"/>
  <c r="AC130" i="1"/>
  <c r="AE130" i="1"/>
  <c r="AD130" i="1" s="1"/>
  <c r="CR130" i="1" s="1"/>
  <c r="AF130" i="1"/>
  <c r="AG130" i="1"/>
  <c r="CU130" i="1" s="1"/>
  <c r="AH130" i="1"/>
  <c r="AI130" i="1"/>
  <c r="AJ130" i="1"/>
  <c r="CS130" i="1"/>
  <c r="CT130" i="1"/>
  <c r="CV130" i="1"/>
  <c r="CW130" i="1"/>
  <c r="CX130" i="1"/>
  <c r="GL130" i="1"/>
  <c r="GO130" i="1"/>
  <c r="GP130" i="1"/>
  <c r="GV130" i="1"/>
  <c r="HC130" i="1" s="1"/>
  <c r="I131" i="1"/>
  <c r="AC131" i="1"/>
  <c r="AD131" i="1"/>
  <c r="CR131" i="1" s="1"/>
  <c r="AE131" i="1"/>
  <c r="AF131" i="1"/>
  <c r="AG131" i="1"/>
  <c r="CU131" i="1" s="1"/>
  <c r="AH131" i="1"/>
  <c r="CV131" i="1" s="1"/>
  <c r="AI131" i="1"/>
  <c r="AJ131" i="1"/>
  <c r="CS131" i="1"/>
  <c r="CT131" i="1"/>
  <c r="CW131" i="1"/>
  <c r="CX131" i="1"/>
  <c r="GL131" i="1"/>
  <c r="GO131" i="1"/>
  <c r="GP131" i="1"/>
  <c r="GV131" i="1"/>
  <c r="HC131" i="1" s="1"/>
  <c r="C132" i="1"/>
  <c r="D132" i="1"/>
  <c r="R132" i="1"/>
  <c r="V132" i="1"/>
  <c r="AC132" i="1"/>
  <c r="AE132" i="1"/>
  <c r="AD132" i="1" s="1"/>
  <c r="CR132" i="1" s="1"/>
  <c r="Q132" i="1" s="1"/>
  <c r="AF132" i="1"/>
  <c r="AG132" i="1"/>
  <c r="AH132" i="1"/>
  <c r="AI132" i="1"/>
  <c r="AJ132" i="1"/>
  <c r="CX132" i="1" s="1"/>
  <c r="W132" i="1" s="1"/>
  <c r="CS132" i="1"/>
  <c r="CU132" i="1"/>
  <c r="T132" i="1" s="1"/>
  <c r="CW132" i="1"/>
  <c r="GL132" i="1"/>
  <c r="GO132" i="1"/>
  <c r="GP132" i="1"/>
  <c r="GV132" i="1"/>
  <c r="HC132" i="1"/>
  <c r="GX132" i="1" s="1"/>
  <c r="I133" i="1"/>
  <c r="E149" i="9" s="1"/>
  <c r="AC133" i="1"/>
  <c r="AE133" i="1"/>
  <c r="AD133" i="1" s="1"/>
  <c r="CR133" i="1" s="1"/>
  <c r="AF133" i="1"/>
  <c r="CT133" i="1" s="1"/>
  <c r="AG133" i="1"/>
  <c r="AH133" i="1"/>
  <c r="CV133" i="1" s="1"/>
  <c r="AI133" i="1"/>
  <c r="AJ133" i="1"/>
  <c r="CX133" i="1" s="1"/>
  <c r="CS133" i="1"/>
  <c r="CU133" i="1"/>
  <c r="CW133" i="1"/>
  <c r="GL133" i="1"/>
  <c r="GO133" i="1"/>
  <c r="GP133" i="1"/>
  <c r="GV133" i="1"/>
  <c r="HC133" i="1" s="1"/>
  <c r="I134" i="1"/>
  <c r="P44" i="11" s="1"/>
  <c r="O44" i="11" s="1"/>
  <c r="E44" i="11" s="1"/>
  <c r="G44" i="11" s="1"/>
  <c r="AC134" i="1"/>
  <c r="AE134" i="1"/>
  <c r="AD134" i="1" s="1"/>
  <c r="CR134" i="1" s="1"/>
  <c r="AF134" i="1"/>
  <c r="CT134" i="1" s="1"/>
  <c r="AG134" i="1"/>
  <c r="CU134" i="1" s="1"/>
  <c r="AH134" i="1"/>
  <c r="AI134" i="1"/>
  <c r="AJ134" i="1"/>
  <c r="CX134" i="1" s="1"/>
  <c r="CS134" i="1"/>
  <c r="CV134" i="1"/>
  <c r="CW134" i="1"/>
  <c r="GL134" i="1"/>
  <c r="GO134" i="1"/>
  <c r="GP134" i="1"/>
  <c r="GV134" i="1"/>
  <c r="HC134" i="1" s="1"/>
  <c r="C135" i="1"/>
  <c r="D135" i="1"/>
  <c r="AC135" i="1"/>
  <c r="AE135" i="1"/>
  <c r="AF135" i="1"/>
  <c r="CT135" i="1" s="1"/>
  <c r="S135" i="1" s="1"/>
  <c r="AG135" i="1"/>
  <c r="AH135" i="1"/>
  <c r="AI135" i="1"/>
  <c r="AJ135" i="1"/>
  <c r="CU135" i="1"/>
  <c r="T135" i="1" s="1"/>
  <c r="CW135" i="1"/>
  <c r="V135" i="1" s="1"/>
  <c r="CX135" i="1"/>
  <c r="W135" i="1" s="1"/>
  <c r="GL135" i="1"/>
  <c r="GO135" i="1"/>
  <c r="GP135" i="1"/>
  <c r="GV135" i="1"/>
  <c r="HC135" i="1" s="1"/>
  <c r="GX135" i="1" s="1"/>
  <c r="I136" i="1"/>
  <c r="E152" i="9" s="1"/>
  <c r="AC136" i="1"/>
  <c r="CQ136" i="1" s="1"/>
  <c r="AD136" i="1"/>
  <c r="CR136" i="1" s="1"/>
  <c r="AE136" i="1"/>
  <c r="AF136" i="1"/>
  <c r="CT136" i="1" s="1"/>
  <c r="AG136" i="1"/>
  <c r="AH136" i="1"/>
  <c r="CV136" i="1" s="1"/>
  <c r="AI136" i="1"/>
  <c r="AJ136" i="1"/>
  <c r="CS136" i="1"/>
  <c r="CU136" i="1"/>
  <c r="CW136" i="1"/>
  <c r="CX136" i="1"/>
  <c r="GL136" i="1"/>
  <c r="GO136" i="1"/>
  <c r="GP136" i="1"/>
  <c r="GV136" i="1"/>
  <c r="HC136" i="1" s="1"/>
  <c r="I137" i="1"/>
  <c r="AC137" i="1"/>
  <c r="CQ137" i="1" s="1"/>
  <c r="AD137" i="1"/>
  <c r="CR137" i="1" s="1"/>
  <c r="AE137" i="1"/>
  <c r="AF137" i="1"/>
  <c r="AG137" i="1"/>
  <c r="AH137" i="1"/>
  <c r="CV137" i="1" s="1"/>
  <c r="AI137" i="1"/>
  <c r="AJ137" i="1"/>
  <c r="CS137" i="1"/>
  <c r="CT137" i="1"/>
  <c r="CU137" i="1"/>
  <c r="CW137" i="1"/>
  <c r="CX137" i="1"/>
  <c r="GL137" i="1"/>
  <c r="GO137" i="1"/>
  <c r="GP137" i="1"/>
  <c r="GV137" i="1"/>
  <c r="HC137" i="1" s="1"/>
  <c r="C138" i="1"/>
  <c r="D138" i="1"/>
  <c r="AC138" i="1"/>
  <c r="AE138" i="1"/>
  <c r="AF138" i="1"/>
  <c r="AG138" i="1"/>
  <c r="CU138" i="1" s="1"/>
  <c r="T138" i="1" s="1"/>
  <c r="AH138" i="1"/>
  <c r="AI138" i="1"/>
  <c r="AJ138" i="1"/>
  <c r="CW138" i="1"/>
  <c r="V138" i="1" s="1"/>
  <c r="CX138" i="1"/>
  <c r="W138" i="1" s="1"/>
  <c r="GL138" i="1"/>
  <c r="GO138" i="1"/>
  <c r="GP138" i="1"/>
  <c r="GV138" i="1"/>
  <c r="HC138" i="1" s="1"/>
  <c r="GX138" i="1" s="1"/>
  <c r="I139" i="1"/>
  <c r="E155" i="9" s="1"/>
  <c r="AC139" i="1"/>
  <c r="AE139" i="1"/>
  <c r="AD139" i="1" s="1"/>
  <c r="CR139" i="1" s="1"/>
  <c r="AF139" i="1"/>
  <c r="AG139" i="1"/>
  <c r="CU139" i="1" s="1"/>
  <c r="AH139" i="1"/>
  <c r="CV139" i="1" s="1"/>
  <c r="AI139" i="1"/>
  <c r="AJ139" i="1"/>
  <c r="CS139" i="1"/>
  <c r="CT139" i="1"/>
  <c r="CW139" i="1"/>
  <c r="CX139" i="1"/>
  <c r="GL139" i="1"/>
  <c r="GO139" i="1"/>
  <c r="GP139" i="1"/>
  <c r="GV139" i="1"/>
  <c r="HC139" i="1" s="1"/>
  <c r="I140" i="1"/>
  <c r="AC140" i="1"/>
  <c r="AE140" i="1"/>
  <c r="AD140" i="1" s="1"/>
  <c r="CR140" i="1" s="1"/>
  <c r="AF140" i="1"/>
  <c r="AG140" i="1"/>
  <c r="CU140" i="1" s="1"/>
  <c r="AH140" i="1"/>
  <c r="AI140" i="1"/>
  <c r="AJ140" i="1"/>
  <c r="CS140" i="1"/>
  <c r="CT140" i="1"/>
  <c r="CV140" i="1"/>
  <c r="CW140" i="1"/>
  <c r="CX140" i="1"/>
  <c r="GL140" i="1"/>
  <c r="GO140" i="1"/>
  <c r="GP140" i="1"/>
  <c r="GV140" i="1"/>
  <c r="HC140" i="1" s="1"/>
  <c r="B142" i="1"/>
  <c r="B22" i="1" s="1"/>
  <c r="C142" i="1"/>
  <c r="C22" i="1" s="1"/>
  <c r="D142" i="1"/>
  <c r="D22" i="1" s="1"/>
  <c r="F142" i="1"/>
  <c r="F22" i="1" s="1"/>
  <c r="G142" i="1"/>
  <c r="G22" i="1" s="1"/>
  <c r="BX142" i="1"/>
  <c r="BX22" i="1" s="1"/>
  <c r="BY142" i="1"/>
  <c r="BY22" i="1" s="1"/>
  <c r="CK142" i="1"/>
  <c r="CK22" i="1" s="1"/>
  <c r="CL142" i="1"/>
  <c r="CL22" i="1" s="1"/>
  <c r="CM142" i="1"/>
  <c r="CM22" i="1" s="1"/>
  <c r="B172" i="1"/>
  <c r="B18" i="1" s="1"/>
  <c r="C172" i="1"/>
  <c r="C18" i="1" s="1"/>
  <c r="D172" i="1"/>
  <c r="D18" i="1" s="1"/>
  <c r="F172" i="1"/>
  <c r="F18" i="1" s="1"/>
  <c r="G172" i="1"/>
  <c r="G18" i="1" s="1"/>
  <c r="F12" i="6"/>
  <c r="G12" i="6"/>
  <c r="AD118" i="1" l="1"/>
  <c r="CR118" i="1" s="1"/>
  <c r="CS110" i="1"/>
  <c r="AD97" i="1"/>
  <c r="CR97" i="1" s="1"/>
  <c r="AD92" i="1"/>
  <c r="CR92" i="1" s="1"/>
  <c r="W139" i="1"/>
  <c r="W112" i="1"/>
  <c r="W140" i="1"/>
  <c r="W102" i="1"/>
  <c r="V76" i="1"/>
  <c r="W103" i="1"/>
  <c r="W105" i="1"/>
  <c r="G109" i="15"/>
  <c r="H109" i="15" s="1"/>
  <c r="I109" i="15" s="1"/>
  <c r="J117" i="15"/>
  <c r="I117" i="15"/>
  <c r="W25" i="1"/>
  <c r="G87" i="15"/>
  <c r="H87" i="15" s="1"/>
  <c r="I87" i="15" s="1"/>
  <c r="W131" i="1"/>
  <c r="G78" i="15"/>
  <c r="H78" i="15" s="1"/>
  <c r="J78" i="15" s="1"/>
  <c r="T33" i="1"/>
  <c r="W42" i="1"/>
  <c r="R139" i="1"/>
  <c r="S33" i="1"/>
  <c r="GX139" i="1"/>
  <c r="GX73" i="1"/>
  <c r="G50" i="15"/>
  <c r="H50" i="15" s="1"/>
  <c r="J50" i="15" s="1"/>
  <c r="G48" i="15"/>
  <c r="H48" i="15" s="1"/>
  <c r="J48" i="15" s="1"/>
  <c r="G32" i="15"/>
  <c r="H32" i="15" s="1"/>
  <c r="J32" i="15" s="1"/>
  <c r="G34" i="15"/>
  <c r="H34" i="15" s="1"/>
  <c r="I34" i="15" s="1"/>
  <c r="G105" i="15"/>
  <c r="H105" i="15" s="1"/>
  <c r="I105" i="15" s="1"/>
  <c r="CV123" i="1"/>
  <c r="U123" i="1" s="1"/>
  <c r="GX114" i="1"/>
  <c r="GX102" i="1"/>
  <c r="G106" i="15"/>
  <c r="H106" i="15" s="1"/>
  <c r="I106" i="15" s="1"/>
  <c r="G74" i="15"/>
  <c r="H74" i="15" s="1"/>
  <c r="J74" i="15" s="1"/>
  <c r="G103" i="15"/>
  <c r="H103" i="15" s="1"/>
  <c r="I103" i="15" s="1"/>
  <c r="G62" i="15"/>
  <c r="H62" i="15" s="1"/>
  <c r="J62" i="15" s="1"/>
  <c r="I88" i="15"/>
  <c r="GX131" i="1"/>
  <c r="T99" i="1"/>
  <c r="GX53" i="1"/>
  <c r="GX25" i="1"/>
  <c r="G64" i="15"/>
  <c r="H64" i="15" s="1"/>
  <c r="J64" i="15" s="1"/>
  <c r="G89" i="15"/>
  <c r="H89" i="15" s="1"/>
  <c r="I89" i="15" s="1"/>
  <c r="G42" i="15"/>
  <c r="H42" i="15" s="1"/>
  <c r="J42" i="15" s="1"/>
  <c r="I99" i="15"/>
  <c r="FJ14" i="8"/>
  <c r="G56" i="15"/>
  <c r="H56" i="15" s="1"/>
  <c r="J56" i="15" s="1"/>
  <c r="G38" i="15"/>
  <c r="H38" i="15" s="1"/>
  <c r="J38" i="15" s="1"/>
  <c r="I111" i="15"/>
  <c r="R99" i="1"/>
  <c r="S29" i="1"/>
  <c r="FI14" i="8"/>
  <c r="G58" i="15"/>
  <c r="H58" i="15" s="1"/>
  <c r="J58" i="15" s="1"/>
  <c r="CV138" i="1"/>
  <c r="U138" i="1" s="1"/>
  <c r="GX140" i="1"/>
  <c r="T140" i="1"/>
  <c r="GX105" i="1"/>
  <c r="GX103" i="1"/>
  <c r="GX56" i="1"/>
  <c r="I101" i="15"/>
  <c r="R140" i="1"/>
  <c r="GX98" i="1"/>
  <c r="GX90" i="1"/>
  <c r="GX52" i="1"/>
  <c r="G72" i="15"/>
  <c r="H72" i="15" s="1"/>
  <c r="J72" i="15" s="1"/>
  <c r="I85" i="15"/>
  <c r="G80" i="15"/>
  <c r="G81" i="15"/>
  <c r="G79" i="15"/>
  <c r="G83" i="15"/>
  <c r="G36" i="15"/>
  <c r="G33" i="15"/>
  <c r="H33" i="15" s="1"/>
  <c r="J33" i="15" s="1"/>
  <c r="G35" i="15"/>
  <c r="G31" i="15"/>
  <c r="G28" i="15"/>
  <c r="G27" i="15"/>
  <c r="G60" i="15"/>
  <c r="H60" i="15" s="1"/>
  <c r="J60" i="15" s="1"/>
  <c r="G59" i="15"/>
  <c r="G57" i="15"/>
  <c r="G55" i="15"/>
  <c r="G76" i="15"/>
  <c r="G75" i="15"/>
  <c r="G73" i="15"/>
  <c r="G71" i="15"/>
  <c r="G52" i="15"/>
  <c r="H52" i="15" s="1"/>
  <c r="J52" i="15" s="1"/>
  <c r="G51" i="15"/>
  <c r="G49" i="15"/>
  <c r="H49" i="15" s="1"/>
  <c r="J49" i="15" s="1"/>
  <c r="G47" i="15"/>
  <c r="G68" i="15"/>
  <c r="H68" i="15" s="1"/>
  <c r="J68" i="15" s="1"/>
  <c r="G65" i="15"/>
  <c r="G67" i="15"/>
  <c r="G63" i="15"/>
  <c r="G95" i="15"/>
  <c r="H95" i="15" s="1"/>
  <c r="I95" i="15" s="1"/>
  <c r="G93" i="15"/>
  <c r="G44" i="15"/>
  <c r="G43" i="15"/>
  <c r="G41" i="15"/>
  <c r="G39" i="15"/>
  <c r="I108" i="15"/>
  <c r="H94" i="15"/>
  <c r="I94" i="15" s="1"/>
  <c r="H82" i="15"/>
  <c r="I82" i="15" s="1"/>
  <c r="H66" i="15"/>
  <c r="I66" i="15" s="1"/>
  <c r="H26" i="15"/>
  <c r="J26" i="15" s="1"/>
  <c r="GX112" i="1"/>
  <c r="H40" i="15"/>
  <c r="J40" i="15" s="1"/>
  <c r="I104" i="15"/>
  <c r="J91" i="15"/>
  <c r="R112" i="1"/>
  <c r="I113" i="15"/>
  <c r="I97" i="15"/>
  <c r="H70" i="15"/>
  <c r="J70" i="15" s="1"/>
  <c r="H54" i="15"/>
  <c r="I54" i="15" s="1"/>
  <c r="H46" i="15"/>
  <c r="J46" i="15" s="1"/>
  <c r="H30" i="15"/>
  <c r="J30" i="15" s="1"/>
  <c r="J115" i="15"/>
  <c r="E156" i="9"/>
  <c r="Q35" i="11"/>
  <c r="E153" i="9"/>
  <c r="P35" i="11"/>
  <c r="E147" i="9"/>
  <c r="P45" i="11"/>
  <c r="O45" i="11" s="1"/>
  <c r="E45" i="11" s="1"/>
  <c r="G45" i="11" s="1"/>
  <c r="E144" i="9"/>
  <c r="P33" i="11"/>
  <c r="O33" i="11" s="1"/>
  <c r="E33" i="11" s="1"/>
  <c r="G33" i="11" s="1"/>
  <c r="R124" i="1"/>
  <c r="P48" i="11"/>
  <c r="O48" i="11" s="1"/>
  <c r="E48" i="11" s="1"/>
  <c r="G48" i="11" s="1"/>
  <c r="DF177" i="3"/>
  <c r="DJ177" i="3" s="1"/>
  <c r="P22" i="11"/>
  <c r="O22" i="11" s="1"/>
  <c r="E22" i="11" s="1"/>
  <c r="G22" i="11" s="1"/>
  <c r="DG176" i="3"/>
  <c r="P23" i="11"/>
  <c r="O23" i="11" s="1"/>
  <c r="E23" i="11" s="1"/>
  <c r="G23" i="11" s="1"/>
  <c r="E138" i="9"/>
  <c r="P51" i="11"/>
  <c r="O51" i="11" s="1"/>
  <c r="E51" i="11" s="1"/>
  <c r="G51" i="11" s="1"/>
  <c r="E130" i="9"/>
  <c r="P49" i="11"/>
  <c r="O49" i="11" s="1"/>
  <c r="E49" i="11" s="1"/>
  <c r="G49" i="11" s="1"/>
  <c r="DH151" i="3"/>
  <c r="P27" i="11"/>
  <c r="O27" i="11" s="1"/>
  <c r="E27" i="11" s="1"/>
  <c r="G27" i="11" s="1"/>
  <c r="DF150" i="3"/>
  <c r="DJ150" i="3" s="1"/>
  <c r="P20" i="11"/>
  <c r="O20" i="11" s="1"/>
  <c r="E20" i="11" s="1"/>
  <c r="G20" i="11" s="1"/>
  <c r="E128" i="9"/>
  <c r="P54" i="11"/>
  <c r="O54" i="11" s="1"/>
  <c r="E54" i="11" s="1"/>
  <c r="G54" i="11" s="1"/>
  <c r="DH135" i="3"/>
  <c r="P28" i="11"/>
  <c r="O28" i="11" s="1"/>
  <c r="E28" i="11" s="1"/>
  <c r="G28" i="11" s="1"/>
  <c r="DF134" i="3"/>
  <c r="DJ134" i="3" s="1"/>
  <c r="P26" i="11"/>
  <c r="O26" i="11" s="1"/>
  <c r="E26" i="11" s="1"/>
  <c r="G26" i="11" s="1"/>
  <c r="DI133" i="3"/>
  <c r="P21" i="11"/>
  <c r="O21" i="11" s="1"/>
  <c r="E21" i="11" s="1"/>
  <c r="G21" i="11" s="1"/>
  <c r="E123" i="9"/>
  <c r="P42" i="11"/>
  <c r="O42" i="11" s="1"/>
  <c r="E42" i="11" s="1"/>
  <c r="G42" i="11" s="1"/>
  <c r="E121" i="9"/>
  <c r="P40" i="11"/>
  <c r="O40" i="11" s="1"/>
  <c r="E40" i="11" s="1"/>
  <c r="G40" i="11" s="1"/>
  <c r="E120" i="9"/>
  <c r="P37" i="11"/>
  <c r="O37" i="11" s="1"/>
  <c r="E37" i="11" s="1"/>
  <c r="G37" i="11" s="1"/>
  <c r="E119" i="9"/>
  <c r="P39" i="11"/>
  <c r="O39" i="11" s="1"/>
  <c r="E39" i="11" s="1"/>
  <c r="G39" i="11" s="1"/>
  <c r="E118" i="9"/>
  <c r="P38" i="11"/>
  <c r="O38" i="11" s="1"/>
  <c r="E38" i="11" s="1"/>
  <c r="G38" i="11" s="1"/>
  <c r="DG123" i="3"/>
  <c r="V24" i="11"/>
  <c r="E116" i="9"/>
  <c r="P36" i="11"/>
  <c r="O36" i="11" s="1"/>
  <c r="E36" i="11" s="1"/>
  <c r="G36" i="11" s="1"/>
  <c r="E115" i="9"/>
  <c r="V31" i="11"/>
  <c r="E114" i="9"/>
  <c r="U34" i="11"/>
  <c r="E113" i="9"/>
  <c r="U43" i="11"/>
  <c r="E112" i="9"/>
  <c r="U41" i="11"/>
  <c r="DG109" i="3"/>
  <c r="U25" i="11"/>
  <c r="DH108" i="3"/>
  <c r="U24" i="11"/>
  <c r="GX87" i="1"/>
  <c r="T43" i="11"/>
  <c r="DG94" i="3"/>
  <c r="T25" i="11"/>
  <c r="DF93" i="3"/>
  <c r="DJ93" i="3" s="1"/>
  <c r="T24" i="11"/>
  <c r="R80" i="1"/>
  <c r="S46" i="11"/>
  <c r="E95" i="9"/>
  <c r="T31" i="11"/>
  <c r="GX78" i="1"/>
  <c r="S34" i="11"/>
  <c r="GX77" i="1"/>
  <c r="S43" i="11"/>
  <c r="DF79" i="3"/>
  <c r="DJ79" i="3" s="1"/>
  <c r="S25" i="11"/>
  <c r="DG78" i="3"/>
  <c r="S24" i="11"/>
  <c r="U69" i="1"/>
  <c r="S31" i="11"/>
  <c r="GX66" i="1"/>
  <c r="R41" i="11"/>
  <c r="DI64" i="3"/>
  <c r="R25" i="11"/>
  <c r="DF63" i="3"/>
  <c r="DJ63" i="3" s="1"/>
  <c r="R24" i="11"/>
  <c r="E76" i="9"/>
  <c r="Q46" i="11"/>
  <c r="S59" i="1"/>
  <c r="R31" i="11"/>
  <c r="E74" i="9"/>
  <c r="Q34" i="11"/>
  <c r="E73" i="9"/>
  <c r="Q43" i="11"/>
  <c r="E72" i="9"/>
  <c r="Q41" i="11"/>
  <c r="DI48" i="3"/>
  <c r="Q24" i="11"/>
  <c r="E66" i="9"/>
  <c r="P46" i="11"/>
  <c r="E65" i="9"/>
  <c r="Q31" i="11"/>
  <c r="E62" i="9"/>
  <c r="P41" i="11"/>
  <c r="E43" i="9"/>
  <c r="P50" i="11"/>
  <c r="O50" i="11" s="1"/>
  <c r="E50" i="11" s="1"/>
  <c r="G50" i="11" s="1"/>
  <c r="E41" i="9"/>
  <c r="P32" i="11"/>
  <c r="O32" i="11" s="1"/>
  <c r="E32" i="11" s="1"/>
  <c r="G32" i="11" s="1"/>
  <c r="V140" i="1"/>
  <c r="CV113" i="1"/>
  <c r="U113" i="1" s="1"/>
  <c r="T139" i="1"/>
  <c r="DF201" i="3"/>
  <c r="DJ201" i="3" s="1"/>
  <c r="AD138" i="1"/>
  <c r="AB138" i="1" s="1"/>
  <c r="CT138" i="1"/>
  <c r="S138" i="1" s="1"/>
  <c r="CQ140" i="1"/>
  <c r="P140" i="1" s="1"/>
  <c r="N156" i="9"/>
  <c r="CQ138" i="1"/>
  <c r="P138" i="1" s="1"/>
  <c r="CQ139" i="1"/>
  <c r="P139" i="1" s="1"/>
  <c r="N155" i="9"/>
  <c r="DG186" i="3"/>
  <c r="CS138" i="1"/>
  <c r="R138" i="1" s="1"/>
  <c r="DG200" i="3"/>
  <c r="DJ200" i="3" s="1"/>
  <c r="S140" i="1"/>
  <c r="U139" i="1"/>
  <c r="Q139" i="1"/>
  <c r="DI202" i="3"/>
  <c r="DG198" i="3"/>
  <c r="DJ198" i="3" s="1"/>
  <c r="S139" i="1"/>
  <c r="U140" i="1"/>
  <c r="Q140" i="1"/>
  <c r="V139" i="1"/>
  <c r="T136" i="1"/>
  <c r="T128" i="1"/>
  <c r="U110" i="1"/>
  <c r="CV129" i="1"/>
  <c r="U129" i="1" s="1"/>
  <c r="AB136" i="1"/>
  <c r="N152" i="9"/>
  <c r="CV135" i="1"/>
  <c r="U135" i="1" s="1"/>
  <c r="CQ135" i="1"/>
  <c r="P135" i="1" s="1"/>
  <c r="AB137" i="1"/>
  <c r="N153" i="9"/>
  <c r="DI190" i="3"/>
  <c r="DJ190" i="3" s="1"/>
  <c r="AD135" i="1"/>
  <c r="CR135" i="1" s="1"/>
  <c r="Q135" i="1" s="1"/>
  <c r="DI192" i="3"/>
  <c r="CS135" i="1"/>
  <c r="R135" i="1" s="1"/>
  <c r="T137" i="1"/>
  <c r="V137" i="1"/>
  <c r="P137" i="1"/>
  <c r="S136" i="1"/>
  <c r="S137" i="1"/>
  <c r="GX136" i="1"/>
  <c r="W136" i="1"/>
  <c r="R136" i="1"/>
  <c r="U136" i="1"/>
  <c r="Q136" i="1"/>
  <c r="GX137" i="1"/>
  <c r="W137" i="1"/>
  <c r="R137" i="1"/>
  <c r="U137" i="1"/>
  <c r="Q137" i="1"/>
  <c r="V136" i="1"/>
  <c r="P136" i="1"/>
  <c r="Q133" i="1"/>
  <c r="DH186" i="3"/>
  <c r="S40" i="1"/>
  <c r="V133" i="1"/>
  <c r="R133" i="1"/>
  <c r="R134" i="1"/>
  <c r="E150" i="9"/>
  <c r="CV132" i="1"/>
  <c r="U132" i="1" s="1"/>
  <c r="CQ132" i="1"/>
  <c r="P132" i="1" s="1"/>
  <c r="CT132" i="1"/>
  <c r="S132" i="1" s="1"/>
  <c r="CY132" i="1" s="1"/>
  <c r="X132" i="1" s="1"/>
  <c r="CQ134" i="1"/>
  <c r="P134" i="1" s="1"/>
  <c r="N150" i="9"/>
  <c r="T133" i="1"/>
  <c r="CQ133" i="1"/>
  <c r="P133" i="1" s="1"/>
  <c r="N149" i="9"/>
  <c r="V134" i="1"/>
  <c r="DF187" i="3"/>
  <c r="DJ187" i="3" s="1"/>
  <c r="DI188" i="3"/>
  <c r="DF186" i="3"/>
  <c r="U134" i="1"/>
  <c r="Q134" i="1"/>
  <c r="CQ122" i="1"/>
  <c r="P122" i="1" s="1"/>
  <c r="W46" i="1"/>
  <c r="W45" i="1"/>
  <c r="S36" i="1"/>
  <c r="V130" i="1"/>
  <c r="T105" i="1"/>
  <c r="DF185" i="3"/>
  <c r="DJ185" i="3" s="1"/>
  <c r="W130" i="1"/>
  <c r="E146" i="9"/>
  <c r="S131" i="1"/>
  <c r="U131" i="1"/>
  <c r="Q131" i="1"/>
  <c r="CT129" i="1"/>
  <c r="S129" i="1" s="1"/>
  <c r="CY129" i="1" s="1"/>
  <c r="X129" i="1" s="1"/>
  <c r="R131" i="1"/>
  <c r="N147" i="9"/>
  <c r="N146" i="9"/>
  <c r="T131" i="1"/>
  <c r="U130" i="1"/>
  <c r="Q130" i="1"/>
  <c r="S130" i="1"/>
  <c r="DH183" i="3"/>
  <c r="V131" i="1"/>
  <c r="GX130" i="1"/>
  <c r="R130" i="1"/>
  <c r="T130" i="1"/>
  <c r="GX121" i="1"/>
  <c r="R52" i="1"/>
  <c r="DF173" i="3"/>
  <c r="AB127" i="1"/>
  <c r="N143" i="9"/>
  <c r="N142" i="9"/>
  <c r="N144" i="9"/>
  <c r="GX127" i="1"/>
  <c r="E143" i="9"/>
  <c r="T126" i="1"/>
  <c r="E142" i="9"/>
  <c r="CZ125" i="1"/>
  <c r="Y125" i="1" s="1"/>
  <c r="S127" i="1"/>
  <c r="CV125" i="1"/>
  <c r="U125" i="1" s="1"/>
  <c r="P128" i="1"/>
  <c r="CY125" i="1"/>
  <c r="X125" i="1" s="1"/>
  <c r="V128" i="1"/>
  <c r="Q126" i="1"/>
  <c r="S128" i="1"/>
  <c r="W126" i="1"/>
  <c r="R126" i="1"/>
  <c r="U126" i="1"/>
  <c r="GX128" i="1"/>
  <c r="W128" i="1"/>
  <c r="R128" i="1"/>
  <c r="U128" i="1"/>
  <c r="Q128" i="1"/>
  <c r="T127" i="1"/>
  <c r="S126" i="1"/>
  <c r="P126" i="1"/>
  <c r="DF182" i="3"/>
  <c r="DJ182" i="3" s="1"/>
  <c r="W127" i="1"/>
  <c r="R127" i="1"/>
  <c r="U127" i="1"/>
  <c r="Q127" i="1"/>
  <c r="V126" i="1"/>
  <c r="V127" i="1"/>
  <c r="P127" i="1"/>
  <c r="GX126" i="1"/>
  <c r="U121" i="1"/>
  <c r="W121" i="1"/>
  <c r="S32" i="1"/>
  <c r="S124" i="1"/>
  <c r="T32" i="1"/>
  <c r="U124" i="1"/>
  <c r="R121" i="1"/>
  <c r="T120" i="1"/>
  <c r="S88" i="1"/>
  <c r="W124" i="1"/>
  <c r="DF169" i="3"/>
  <c r="DJ169" i="3" s="1"/>
  <c r="CQ123" i="1"/>
  <c r="P123" i="1" s="1"/>
  <c r="V124" i="1"/>
  <c r="E140" i="9"/>
  <c r="Q121" i="1"/>
  <c r="CT123" i="1"/>
  <c r="S123" i="1" s="1"/>
  <c r="DH156" i="3"/>
  <c r="CQ124" i="1"/>
  <c r="P124" i="1" s="1"/>
  <c r="AD123" i="1"/>
  <c r="CS123" i="1"/>
  <c r="R123" i="1" s="1"/>
  <c r="DI172" i="3"/>
  <c r="DH170" i="3"/>
  <c r="HG124" i="1"/>
  <c r="T124" i="1"/>
  <c r="Q124" i="1"/>
  <c r="GX124" i="1"/>
  <c r="DI174" i="3"/>
  <c r="DI177" i="3"/>
  <c r="DF176" i="3"/>
  <c r="DJ176" i="3" s="1"/>
  <c r="T121" i="1"/>
  <c r="S42" i="1"/>
  <c r="T29" i="1"/>
  <c r="W120" i="1"/>
  <c r="R120" i="1"/>
  <c r="U120" i="1"/>
  <c r="Q120" i="1"/>
  <c r="W122" i="1"/>
  <c r="R122" i="1"/>
  <c r="U122" i="1"/>
  <c r="Q122" i="1"/>
  <c r="CT119" i="1"/>
  <c r="S119" i="1" s="1"/>
  <c r="AB120" i="1"/>
  <c r="N136" i="9"/>
  <c r="AD119" i="1"/>
  <c r="S122" i="1"/>
  <c r="CQ121" i="1"/>
  <c r="P121" i="1" s="1"/>
  <c r="N137" i="9"/>
  <c r="GX120" i="1"/>
  <c r="E136" i="9"/>
  <c r="CV119" i="1"/>
  <c r="U119" i="1" s="1"/>
  <c r="CQ119" i="1"/>
  <c r="P119" i="1" s="1"/>
  <c r="HG122" i="1"/>
  <c r="CS119" i="1"/>
  <c r="R119" i="1" s="1"/>
  <c r="S121" i="1"/>
  <c r="S120" i="1"/>
  <c r="GX122" i="1"/>
  <c r="T122" i="1"/>
  <c r="V121" i="1"/>
  <c r="V120" i="1"/>
  <c r="P120" i="1"/>
  <c r="DG163" i="3"/>
  <c r="V122" i="1"/>
  <c r="DI164" i="3"/>
  <c r="DJ164" i="3" s="1"/>
  <c r="DH163" i="3"/>
  <c r="DH165" i="3"/>
  <c r="DF163" i="3"/>
  <c r="GX84" i="1"/>
  <c r="GX83" i="1"/>
  <c r="CV51" i="1"/>
  <c r="U51" i="1" s="1"/>
  <c r="T89" i="1"/>
  <c r="AD117" i="1"/>
  <c r="CR117" i="1" s="1"/>
  <c r="Q117" i="1" s="1"/>
  <c r="HG118" i="1"/>
  <c r="CV117" i="1"/>
  <c r="U117" i="1" s="1"/>
  <c r="V118" i="1"/>
  <c r="E134" i="9"/>
  <c r="CT117" i="1"/>
  <c r="S117" i="1" s="1"/>
  <c r="DG161" i="3"/>
  <c r="DJ161" i="3" s="1"/>
  <c r="CS117" i="1"/>
  <c r="R117" i="1" s="1"/>
  <c r="DI160" i="3"/>
  <c r="R118" i="1"/>
  <c r="T118" i="1"/>
  <c r="W118" i="1"/>
  <c r="S118" i="1"/>
  <c r="GX118" i="1"/>
  <c r="Q118" i="1"/>
  <c r="DG159" i="3"/>
  <c r="DH158" i="3"/>
  <c r="U118" i="1"/>
  <c r="P118" i="1"/>
  <c r="CV115" i="1"/>
  <c r="U115" i="1" s="1"/>
  <c r="N132" i="9"/>
  <c r="CT115" i="1"/>
  <c r="S115" i="1" s="1"/>
  <c r="S116" i="1"/>
  <c r="E132" i="9"/>
  <c r="AD115" i="1"/>
  <c r="CS115" i="1"/>
  <c r="R115" i="1" s="1"/>
  <c r="U116" i="1"/>
  <c r="Q116" i="1"/>
  <c r="GX116" i="1"/>
  <c r="R116" i="1"/>
  <c r="T116" i="1"/>
  <c r="W116" i="1"/>
  <c r="V116" i="1"/>
  <c r="DG157" i="3"/>
  <c r="W114" i="1"/>
  <c r="U114" i="1"/>
  <c r="HG114" i="1"/>
  <c r="R56" i="1"/>
  <c r="T40" i="1"/>
  <c r="S45" i="1"/>
  <c r="CQ114" i="1"/>
  <c r="P114" i="1" s="1"/>
  <c r="CT113" i="1"/>
  <c r="S113" i="1" s="1"/>
  <c r="CS113" i="1"/>
  <c r="R113" i="1" s="1"/>
  <c r="CQ113" i="1"/>
  <c r="P113" i="1" s="1"/>
  <c r="DI151" i="3"/>
  <c r="DG149" i="3"/>
  <c r="DJ149" i="3" s="1"/>
  <c r="DI148" i="3"/>
  <c r="T114" i="1"/>
  <c r="V114" i="1"/>
  <c r="R114" i="1"/>
  <c r="DG147" i="3"/>
  <c r="DJ147" i="3" s="1"/>
  <c r="DI146" i="3"/>
  <c r="DJ146" i="3" s="1"/>
  <c r="S114" i="1"/>
  <c r="T112" i="1"/>
  <c r="V112" i="1"/>
  <c r="S110" i="1"/>
  <c r="CQ112" i="1"/>
  <c r="P112" i="1" s="1"/>
  <c r="CQ110" i="1"/>
  <c r="P110" i="1" s="1"/>
  <c r="N126" i="9"/>
  <c r="CQ109" i="1"/>
  <c r="P109" i="1" s="1"/>
  <c r="CQ111" i="1"/>
  <c r="P111" i="1" s="1"/>
  <c r="N127" i="9"/>
  <c r="GX86" i="1"/>
  <c r="GX85" i="1"/>
  <c r="CV109" i="1"/>
  <c r="U109" i="1" s="1"/>
  <c r="GX46" i="1"/>
  <c r="V46" i="1"/>
  <c r="AD109" i="1"/>
  <c r="CS109" i="1"/>
  <c r="R109" i="1" s="1"/>
  <c r="DF143" i="3"/>
  <c r="DJ143" i="3" s="1"/>
  <c r="DG137" i="3"/>
  <c r="DH136" i="3"/>
  <c r="DH137" i="3"/>
  <c r="S112" i="1"/>
  <c r="U111" i="1"/>
  <c r="Q111" i="1"/>
  <c r="V110" i="1"/>
  <c r="Q110" i="1"/>
  <c r="T110" i="1"/>
  <c r="DI144" i="3"/>
  <c r="DH141" i="3"/>
  <c r="DH139" i="3"/>
  <c r="DI137" i="3"/>
  <c r="DJ137" i="3" s="1"/>
  <c r="DF136" i="3"/>
  <c r="S111" i="1"/>
  <c r="DG142" i="3"/>
  <c r="R111" i="1"/>
  <c r="GX111" i="1"/>
  <c r="T111" i="1"/>
  <c r="U112" i="1"/>
  <c r="Q112" i="1"/>
  <c r="V111" i="1"/>
  <c r="GX110" i="1"/>
  <c r="W110" i="1"/>
  <c r="R110" i="1"/>
  <c r="DG136" i="3"/>
  <c r="CQ46" i="1"/>
  <c r="P46" i="1" s="1"/>
  <c r="O62" i="9" s="1"/>
  <c r="DG135" i="3"/>
  <c r="CQ70" i="1"/>
  <c r="P70" i="1" s="1"/>
  <c r="DG86" i="9" s="1"/>
  <c r="CT108" i="1"/>
  <c r="S108" i="1" s="1"/>
  <c r="CQ86" i="1"/>
  <c r="P86" i="1" s="1"/>
  <c r="AD108" i="1"/>
  <c r="CR108" i="1" s="1"/>
  <c r="Q108" i="1" s="1"/>
  <c r="GX107" i="1"/>
  <c r="V107" i="1"/>
  <c r="W107" i="1"/>
  <c r="CV108" i="1"/>
  <c r="U108" i="1" s="1"/>
  <c r="CQ108" i="1"/>
  <c r="P108" i="1" s="1"/>
  <c r="U107" i="1"/>
  <c r="DI135" i="3"/>
  <c r="CS108" i="1"/>
  <c r="R108" i="1" s="1"/>
  <c r="DH132" i="3"/>
  <c r="DI130" i="3"/>
  <c r="DJ130" i="3" s="1"/>
  <c r="DH130" i="3"/>
  <c r="DF130" i="3"/>
  <c r="DI132" i="3"/>
  <c r="GX28" i="1"/>
  <c r="R105" i="1"/>
  <c r="S28" i="1"/>
  <c r="DF128" i="3"/>
  <c r="DJ128" i="3" s="1"/>
  <c r="CT106" i="1"/>
  <c r="S106" i="1" s="1"/>
  <c r="DI128" i="3"/>
  <c r="AD106" i="1"/>
  <c r="DH128" i="3"/>
  <c r="CQ107" i="1"/>
  <c r="P107" i="1" s="1"/>
  <c r="CV106" i="1"/>
  <c r="U106" i="1" s="1"/>
  <c r="GX97" i="1"/>
  <c r="W97" i="1"/>
  <c r="HG107" i="1"/>
  <c r="CS106" i="1"/>
  <c r="R106" i="1" s="1"/>
  <c r="S107" i="1"/>
  <c r="T107" i="1"/>
  <c r="R107" i="1"/>
  <c r="W98" i="1"/>
  <c r="V103" i="1"/>
  <c r="CQ105" i="1"/>
  <c r="P105" i="1" s="1"/>
  <c r="N121" i="9"/>
  <c r="CQ103" i="1"/>
  <c r="P103" i="1" s="1"/>
  <c r="N119" i="9"/>
  <c r="CQ102" i="1"/>
  <c r="P102" i="1" s="1"/>
  <c r="N118" i="9"/>
  <c r="CT101" i="1"/>
  <c r="S101" i="1" s="1"/>
  <c r="V105" i="1"/>
  <c r="AD101" i="1"/>
  <c r="CR101" i="1" s="1"/>
  <c r="Q101" i="1" s="1"/>
  <c r="CQ104" i="1"/>
  <c r="P104" i="1" s="1"/>
  <c r="N120" i="9"/>
  <c r="CV101" i="1"/>
  <c r="U101" i="1" s="1"/>
  <c r="CQ101" i="1"/>
  <c r="P101" i="1" s="1"/>
  <c r="CS101" i="1"/>
  <c r="R101" i="1" s="1"/>
  <c r="GX104" i="1"/>
  <c r="W104" i="1"/>
  <c r="R104" i="1"/>
  <c r="U104" i="1"/>
  <c r="S104" i="1"/>
  <c r="S105" i="1"/>
  <c r="R103" i="1"/>
  <c r="T103" i="1"/>
  <c r="S102" i="1"/>
  <c r="U102" i="1"/>
  <c r="Q102" i="1"/>
  <c r="DH123" i="3"/>
  <c r="DH119" i="3"/>
  <c r="DG115" i="3"/>
  <c r="R102" i="1"/>
  <c r="T102" i="1"/>
  <c r="DF123" i="3"/>
  <c r="DJ123" i="3" s="1"/>
  <c r="DF119" i="3"/>
  <c r="DJ119" i="3" s="1"/>
  <c r="U105" i="1"/>
  <c r="Q105" i="1"/>
  <c r="V104" i="1"/>
  <c r="Q104" i="1"/>
  <c r="T104" i="1"/>
  <c r="S103" i="1"/>
  <c r="U103" i="1"/>
  <c r="Q103" i="1"/>
  <c r="V102" i="1"/>
  <c r="DI123" i="3"/>
  <c r="DI119" i="3"/>
  <c r="DH115" i="3"/>
  <c r="S94" i="1"/>
  <c r="GX88" i="1"/>
  <c r="W88" i="1"/>
  <c r="AB97" i="1"/>
  <c r="V93" i="1"/>
  <c r="CQ92" i="1"/>
  <c r="P92" i="1" s="1"/>
  <c r="N108" i="9"/>
  <c r="CT91" i="1"/>
  <c r="S91" i="1" s="1"/>
  <c r="CQ94" i="1"/>
  <c r="P94" i="1" s="1"/>
  <c r="N110" i="9"/>
  <c r="R92" i="1"/>
  <c r="E108" i="9"/>
  <c r="CS91" i="1"/>
  <c r="R91" i="1" s="1"/>
  <c r="V87" i="1"/>
  <c r="R87" i="1"/>
  <c r="HG86" i="1"/>
  <c r="GX82" i="1"/>
  <c r="V82" i="1"/>
  <c r="V78" i="1"/>
  <c r="CQ100" i="1"/>
  <c r="P100" i="1" s="1"/>
  <c r="CQ99" i="1"/>
  <c r="P99" i="1" s="1"/>
  <c r="CQ95" i="1"/>
  <c r="P95" i="1" s="1"/>
  <c r="N111" i="9"/>
  <c r="AB94" i="1"/>
  <c r="R94" i="1"/>
  <c r="E110" i="9"/>
  <c r="CQ93" i="1"/>
  <c r="P93" i="1" s="1"/>
  <c r="N109" i="9"/>
  <c r="CV91" i="1"/>
  <c r="U91" i="1" s="1"/>
  <c r="CQ91" i="1"/>
  <c r="P91" i="1" s="1"/>
  <c r="V88" i="1"/>
  <c r="U82" i="1"/>
  <c r="CQ98" i="1"/>
  <c r="P98" i="1" s="1"/>
  <c r="CQ96" i="1"/>
  <c r="P96" i="1" s="1"/>
  <c r="S93" i="1"/>
  <c r="E109" i="9"/>
  <c r="HG100" i="1"/>
  <c r="HG99" i="1"/>
  <c r="HG96" i="1"/>
  <c r="AB92" i="1"/>
  <c r="AD91" i="1"/>
  <c r="AB91" i="1" s="1"/>
  <c r="GX100" i="1"/>
  <c r="W100" i="1"/>
  <c r="S100" i="1"/>
  <c r="R98" i="1"/>
  <c r="T98" i="1"/>
  <c r="S97" i="1"/>
  <c r="U97" i="1"/>
  <c r="Q97" i="1"/>
  <c r="GX96" i="1"/>
  <c r="W96" i="1"/>
  <c r="S96" i="1"/>
  <c r="GX95" i="1"/>
  <c r="W95" i="1"/>
  <c r="S95" i="1"/>
  <c r="GX94" i="1"/>
  <c r="GX93" i="1"/>
  <c r="W93" i="1"/>
  <c r="R93" i="1"/>
  <c r="T93" i="1"/>
  <c r="S92" i="1"/>
  <c r="DI111" i="3"/>
  <c r="U100" i="1"/>
  <c r="V100" i="1"/>
  <c r="R100" i="1"/>
  <c r="U96" i="1"/>
  <c r="V96" i="1"/>
  <c r="R96" i="1"/>
  <c r="U95" i="1"/>
  <c r="V95" i="1"/>
  <c r="R95" i="1"/>
  <c r="V94" i="1"/>
  <c r="Q94" i="1"/>
  <c r="T94" i="1"/>
  <c r="DH111" i="3"/>
  <c r="T96" i="1"/>
  <c r="T95" i="1"/>
  <c r="U94" i="1"/>
  <c r="W94" i="1"/>
  <c r="U93" i="1"/>
  <c r="Q93" i="1"/>
  <c r="GX92" i="1"/>
  <c r="V92" i="1"/>
  <c r="Q92" i="1"/>
  <c r="DF111" i="3"/>
  <c r="DJ111" i="3" s="1"/>
  <c r="DF107" i="3"/>
  <c r="DJ107" i="3" s="1"/>
  <c r="GX99" i="1"/>
  <c r="W99" i="1"/>
  <c r="S99" i="1"/>
  <c r="P97" i="1"/>
  <c r="T100" i="1"/>
  <c r="V99" i="1"/>
  <c r="V98" i="1"/>
  <c r="DI101" i="3"/>
  <c r="DJ101" i="3" s="1"/>
  <c r="U99" i="1"/>
  <c r="S98" i="1"/>
  <c r="U98" i="1"/>
  <c r="Q98" i="1"/>
  <c r="T97" i="1"/>
  <c r="V97" i="1"/>
  <c r="R97" i="1"/>
  <c r="W92" i="1"/>
  <c r="DI107" i="3"/>
  <c r="DH102" i="3"/>
  <c r="DH101" i="3"/>
  <c r="DH107" i="3"/>
  <c r="DG102" i="3"/>
  <c r="DJ102" i="3" s="1"/>
  <c r="DF101" i="3"/>
  <c r="V84" i="1"/>
  <c r="R84" i="1"/>
  <c r="Q84" i="1"/>
  <c r="U84" i="1"/>
  <c r="DI91" i="3"/>
  <c r="U88" i="1"/>
  <c r="T87" i="1"/>
  <c r="V79" i="1"/>
  <c r="R79" i="1"/>
  <c r="V58" i="1"/>
  <c r="DH91" i="3"/>
  <c r="GX79" i="1"/>
  <c r="S62" i="1"/>
  <c r="Q86" i="1"/>
  <c r="U86" i="1"/>
  <c r="V85" i="1"/>
  <c r="GX42" i="1"/>
  <c r="V42" i="1"/>
  <c r="DH98" i="3"/>
  <c r="W82" i="1"/>
  <c r="S82" i="1"/>
  <c r="T82" i="1"/>
  <c r="V86" i="1"/>
  <c r="R78" i="1"/>
  <c r="AB89" i="1"/>
  <c r="Q88" i="1"/>
  <c r="T86" i="1"/>
  <c r="E102" i="9"/>
  <c r="N101" i="9"/>
  <c r="V83" i="1"/>
  <c r="R83" i="1"/>
  <c r="CT81" i="1"/>
  <c r="S81" i="1" s="1"/>
  <c r="U90" i="1"/>
  <c r="CQ89" i="1"/>
  <c r="P89" i="1" s="1"/>
  <c r="CQ88" i="1"/>
  <c r="P88" i="1" s="1"/>
  <c r="R86" i="1"/>
  <c r="T85" i="1"/>
  <c r="E101" i="9"/>
  <c r="N100" i="9"/>
  <c r="Q83" i="1"/>
  <c r="U83" i="1"/>
  <c r="CS81" i="1"/>
  <c r="R81" i="1" s="1"/>
  <c r="CQ90" i="1"/>
  <c r="P90" i="1" s="1"/>
  <c r="HG89" i="1"/>
  <c r="E105" i="9"/>
  <c r="R88" i="1"/>
  <c r="E104" i="9"/>
  <c r="S87" i="1"/>
  <c r="E103" i="9"/>
  <c r="T84" i="1"/>
  <c r="E100" i="9"/>
  <c r="N99" i="9"/>
  <c r="N98" i="9"/>
  <c r="CV81" i="1"/>
  <c r="U81" i="1" s="1"/>
  <c r="CQ81" i="1"/>
  <c r="P81" i="1" s="1"/>
  <c r="Q28" i="1"/>
  <c r="T90" i="1"/>
  <c r="E106" i="9"/>
  <c r="T83" i="1"/>
  <c r="E99" i="9"/>
  <c r="AB86" i="1"/>
  <c r="AB85" i="1"/>
  <c r="AB84" i="1"/>
  <c r="AB83" i="1"/>
  <c r="P82" i="1"/>
  <c r="AD81" i="1"/>
  <c r="CR81" i="1" s="1"/>
  <c r="Q81" i="1" s="1"/>
  <c r="T88" i="1"/>
  <c r="W87" i="1"/>
  <c r="U87" i="1"/>
  <c r="Q87" i="1"/>
  <c r="R85" i="1"/>
  <c r="Q85" i="1"/>
  <c r="U85" i="1"/>
  <c r="V90" i="1"/>
  <c r="R90" i="1"/>
  <c r="W89" i="1"/>
  <c r="S89" i="1"/>
  <c r="P85" i="1"/>
  <c r="P84" i="1"/>
  <c r="P83" i="1"/>
  <c r="R82" i="1"/>
  <c r="DI99" i="3"/>
  <c r="DF98" i="3"/>
  <c r="DJ98" i="3" s="1"/>
  <c r="DI94" i="3"/>
  <c r="S90" i="1"/>
  <c r="GX89" i="1"/>
  <c r="V89" i="1"/>
  <c r="W86" i="1"/>
  <c r="S86" i="1"/>
  <c r="W85" i="1"/>
  <c r="S85" i="1"/>
  <c r="W84" i="1"/>
  <c r="S84" i="1"/>
  <c r="W83" i="1"/>
  <c r="S83" i="1"/>
  <c r="DH99" i="3"/>
  <c r="DH94" i="3"/>
  <c r="HG90" i="1"/>
  <c r="W90" i="1"/>
  <c r="U89" i="1"/>
  <c r="DF99" i="3"/>
  <c r="DJ99" i="3" s="1"/>
  <c r="DI98" i="3"/>
  <c r="DF94" i="3"/>
  <c r="DJ94" i="3" s="1"/>
  <c r="T63" i="1"/>
  <c r="S63" i="1"/>
  <c r="T78" i="1"/>
  <c r="V67" i="1"/>
  <c r="U75" i="1"/>
  <c r="DF82" i="3"/>
  <c r="DJ82" i="3" s="1"/>
  <c r="DH44" i="3"/>
  <c r="W72" i="1"/>
  <c r="S46" i="1"/>
  <c r="CV71" i="1"/>
  <c r="U71" i="1" s="1"/>
  <c r="U79" i="1"/>
  <c r="W75" i="1"/>
  <c r="S75" i="1"/>
  <c r="DH78" i="3"/>
  <c r="HG78" i="1"/>
  <c r="T77" i="1"/>
  <c r="E93" i="9"/>
  <c r="CT71" i="1"/>
  <c r="S71" i="1" s="1"/>
  <c r="W79" i="1"/>
  <c r="W78" i="1"/>
  <c r="E94" i="9"/>
  <c r="S77" i="1"/>
  <c r="V77" i="1"/>
  <c r="R77" i="1"/>
  <c r="AB76" i="1"/>
  <c r="V74" i="1"/>
  <c r="E90" i="9"/>
  <c r="CQ73" i="1"/>
  <c r="P73" i="1" s="1"/>
  <c r="N89" i="9"/>
  <c r="U72" i="1"/>
  <c r="AD71" i="1"/>
  <c r="CR71" i="1" s="1"/>
  <c r="Q71" i="1" s="1"/>
  <c r="CQ78" i="1"/>
  <c r="P78" i="1" s="1"/>
  <c r="HG80" i="1"/>
  <c r="E96" i="9"/>
  <c r="HG77" i="1"/>
  <c r="W77" i="1"/>
  <c r="Q77" i="1"/>
  <c r="R76" i="1"/>
  <c r="E92" i="9"/>
  <c r="N91" i="9"/>
  <c r="R73" i="1"/>
  <c r="E89" i="9"/>
  <c r="CQ72" i="1"/>
  <c r="P72" i="1" s="1"/>
  <c r="N88" i="9"/>
  <c r="CQ71" i="1"/>
  <c r="P71" i="1" s="1"/>
  <c r="DH75" i="3"/>
  <c r="CQ80" i="1"/>
  <c r="P80" i="1" s="1"/>
  <c r="CQ74" i="1"/>
  <c r="P74" i="1" s="1"/>
  <c r="N90" i="9"/>
  <c r="GX80" i="1"/>
  <c r="V80" i="1"/>
  <c r="U80" i="1"/>
  <c r="Q80" i="1"/>
  <c r="Q79" i="1"/>
  <c r="U77" i="1"/>
  <c r="P77" i="1"/>
  <c r="AB77" i="1"/>
  <c r="GX75" i="1"/>
  <c r="CQ75" i="1"/>
  <c r="P75" i="1" s="1"/>
  <c r="V75" i="1"/>
  <c r="V72" i="1"/>
  <c r="E88" i="9"/>
  <c r="CQ76" i="1"/>
  <c r="P76" i="1" s="1"/>
  <c r="CS71" i="1"/>
  <c r="R71" i="1" s="1"/>
  <c r="DI83" i="3"/>
  <c r="T75" i="1"/>
  <c r="GX72" i="1"/>
  <c r="R72" i="1"/>
  <c r="DH83" i="3"/>
  <c r="R75" i="1"/>
  <c r="T73" i="1"/>
  <c r="DI82" i="3"/>
  <c r="DI78" i="3"/>
  <c r="DH79" i="3"/>
  <c r="DF74" i="3"/>
  <c r="DJ74" i="3" s="1"/>
  <c r="DH72" i="3"/>
  <c r="Q76" i="1"/>
  <c r="U76" i="1"/>
  <c r="V73" i="1"/>
  <c r="DI74" i="3"/>
  <c r="T80" i="1"/>
  <c r="S79" i="1"/>
  <c r="T79" i="1"/>
  <c r="S78" i="1"/>
  <c r="U78" i="1"/>
  <c r="Q78" i="1"/>
  <c r="HG76" i="1"/>
  <c r="U73" i="1"/>
  <c r="W73" i="1"/>
  <c r="S73" i="1"/>
  <c r="DH82" i="3"/>
  <c r="DI79" i="3"/>
  <c r="DF78" i="3"/>
  <c r="DJ78" i="3" s="1"/>
  <c r="DI75" i="3"/>
  <c r="DH74" i="3"/>
  <c r="DI72" i="3"/>
  <c r="S70" i="1"/>
  <c r="T44" i="1"/>
  <c r="GX70" i="1"/>
  <c r="W70" i="1"/>
  <c r="R70" i="1"/>
  <c r="U70" i="1"/>
  <c r="Q70" i="1"/>
  <c r="W69" i="1"/>
  <c r="V45" i="1"/>
  <c r="GX68" i="1"/>
  <c r="GX47" i="1"/>
  <c r="V68" i="1"/>
  <c r="S66" i="1"/>
  <c r="V28" i="1"/>
  <c r="P28" i="1"/>
  <c r="O44" i="9" s="1"/>
  <c r="CQ69" i="1"/>
  <c r="P69" i="1" s="1"/>
  <c r="O85" i="9" s="1"/>
  <c r="U68" i="1"/>
  <c r="U28" i="1"/>
  <c r="DH39" i="3"/>
  <c r="DG55" i="3"/>
  <c r="N81" i="9"/>
  <c r="T64" i="1"/>
  <c r="E80" i="9"/>
  <c r="HG69" i="1"/>
  <c r="E85" i="9"/>
  <c r="R68" i="1"/>
  <c r="E84" i="9"/>
  <c r="AB66" i="1"/>
  <c r="AD61" i="1"/>
  <c r="T70" i="1"/>
  <c r="E86" i="9"/>
  <c r="W67" i="1"/>
  <c r="E83" i="9"/>
  <c r="T66" i="1"/>
  <c r="E82" i="9"/>
  <c r="AB63" i="1"/>
  <c r="N79" i="9"/>
  <c r="AB62" i="1"/>
  <c r="N78" i="9"/>
  <c r="CV61" i="1"/>
  <c r="U61" i="1" s="1"/>
  <c r="CQ61" i="1"/>
  <c r="P61" i="1" s="1"/>
  <c r="DH63" i="3"/>
  <c r="CQ68" i="1"/>
  <c r="P68" i="1" s="1"/>
  <c r="CQ65" i="1"/>
  <c r="P65" i="1" s="1"/>
  <c r="AB64" i="1"/>
  <c r="N80" i="9"/>
  <c r="T62" i="1"/>
  <c r="E78" i="9"/>
  <c r="CT61" i="1"/>
  <c r="S61" i="1" s="1"/>
  <c r="W57" i="1"/>
  <c r="DH55" i="3"/>
  <c r="CS61" i="1"/>
  <c r="R61" i="1" s="1"/>
  <c r="W68" i="1"/>
  <c r="S68" i="1"/>
  <c r="GX67" i="1"/>
  <c r="R67" i="1"/>
  <c r="T67" i="1"/>
  <c r="V66" i="1"/>
  <c r="P66" i="1"/>
  <c r="V65" i="1"/>
  <c r="W64" i="1"/>
  <c r="R64" i="1"/>
  <c r="U64" i="1"/>
  <c r="Q64" i="1"/>
  <c r="V63" i="1"/>
  <c r="P63" i="1"/>
  <c r="DI63" i="3"/>
  <c r="T65" i="1"/>
  <c r="DI59" i="3"/>
  <c r="W66" i="1"/>
  <c r="R66" i="1"/>
  <c r="U66" i="1"/>
  <c r="Q66" i="1"/>
  <c r="GX65" i="1"/>
  <c r="W65" i="1"/>
  <c r="R65" i="1"/>
  <c r="U65" i="1"/>
  <c r="Q65" i="1"/>
  <c r="GX64" i="1"/>
  <c r="S64" i="1"/>
  <c r="GX63" i="1"/>
  <c r="W63" i="1"/>
  <c r="R63" i="1"/>
  <c r="U63" i="1"/>
  <c r="Q63" i="1"/>
  <c r="W62" i="1"/>
  <c r="R62" i="1"/>
  <c r="U62" i="1"/>
  <c r="DH59" i="3"/>
  <c r="Q62" i="1"/>
  <c r="V70" i="1"/>
  <c r="T69" i="1"/>
  <c r="V69" i="1"/>
  <c r="HG68" i="1"/>
  <c r="T68" i="1"/>
  <c r="U67" i="1"/>
  <c r="Q67" i="1"/>
  <c r="S65" i="1"/>
  <c r="V64" i="1"/>
  <c r="P64" i="1"/>
  <c r="V62" i="1"/>
  <c r="P62" i="1"/>
  <c r="DI67" i="3"/>
  <c r="DH60" i="3"/>
  <c r="DG59" i="3"/>
  <c r="DH57" i="3"/>
  <c r="GX69" i="1"/>
  <c r="S69" i="1"/>
  <c r="S67" i="1"/>
  <c r="DH67" i="3"/>
  <c r="DH64" i="3"/>
  <c r="U57" i="1"/>
  <c r="V59" i="1"/>
  <c r="W55" i="1"/>
  <c r="S55" i="1"/>
  <c r="CZ55" i="1" s="1"/>
  <c r="Y55" i="1" s="1"/>
  <c r="DF41" i="3"/>
  <c r="DG46" i="3"/>
  <c r="T57" i="1"/>
  <c r="GX55" i="1"/>
  <c r="V53" i="1"/>
  <c r="DF46" i="3"/>
  <c r="DJ46" i="3" s="1"/>
  <c r="T58" i="1"/>
  <c r="R58" i="1"/>
  <c r="V55" i="1"/>
  <c r="E71" i="9"/>
  <c r="CQ53" i="1"/>
  <c r="P53" i="1" s="1"/>
  <c r="AD51" i="1"/>
  <c r="W59" i="1"/>
  <c r="E75" i="9"/>
  <c r="CQ56" i="1"/>
  <c r="P56" i="1" s="1"/>
  <c r="U55" i="1"/>
  <c r="N70" i="9"/>
  <c r="CQ52" i="1"/>
  <c r="P52" i="1" s="1"/>
  <c r="N68" i="9"/>
  <c r="CQ51" i="1"/>
  <c r="P51" i="1" s="1"/>
  <c r="CQ60" i="1"/>
  <c r="P60" i="1" s="1"/>
  <c r="U59" i="1"/>
  <c r="Q59" i="1"/>
  <c r="GX58" i="1"/>
  <c r="W58" i="1"/>
  <c r="P58" i="1"/>
  <c r="AB58" i="1"/>
  <c r="V57" i="1"/>
  <c r="CQ55" i="1"/>
  <c r="P55" i="1" s="1"/>
  <c r="N71" i="9"/>
  <c r="CQ54" i="1"/>
  <c r="P54" i="1" s="1"/>
  <c r="V54" i="1"/>
  <c r="E70" i="9"/>
  <c r="V52" i="1"/>
  <c r="E68" i="9"/>
  <c r="HG57" i="1"/>
  <c r="N69" i="9"/>
  <c r="CT51" i="1"/>
  <c r="S51" i="1" s="1"/>
  <c r="DH8" i="3"/>
  <c r="CQ57" i="1"/>
  <c r="P57" i="1" s="1"/>
  <c r="CS51" i="1"/>
  <c r="R51" i="1" s="1"/>
  <c r="U54" i="1"/>
  <c r="W54" i="1"/>
  <c r="S58" i="1"/>
  <c r="U58" i="1"/>
  <c r="Q58" i="1"/>
  <c r="GX57" i="1"/>
  <c r="S57" i="1"/>
  <c r="T55" i="1"/>
  <c r="DH46" i="3"/>
  <c r="GX54" i="1"/>
  <c r="R54" i="1"/>
  <c r="DH52" i="3"/>
  <c r="DH48" i="3"/>
  <c r="GX59" i="1"/>
  <c r="R59" i="1"/>
  <c r="T59" i="1"/>
  <c r="DI41" i="3"/>
  <c r="DJ41" i="3" s="1"/>
  <c r="GX60" i="1"/>
  <c r="R60" i="1"/>
  <c r="R53" i="1"/>
  <c r="DH41" i="3"/>
  <c r="S37" i="1"/>
  <c r="T37" i="1"/>
  <c r="GX50" i="1"/>
  <c r="W50" i="1"/>
  <c r="T46" i="1"/>
  <c r="HG47" i="1"/>
  <c r="R46" i="1"/>
  <c r="U46" i="1"/>
  <c r="DI39" i="3"/>
  <c r="HG46" i="1"/>
  <c r="CQ50" i="1"/>
  <c r="P50" i="1" s="1"/>
  <c r="S50" i="1"/>
  <c r="U50" i="1"/>
  <c r="Q50" i="1"/>
  <c r="GX45" i="1"/>
  <c r="T50" i="1"/>
  <c r="V50" i="1"/>
  <c r="R50" i="1"/>
  <c r="T43" i="1"/>
  <c r="CT41" i="1"/>
  <c r="S41" i="1" s="1"/>
  <c r="CQ49" i="1"/>
  <c r="P49" i="1" s="1"/>
  <c r="CQ48" i="1"/>
  <c r="P48" i="1" s="1"/>
  <c r="V47" i="1"/>
  <c r="T45" i="1"/>
  <c r="N60" i="9"/>
  <c r="T42" i="1"/>
  <c r="AD41" i="1"/>
  <c r="CR41" i="1" s="1"/>
  <c r="Q41" i="1" s="1"/>
  <c r="AB48" i="1"/>
  <c r="P44" i="1"/>
  <c r="E60" i="9"/>
  <c r="N59" i="9"/>
  <c r="CV41" i="1"/>
  <c r="U41" i="1" s="1"/>
  <c r="CQ41" i="1"/>
  <c r="P41" i="1" s="1"/>
  <c r="HG48" i="1"/>
  <c r="E64" i="9"/>
  <c r="U47" i="1"/>
  <c r="E63" i="9"/>
  <c r="N61" i="9"/>
  <c r="N58" i="9"/>
  <c r="DH28" i="3"/>
  <c r="DH26" i="3"/>
  <c r="DF19" i="3"/>
  <c r="DJ19" i="3" s="1"/>
  <c r="HG49" i="1"/>
  <c r="P43" i="1"/>
  <c r="CS41" i="1"/>
  <c r="R41" i="1" s="1"/>
  <c r="DF31" i="3"/>
  <c r="DJ31" i="3" s="1"/>
  <c r="GX49" i="1"/>
  <c r="W49" i="1"/>
  <c r="S49" i="1"/>
  <c r="S47" i="1"/>
  <c r="T47" i="1"/>
  <c r="W47" i="1"/>
  <c r="R42" i="1"/>
  <c r="U42" i="1"/>
  <c r="DF39" i="3"/>
  <c r="DJ39" i="3" s="1"/>
  <c r="U49" i="1"/>
  <c r="V49" i="1"/>
  <c r="P45" i="1"/>
  <c r="P42" i="1"/>
  <c r="DH32" i="3"/>
  <c r="T49" i="1"/>
  <c r="V48" i="1"/>
  <c r="R45" i="1"/>
  <c r="U45" i="1"/>
  <c r="V44" i="1"/>
  <c r="W44" i="1"/>
  <c r="S44" i="1"/>
  <c r="R43" i="1"/>
  <c r="U43" i="1"/>
  <c r="DI35" i="3"/>
  <c r="U48" i="1"/>
  <c r="DH35" i="3"/>
  <c r="DI31" i="3"/>
  <c r="R48" i="1"/>
  <c r="T48" i="1"/>
  <c r="R44" i="1"/>
  <c r="U44" i="1"/>
  <c r="GX43" i="1"/>
  <c r="V43" i="1"/>
  <c r="W43" i="1"/>
  <c r="S43" i="1"/>
  <c r="DH36" i="3"/>
  <c r="DF35" i="3"/>
  <c r="DJ35" i="3" s="1"/>
  <c r="DH31" i="3"/>
  <c r="CC142" i="1"/>
  <c r="CC22" i="1" s="1"/>
  <c r="T36" i="1"/>
  <c r="GX39" i="1"/>
  <c r="GX38" i="1"/>
  <c r="GX37" i="1"/>
  <c r="GX36" i="1"/>
  <c r="GX35" i="1"/>
  <c r="GX34" i="1"/>
  <c r="GX31" i="1"/>
  <c r="DI15" i="3"/>
  <c r="W39" i="1"/>
  <c r="V39" i="1"/>
  <c r="CD142" i="1"/>
  <c r="CD22" i="1" s="1"/>
  <c r="U36" i="1"/>
  <c r="U40" i="1"/>
  <c r="N56" i="9"/>
  <c r="N55" i="9"/>
  <c r="W38" i="1"/>
  <c r="V38" i="1"/>
  <c r="W37" i="1"/>
  <c r="V37" i="1"/>
  <c r="W36" i="1"/>
  <c r="V36" i="1"/>
  <c r="W35" i="1"/>
  <c r="CQ26" i="1"/>
  <c r="P26" i="1" s="1"/>
  <c r="S39" i="1"/>
  <c r="T39" i="1"/>
  <c r="U39" i="1"/>
  <c r="N54" i="9"/>
  <c r="N53" i="9"/>
  <c r="N52" i="9"/>
  <c r="N51" i="9"/>
  <c r="N50" i="9"/>
  <c r="N49" i="9"/>
  <c r="N48" i="9"/>
  <c r="N47" i="9"/>
  <c r="N46" i="9"/>
  <c r="N45" i="9"/>
  <c r="N44" i="9"/>
  <c r="CQ27" i="1"/>
  <c r="P27" i="1" s="1"/>
  <c r="R26" i="1"/>
  <c r="E42" i="9"/>
  <c r="CV24" i="1"/>
  <c r="U24" i="1" s="1"/>
  <c r="DH23" i="3"/>
  <c r="DH12" i="3"/>
  <c r="U38" i="1"/>
  <c r="E54" i="9"/>
  <c r="U35" i="1"/>
  <c r="E51" i="9"/>
  <c r="U34" i="1"/>
  <c r="E50" i="9"/>
  <c r="U31" i="1"/>
  <c r="E47" i="9"/>
  <c r="U30" i="1"/>
  <c r="E46" i="9"/>
  <c r="AD24" i="1"/>
  <c r="CR24" i="1" s="1"/>
  <c r="Q24" i="1" s="1"/>
  <c r="DF23" i="3"/>
  <c r="DJ23" i="3" s="1"/>
  <c r="T28" i="1"/>
  <c r="E44" i="9"/>
  <c r="CQ24" i="1"/>
  <c r="P24" i="1" s="1"/>
  <c r="HG27" i="1"/>
  <c r="BZ142" i="1"/>
  <c r="BZ22" i="1" s="1"/>
  <c r="W31" i="1"/>
  <c r="V31" i="1"/>
  <c r="GX30" i="1"/>
  <c r="GX29" i="1"/>
  <c r="GX27" i="1"/>
  <c r="W27" i="1"/>
  <c r="S27" i="1"/>
  <c r="HG26" i="1"/>
  <c r="W26" i="1"/>
  <c r="S26" i="1"/>
  <c r="DH20" i="3"/>
  <c r="S34" i="1"/>
  <c r="T34" i="1"/>
  <c r="U33" i="1"/>
  <c r="U32" i="1"/>
  <c r="W30" i="1"/>
  <c r="V30" i="1"/>
  <c r="W29" i="1"/>
  <c r="V29" i="1"/>
  <c r="R28" i="1"/>
  <c r="U27" i="1"/>
  <c r="V27" i="1"/>
  <c r="DH24" i="3"/>
  <c r="DI19" i="3"/>
  <c r="DH15" i="3"/>
  <c r="DI2" i="3"/>
  <c r="DJ2" i="3" s="1"/>
  <c r="S31" i="1"/>
  <c r="T31" i="1"/>
  <c r="DH19" i="3"/>
  <c r="V35" i="1"/>
  <c r="GX40" i="1"/>
  <c r="S38" i="1"/>
  <c r="T38" i="1"/>
  <c r="U37" i="1"/>
  <c r="W34" i="1"/>
  <c r="V34" i="1"/>
  <c r="GX33" i="1"/>
  <c r="GX32" i="1"/>
  <c r="S30" i="1"/>
  <c r="T30" i="1"/>
  <c r="U29" i="1"/>
  <c r="T27" i="1"/>
  <c r="U26" i="1"/>
  <c r="V25" i="1"/>
  <c r="W40" i="1"/>
  <c r="V40" i="1"/>
  <c r="S35" i="1"/>
  <c r="T35" i="1"/>
  <c r="W33" i="1"/>
  <c r="V33" i="1"/>
  <c r="W32" i="1"/>
  <c r="V32" i="1"/>
  <c r="V26" i="1"/>
  <c r="S25" i="1"/>
  <c r="U25" i="1"/>
  <c r="Q25" i="1"/>
  <c r="DH4" i="3"/>
  <c r="DH2" i="3"/>
  <c r="R25" i="1"/>
  <c r="T25" i="1"/>
  <c r="DI23" i="3"/>
  <c r="DH16" i="3"/>
  <c r="DF15" i="3"/>
  <c r="DJ15" i="3" s="1"/>
  <c r="DH6" i="3"/>
  <c r="BB142" i="1"/>
  <c r="AP142" i="1"/>
  <c r="AB140" i="1"/>
  <c r="AB139" i="1"/>
  <c r="CQ131" i="1"/>
  <c r="P131" i="1" s="1"/>
  <c r="AB131" i="1"/>
  <c r="CQ129" i="1"/>
  <c r="P129" i="1" s="1"/>
  <c r="AB129" i="1"/>
  <c r="CR107" i="1"/>
  <c r="Q107" i="1" s="1"/>
  <c r="AB107" i="1"/>
  <c r="AO142" i="1"/>
  <c r="T134" i="1"/>
  <c r="AB134" i="1"/>
  <c r="GX133" i="1"/>
  <c r="AB133" i="1"/>
  <c r="AB126" i="1"/>
  <c r="CP125" i="1"/>
  <c r="O125" i="1" s="1"/>
  <c r="AB122" i="1"/>
  <c r="CQ116" i="1"/>
  <c r="P116" i="1" s="1"/>
  <c r="AB116" i="1"/>
  <c r="CR99" i="1"/>
  <c r="Q99" i="1" s="1"/>
  <c r="AB99" i="1"/>
  <c r="BD142" i="1"/>
  <c r="GX134" i="1"/>
  <c r="W134" i="1"/>
  <c r="S134" i="1"/>
  <c r="U133" i="1"/>
  <c r="W133" i="1"/>
  <c r="S133" i="1"/>
  <c r="AB132" i="1"/>
  <c r="CQ130" i="1"/>
  <c r="P130" i="1" s="1"/>
  <c r="AB130" i="1"/>
  <c r="AB128" i="1"/>
  <c r="AB125" i="1"/>
  <c r="AB124" i="1"/>
  <c r="AB121" i="1"/>
  <c r="AB118" i="1"/>
  <c r="BC142" i="1"/>
  <c r="AB87" i="1"/>
  <c r="HG87" i="1"/>
  <c r="CR73" i="1"/>
  <c r="Q73" i="1" s="1"/>
  <c r="AB73" i="1"/>
  <c r="CS36" i="1"/>
  <c r="R36" i="1" s="1"/>
  <c r="AD36" i="1"/>
  <c r="CR36" i="1" s="1"/>
  <c r="Q36" i="1" s="1"/>
  <c r="AD114" i="1"/>
  <c r="CR114" i="1" s="1"/>
  <c r="Q114" i="1" s="1"/>
  <c r="AD113" i="1"/>
  <c r="HG112" i="1"/>
  <c r="AB112" i="1"/>
  <c r="AB111" i="1"/>
  <c r="AB110" i="1"/>
  <c r="AB105" i="1"/>
  <c r="AB104" i="1"/>
  <c r="AB103" i="1"/>
  <c r="AB102" i="1"/>
  <c r="AD100" i="1"/>
  <c r="HG98" i="1"/>
  <c r="AB98" i="1"/>
  <c r="AD96" i="1"/>
  <c r="AD95" i="1"/>
  <c r="AB93" i="1"/>
  <c r="AB88" i="1"/>
  <c r="CQ79" i="1"/>
  <c r="P79" i="1" s="1"/>
  <c r="AB79" i="1"/>
  <c r="HG79" i="1"/>
  <c r="CR68" i="1"/>
  <c r="Q68" i="1" s="1"/>
  <c r="AB68" i="1"/>
  <c r="HG60" i="1"/>
  <c r="V60" i="1"/>
  <c r="CT54" i="1"/>
  <c r="S54" i="1" s="1"/>
  <c r="AB54" i="1"/>
  <c r="HG97" i="1"/>
  <c r="CS89" i="1"/>
  <c r="R89" i="1" s="1"/>
  <c r="HG88" i="1"/>
  <c r="CR82" i="1"/>
  <c r="Q82" i="1" s="1"/>
  <c r="AB82" i="1"/>
  <c r="W80" i="1"/>
  <c r="S80" i="1"/>
  <c r="AB80" i="1"/>
  <c r="AD69" i="1"/>
  <c r="CR69" i="1" s="1"/>
  <c r="Q69" i="1" s="1"/>
  <c r="CS69" i="1"/>
  <c r="R69" i="1" s="1"/>
  <c r="HG56" i="1"/>
  <c r="V56" i="1"/>
  <c r="CR55" i="1"/>
  <c r="Q55" i="1" s="1"/>
  <c r="AB55" i="1"/>
  <c r="U92" i="1"/>
  <c r="T92" i="1"/>
  <c r="AD90" i="1"/>
  <c r="CR90" i="1" s="1"/>
  <c r="Q90" i="1" s="1"/>
  <c r="CR89" i="1"/>
  <c r="Q89" i="1" s="1"/>
  <c r="CQ87" i="1"/>
  <c r="P87" i="1" s="1"/>
  <c r="AB75" i="1"/>
  <c r="CR75" i="1"/>
  <c r="Q75" i="1" s="1"/>
  <c r="GX74" i="1"/>
  <c r="R74" i="1"/>
  <c r="CT72" i="1"/>
  <c r="S72" i="1" s="1"/>
  <c r="AB72" i="1"/>
  <c r="AB78" i="1"/>
  <c r="GX76" i="1"/>
  <c r="T76" i="1"/>
  <c r="W76" i="1"/>
  <c r="S76" i="1"/>
  <c r="AB74" i="1"/>
  <c r="T72" i="1"/>
  <c r="Q72" i="1"/>
  <c r="AB70" i="1"/>
  <c r="AB69" i="1"/>
  <c r="AB65" i="1"/>
  <c r="AB60" i="1"/>
  <c r="AD57" i="1"/>
  <c r="CR57" i="1" s="1"/>
  <c r="Q57" i="1" s="1"/>
  <c r="CS57" i="1"/>
  <c r="R57" i="1" s="1"/>
  <c r="AB56" i="1"/>
  <c r="T54" i="1"/>
  <c r="Q54" i="1"/>
  <c r="U53" i="1"/>
  <c r="W53" i="1"/>
  <c r="S53" i="1"/>
  <c r="AB52" i="1"/>
  <c r="AB50" i="1"/>
  <c r="GX48" i="1"/>
  <c r="W48" i="1"/>
  <c r="S48" i="1"/>
  <c r="AD47" i="1"/>
  <c r="CR47" i="1" s="1"/>
  <c r="Q47" i="1" s="1"/>
  <c r="CS47" i="1"/>
  <c r="R47" i="1" s="1"/>
  <c r="U74" i="1"/>
  <c r="W74" i="1"/>
  <c r="S74" i="1"/>
  <c r="U60" i="1"/>
  <c r="W60" i="1"/>
  <c r="S60" i="1"/>
  <c r="AB59" i="1"/>
  <c r="HG59" i="1"/>
  <c r="CQ59" i="1"/>
  <c r="P59" i="1" s="1"/>
  <c r="AB57" i="1"/>
  <c r="U56" i="1"/>
  <c r="W56" i="1"/>
  <c r="S56" i="1"/>
  <c r="T53" i="1"/>
  <c r="Q53" i="1"/>
  <c r="U52" i="1"/>
  <c r="W52" i="1"/>
  <c r="S52" i="1"/>
  <c r="AD49" i="1"/>
  <c r="CS49" i="1"/>
  <c r="R49" i="1" s="1"/>
  <c r="Q48" i="1"/>
  <c r="CS40" i="1"/>
  <c r="R40" i="1" s="1"/>
  <c r="AD40" i="1"/>
  <c r="CR40" i="1" s="1"/>
  <c r="Q40" i="1" s="1"/>
  <c r="CS32" i="1"/>
  <c r="R32" i="1" s="1"/>
  <c r="AD32" i="1"/>
  <c r="CR32" i="1" s="1"/>
  <c r="Q32" i="1" s="1"/>
  <c r="T74" i="1"/>
  <c r="Q74" i="1"/>
  <c r="AB67" i="1"/>
  <c r="HG67" i="1"/>
  <c r="CQ67" i="1"/>
  <c r="P67" i="1" s="1"/>
  <c r="T60" i="1"/>
  <c r="Q60" i="1"/>
  <c r="T56" i="1"/>
  <c r="Q56" i="1"/>
  <c r="T52" i="1"/>
  <c r="Q52" i="1"/>
  <c r="CR43" i="1"/>
  <c r="Q43" i="1" s="1"/>
  <c r="AB43" i="1"/>
  <c r="AB33" i="1"/>
  <c r="HG70" i="1"/>
  <c r="HG66" i="1"/>
  <c r="HG58" i="1"/>
  <c r="HG50" i="1"/>
  <c r="CR45" i="1"/>
  <c r="Q45" i="1" s="1"/>
  <c r="AB45" i="1"/>
  <c r="CS38" i="1"/>
  <c r="R38" i="1" s="1"/>
  <c r="AD38" i="1"/>
  <c r="CR38" i="1" s="1"/>
  <c r="Q38" i="1" s="1"/>
  <c r="CS34" i="1"/>
  <c r="R34" i="1" s="1"/>
  <c r="AD34" i="1"/>
  <c r="CR34" i="1" s="1"/>
  <c r="Q34" i="1" s="1"/>
  <c r="CS30" i="1"/>
  <c r="R30" i="1" s="1"/>
  <c r="AD30" i="1"/>
  <c r="CR30" i="1" s="1"/>
  <c r="Q30" i="1" s="1"/>
  <c r="CR46" i="1"/>
  <c r="Q46" i="1" s="1"/>
  <c r="AB46" i="1"/>
  <c r="CR42" i="1"/>
  <c r="Q42" i="1" s="1"/>
  <c r="AB42" i="1"/>
  <c r="AB38" i="1"/>
  <c r="CS37" i="1"/>
  <c r="R37" i="1" s="1"/>
  <c r="AD37" i="1"/>
  <c r="CR37" i="1" s="1"/>
  <c r="Q37" i="1" s="1"/>
  <c r="AB34" i="1"/>
  <c r="CS33" i="1"/>
  <c r="R33" i="1" s="1"/>
  <c r="AD33" i="1"/>
  <c r="CR33" i="1" s="1"/>
  <c r="Q33" i="1" s="1"/>
  <c r="AB30" i="1"/>
  <c r="CS29" i="1"/>
  <c r="R29" i="1" s="1"/>
  <c r="AD29" i="1"/>
  <c r="CR29" i="1" s="1"/>
  <c r="Q29" i="1" s="1"/>
  <c r="CQ47" i="1"/>
  <c r="P47" i="1" s="1"/>
  <c r="AB47" i="1"/>
  <c r="CR44" i="1"/>
  <c r="Q44" i="1" s="1"/>
  <c r="AB44" i="1"/>
  <c r="AB40" i="1"/>
  <c r="CS39" i="1"/>
  <c r="R39" i="1" s="1"/>
  <c r="AD39" i="1"/>
  <c r="CR39" i="1" s="1"/>
  <c r="Q39" i="1" s="1"/>
  <c r="AB36" i="1"/>
  <c r="CS35" i="1"/>
  <c r="R35" i="1" s="1"/>
  <c r="AD35" i="1"/>
  <c r="CR35" i="1" s="1"/>
  <c r="Q35" i="1" s="1"/>
  <c r="AB32" i="1"/>
  <c r="CS31" i="1"/>
  <c r="R31" i="1" s="1"/>
  <c r="AD31" i="1"/>
  <c r="CR31" i="1" s="1"/>
  <c r="Q31" i="1" s="1"/>
  <c r="CQ40" i="1"/>
  <c r="P40" i="1" s="1"/>
  <c r="CQ39" i="1"/>
  <c r="P39" i="1" s="1"/>
  <c r="CQ38" i="1"/>
  <c r="P38" i="1" s="1"/>
  <c r="CQ37" i="1"/>
  <c r="P37" i="1" s="1"/>
  <c r="CQ36" i="1"/>
  <c r="P36" i="1" s="1"/>
  <c r="CQ35" i="1"/>
  <c r="P35" i="1" s="1"/>
  <c r="CQ34" i="1"/>
  <c r="P34" i="1" s="1"/>
  <c r="CQ33" i="1"/>
  <c r="P33" i="1" s="1"/>
  <c r="CQ32" i="1"/>
  <c r="P32" i="1" s="1"/>
  <c r="CQ31" i="1"/>
  <c r="P31" i="1" s="1"/>
  <c r="CQ30" i="1"/>
  <c r="P30" i="1" s="1"/>
  <c r="CQ29" i="1"/>
  <c r="P29" i="1" s="1"/>
  <c r="AB28" i="1"/>
  <c r="GX26" i="1"/>
  <c r="Q26" i="1"/>
  <c r="DI175" i="3"/>
  <c r="DF175" i="3"/>
  <c r="DJ175" i="3" s="1"/>
  <c r="DG175" i="3"/>
  <c r="DH175" i="3"/>
  <c r="DH171" i="3"/>
  <c r="DI171" i="3"/>
  <c r="DJ171" i="3" s="1"/>
  <c r="DF171" i="3"/>
  <c r="DG171" i="3"/>
  <c r="DI168" i="3"/>
  <c r="DF168" i="3"/>
  <c r="DJ168" i="3" s="1"/>
  <c r="DH168" i="3"/>
  <c r="CS27" i="1"/>
  <c r="R27" i="1" s="1"/>
  <c r="AD27" i="1"/>
  <c r="CY24" i="1"/>
  <c r="X24" i="1" s="1"/>
  <c r="CZ24" i="1"/>
  <c r="Y24" i="1" s="1"/>
  <c r="DG194" i="3"/>
  <c r="DH194" i="3"/>
  <c r="DF194" i="3"/>
  <c r="DJ194" i="3" s="1"/>
  <c r="DI194" i="3"/>
  <c r="DH184" i="3"/>
  <c r="DI184" i="3"/>
  <c r="DF184" i="3"/>
  <c r="DJ184" i="3" s="1"/>
  <c r="DG184" i="3"/>
  <c r="DF180" i="3"/>
  <c r="DJ180" i="3" s="1"/>
  <c r="DG180" i="3"/>
  <c r="DH180" i="3"/>
  <c r="DI180" i="3"/>
  <c r="DF178" i="3"/>
  <c r="DJ178" i="3" s="1"/>
  <c r="DG178" i="3"/>
  <c r="DH178" i="3"/>
  <c r="DI178" i="3"/>
  <c r="T26" i="1"/>
  <c r="AB26" i="1"/>
  <c r="DI154" i="3"/>
  <c r="DJ154" i="3" s="1"/>
  <c r="DF154" i="3"/>
  <c r="DH154" i="3"/>
  <c r="DG154" i="3"/>
  <c r="CQ25" i="1"/>
  <c r="P25" i="1" s="1"/>
  <c r="AB25" i="1"/>
  <c r="HG25" i="1"/>
  <c r="DF167" i="3"/>
  <c r="DJ167" i="3" s="1"/>
  <c r="DG167" i="3"/>
  <c r="DH167" i="3"/>
  <c r="DI167" i="3"/>
  <c r="DG162" i="3"/>
  <c r="DH162" i="3"/>
  <c r="DF162" i="3"/>
  <c r="DJ162" i="3" s="1"/>
  <c r="DI162" i="3"/>
  <c r="DF202" i="3"/>
  <c r="DJ202" i="3" s="1"/>
  <c r="DG202" i="3"/>
  <c r="DH200" i="3"/>
  <c r="DI200" i="3"/>
  <c r="DH198" i="3"/>
  <c r="DI198" i="3"/>
  <c r="CV196" i="3"/>
  <c r="CX196" i="3"/>
  <c r="CW193" i="3"/>
  <c r="CW191" i="3"/>
  <c r="DG187" i="3"/>
  <c r="DH187" i="3"/>
  <c r="DI183" i="3"/>
  <c r="DJ183" i="3" s="1"/>
  <c r="DF183" i="3"/>
  <c r="DH182" i="3"/>
  <c r="DI182" i="3"/>
  <c r="DH173" i="3"/>
  <c r="DI173" i="3"/>
  <c r="DI170" i="3"/>
  <c r="DJ170" i="3" s="1"/>
  <c r="DF170" i="3"/>
  <c r="DH169" i="3"/>
  <c r="DI169" i="3"/>
  <c r="CW161" i="3"/>
  <c r="DH159" i="3"/>
  <c r="DI159" i="3"/>
  <c r="DJ159" i="3" s="1"/>
  <c r="CX153" i="3"/>
  <c r="DH152" i="3"/>
  <c r="CW149" i="3"/>
  <c r="CW147" i="3"/>
  <c r="DG143" i="3"/>
  <c r="DH143" i="3"/>
  <c r="DG122" i="3"/>
  <c r="DH122" i="3"/>
  <c r="DI122" i="3"/>
  <c r="DF122" i="3"/>
  <c r="DJ122" i="3" s="1"/>
  <c r="CW118" i="3"/>
  <c r="CX118" i="3"/>
  <c r="DF199" i="3"/>
  <c r="DG199" i="3"/>
  <c r="DJ199" i="3" s="1"/>
  <c r="DF197" i="3"/>
  <c r="DG197" i="3"/>
  <c r="DF195" i="3"/>
  <c r="DJ195" i="3" s="1"/>
  <c r="DG195" i="3"/>
  <c r="DH193" i="3"/>
  <c r="DI193" i="3"/>
  <c r="DH191" i="3"/>
  <c r="DI191" i="3"/>
  <c r="CV189" i="3"/>
  <c r="CX189" i="3"/>
  <c r="DI181" i="3"/>
  <c r="DF181" i="3"/>
  <c r="DJ181" i="3" s="1"/>
  <c r="DG177" i="3"/>
  <c r="DH177" i="3"/>
  <c r="DF174" i="3"/>
  <c r="DG174" i="3"/>
  <c r="DJ174" i="3" s="1"/>
  <c r="DF172" i="3"/>
  <c r="DG172" i="3"/>
  <c r="DJ172" i="3" s="1"/>
  <c r="CW166" i="3"/>
  <c r="CX166" i="3"/>
  <c r="DG164" i="3"/>
  <c r="DH164" i="3"/>
  <c r="DH161" i="3"/>
  <c r="DI161" i="3"/>
  <c r="DI158" i="3"/>
  <c r="DJ158" i="3" s="1"/>
  <c r="DF158" i="3"/>
  <c r="DH157" i="3"/>
  <c r="DI157" i="3"/>
  <c r="CW155" i="3"/>
  <c r="CX155" i="3"/>
  <c r="DF151" i="3"/>
  <c r="DJ151" i="3" s="1"/>
  <c r="DG151" i="3"/>
  <c r="DI150" i="3"/>
  <c r="DH149" i="3"/>
  <c r="DI149" i="3"/>
  <c r="DH147" i="3"/>
  <c r="DI147" i="3"/>
  <c r="CV145" i="3"/>
  <c r="CX145" i="3"/>
  <c r="DH142" i="3"/>
  <c r="DI142" i="3"/>
  <c r="CW140" i="3"/>
  <c r="CX140" i="3"/>
  <c r="CW138" i="3"/>
  <c r="CX138" i="3"/>
  <c r="DH131" i="3"/>
  <c r="DI131" i="3"/>
  <c r="DF131" i="3"/>
  <c r="DG131" i="3"/>
  <c r="DJ131" i="3" s="1"/>
  <c r="DG129" i="3"/>
  <c r="DH129" i="3"/>
  <c r="DI129" i="3"/>
  <c r="DJ129" i="3" s="1"/>
  <c r="DG201" i="3"/>
  <c r="DH201" i="3"/>
  <c r="DI199" i="3"/>
  <c r="DI197" i="3"/>
  <c r="DJ197" i="3" s="1"/>
  <c r="DI195" i="3"/>
  <c r="DG193" i="3"/>
  <c r="DJ193" i="3" s="1"/>
  <c r="DF192" i="3"/>
  <c r="DG192" i="3"/>
  <c r="DJ192" i="3" s="1"/>
  <c r="DG191" i="3"/>
  <c r="DJ191" i="3" s="1"/>
  <c r="DF190" i="3"/>
  <c r="DG190" i="3"/>
  <c r="DF188" i="3"/>
  <c r="DJ188" i="3" s="1"/>
  <c r="DG188" i="3"/>
  <c r="DG185" i="3"/>
  <c r="DH185" i="3"/>
  <c r="DH181" i="3"/>
  <c r="CV179" i="3"/>
  <c r="CX179" i="3"/>
  <c r="DH176" i="3"/>
  <c r="DI176" i="3"/>
  <c r="DI165" i="3"/>
  <c r="DF165" i="3"/>
  <c r="DF160" i="3"/>
  <c r="DG160" i="3"/>
  <c r="DJ160" i="3" s="1"/>
  <c r="DI156" i="3"/>
  <c r="DF156" i="3"/>
  <c r="DF148" i="3"/>
  <c r="DG148" i="3"/>
  <c r="DJ148" i="3" s="1"/>
  <c r="DF146" i="3"/>
  <c r="DG146" i="3"/>
  <c r="DF144" i="3"/>
  <c r="DJ144" i="3" s="1"/>
  <c r="DG144" i="3"/>
  <c r="DI141" i="3"/>
  <c r="DF141" i="3"/>
  <c r="DI139" i="3"/>
  <c r="DF139" i="3"/>
  <c r="DI124" i="3"/>
  <c r="DF124" i="3"/>
  <c r="DJ124" i="3" s="1"/>
  <c r="DG124" i="3"/>
  <c r="DH124" i="3"/>
  <c r="DI120" i="3"/>
  <c r="DF120" i="3"/>
  <c r="DJ120" i="3" s="1"/>
  <c r="DG120" i="3"/>
  <c r="DH120" i="3"/>
  <c r="DI152" i="3"/>
  <c r="DF152" i="3"/>
  <c r="DJ152" i="3" s="1"/>
  <c r="DG150" i="3"/>
  <c r="DH150" i="3"/>
  <c r="DI134" i="3"/>
  <c r="DG134" i="3"/>
  <c r="DH134" i="3"/>
  <c r="DF133" i="3"/>
  <c r="DJ133" i="3" s="1"/>
  <c r="DG133" i="3"/>
  <c r="DH133" i="3"/>
  <c r="CV125" i="3"/>
  <c r="CX125" i="3"/>
  <c r="DH121" i="3"/>
  <c r="DI121" i="3"/>
  <c r="DF121" i="3"/>
  <c r="DJ121" i="3" s="1"/>
  <c r="DG121" i="3"/>
  <c r="DI117" i="3"/>
  <c r="DF117" i="3"/>
  <c r="DG117" i="3"/>
  <c r="DJ117" i="3" s="1"/>
  <c r="DH117" i="3"/>
  <c r="DG100" i="3"/>
  <c r="DH100" i="3"/>
  <c r="DI100" i="3"/>
  <c r="DJ100" i="3" s="1"/>
  <c r="DF95" i="3"/>
  <c r="DJ95" i="3" s="1"/>
  <c r="DG95" i="3"/>
  <c r="DH95" i="3"/>
  <c r="DI95" i="3"/>
  <c r="DF135" i="3"/>
  <c r="DJ135" i="3" s="1"/>
  <c r="DG116" i="3"/>
  <c r="DH116" i="3"/>
  <c r="DI116" i="3"/>
  <c r="DJ116" i="3" s="1"/>
  <c r="DG114" i="3"/>
  <c r="DH114" i="3"/>
  <c r="DI114" i="3"/>
  <c r="DH113" i="3"/>
  <c r="DI113" i="3"/>
  <c r="DF113" i="3"/>
  <c r="DJ113" i="3" s="1"/>
  <c r="DI112" i="3"/>
  <c r="DF112" i="3"/>
  <c r="DJ112" i="3" s="1"/>
  <c r="DG112" i="3"/>
  <c r="DG110" i="3"/>
  <c r="DH110" i="3"/>
  <c r="DI110" i="3"/>
  <c r="DH109" i="3"/>
  <c r="DI109" i="3"/>
  <c r="DF109" i="3"/>
  <c r="DJ109" i="3" s="1"/>
  <c r="DI108" i="3"/>
  <c r="DF108" i="3"/>
  <c r="DJ108" i="3" s="1"/>
  <c r="DG108" i="3"/>
  <c r="DG106" i="3"/>
  <c r="DH106" i="3"/>
  <c r="DI106" i="3"/>
  <c r="DH105" i="3"/>
  <c r="DI105" i="3"/>
  <c r="DF105" i="3"/>
  <c r="DJ105" i="3" s="1"/>
  <c r="DI104" i="3"/>
  <c r="DF104" i="3"/>
  <c r="DJ104" i="3" s="1"/>
  <c r="DG104" i="3"/>
  <c r="DF100" i="3"/>
  <c r="DH97" i="3"/>
  <c r="DI97" i="3"/>
  <c r="DF97" i="3"/>
  <c r="DJ97" i="3" s="1"/>
  <c r="DI96" i="3"/>
  <c r="DF96" i="3"/>
  <c r="DJ96" i="3" s="1"/>
  <c r="DH96" i="3"/>
  <c r="DI88" i="3"/>
  <c r="DF88" i="3"/>
  <c r="DG88" i="3"/>
  <c r="DJ88" i="3" s="1"/>
  <c r="DH88" i="3"/>
  <c r="CW127" i="3"/>
  <c r="CX127" i="3"/>
  <c r="DI126" i="3"/>
  <c r="DJ126" i="3" s="1"/>
  <c r="DF126" i="3"/>
  <c r="DG126" i="3"/>
  <c r="DH89" i="3"/>
  <c r="DI89" i="3"/>
  <c r="DF89" i="3"/>
  <c r="DJ89" i="3" s="1"/>
  <c r="DG89" i="3"/>
  <c r="DI92" i="3"/>
  <c r="DF92" i="3"/>
  <c r="DJ92" i="3" s="1"/>
  <c r="DH92" i="3"/>
  <c r="CV85" i="3"/>
  <c r="CX85" i="3"/>
  <c r="DF115" i="3"/>
  <c r="CX103" i="3"/>
  <c r="DF102" i="3"/>
  <c r="DH93" i="3"/>
  <c r="DI93" i="3"/>
  <c r="DG90" i="3"/>
  <c r="DH90" i="3"/>
  <c r="DI90" i="3"/>
  <c r="DH81" i="3"/>
  <c r="DI81" i="3"/>
  <c r="DF81" i="3"/>
  <c r="DJ81" i="3" s="1"/>
  <c r="DI80" i="3"/>
  <c r="DF80" i="3"/>
  <c r="DJ80" i="3" s="1"/>
  <c r="DG80" i="3"/>
  <c r="DH71" i="3"/>
  <c r="DI71" i="3"/>
  <c r="DJ71" i="3" s="1"/>
  <c r="DF71" i="3"/>
  <c r="DI70" i="3"/>
  <c r="DJ70" i="3" s="1"/>
  <c r="DF70" i="3"/>
  <c r="DG70" i="3"/>
  <c r="DH65" i="3"/>
  <c r="DI65" i="3"/>
  <c r="DF65" i="3"/>
  <c r="DJ65" i="3" s="1"/>
  <c r="DF54" i="3"/>
  <c r="DJ54" i="3" s="1"/>
  <c r="DG54" i="3"/>
  <c r="DH54" i="3"/>
  <c r="DI54" i="3"/>
  <c r="DF50" i="3"/>
  <c r="DJ50" i="3" s="1"/>
  <c r="DG50" i="3"/>
  <c r="DH50" i="3"/>
  <c r="DI50" i="3"/>
  <c r="DG132" i="3"/>
  <c r="DJ132" i="3" s="1"/>
  <c r="CW87" i="3"/>
  <c r="CX87" i="3"/>
  <c r="DI86" i="3"/>
  <c r="DJ86" i="3" s="1"/>
  <c r="DF86" i="3"/>
  <c r="DG86" i="3"/>
  <c r="DH77" i="3"/>
  <c r="DI77" i="3"/>
  <c r="DF77" i="3"/>
  <c r="DJ77" i="3" s="1"/>
  <c r="DI76" i="3"/>
  <c r="DF76" i="3"/>
  <c r="DJ76" i="3" s="1"/>
  <c r="DG76" i="3"/>
  <c r="DG66" i="3"/>
  <c r="DH66" i="3"/>
  <c r="DI66" i="3"/>
  <c r="DF62" i="3"/>
  <c r="DJ62" i="3" s="1"/>
  <c r="DG62" i="3"/>
  <c r="DH62" i="3"/>
  <c r="DI62" i="3"/>
  <c r="DG93" i="3"/>
  <c r="DH80" i="3"/>
  <c r="DH70" i="3"/>
  <c r="DH69" i="3"/>
  <c r="DI69" i="3"/>
  <c r="DF69" i="3"/>
  <c r="DJ69" i="3" s="1"/>
  <c r="DI68" i="3"/>
  <c r="DF68" i="3"/>
  <c r="DJ68" i="3" s="1"/>
  <c r="DG68" i="3"/>
  <c r="DF56" i="3"/>
  <c r="DG56" i="3"/>
  <c r="DH56" i="3"/>
  <c r="DI56" i="3"/>
  <c r="DJ56" i="3" s="1"/>
  <c r="DI51" i="3"/>
  <c r="DF51" i="3"/>
  <c r="DJ51" i="3" s="1"/>
  <c r="DG51" i="3"/>
  <c r="DH51" i="3"/>
  <c r="DI47" i="3"/>
  <c r="DF47" i="3"/>
  <c r="DJ47" i="3" s="1"/>
  <c r="DG47" i="3"/>
  <c r="DH47" i="3"/>
  <c r="DI84" i="3"/>
  <c r="DF84" i="3"/>
  <c r="DJ84" i="3" s="1"/>
  <c r="DG84" i="3"/>
  <c r="DH73" i="3"/>
  <c r="DI73" i="3"/>
  <c r="DF73" i="3"/>
  <c r="DG61" i="3"/>
  <c r="DH61" i="3"/>
  <c r="DI61" i="3"/>
  <c r="DF61" i="3"/>
  <c r="DJ61" i="3" s="1"/>
  <c r="DG53" i="3"/>
  <c r="DH53" i="3"/>
  <c r="DI53" i="3"/>
  <c r="DF53" i="3"/>
  <c r="DJ53" i="3" s="1"/>
  <c r="DG49" i="3"/>
  <c r="DH49" i="3"/>
  <c r="DI49" i="3"/>
  <c r="DF49" i="3"/>
  <c r="DJ49" i="3" s="1"/>
  <c r="DI45" i="3"/>
  <c r="DF45" i="3"/>
  <c r="DJ45" i="3" s="1"/>
  <c r="DH45" i="3"/>
  <c r="DG45" i="3"/>
  <c r="DG64" i="3"/>
  <c r="DG60" i="3"/>
  <c r="DG57" i="3"/>
  <c r="DJ57" i="3" s="1"/>
  <c r="DF55" i="3"/>
  <c r="DG52" i="3"/>
  <c r="DG48" i="3"/>
  <c r="DF44" i="3"/>
  <c r="DJ44" i="3" s="1"/>
  <c r="DG44" i="3"/>
  <c r="DH42" i="3"/>
  <c r="DH30" i="3"/>
  <c r="DI30" i="3"/>
  <c r="DF30" i="3"/>
  <c r="DJ30" i="3" s="1"/>
  <c r="DG30" i="3"/>
  <c r="DI21" i="3"/>
  <c r="DF21" i="3"/>
  <c r="DJ21" i="3" s="1"/>
  <c r="DG21" i="3"/>
  <c r="DH21" i="3"/>
  <c r="DH5" i="3"/>
  <c r="DI5" i="3"/>
  <c r="DF5" i="3"/>
  <c r="DG5" i="3"/>
  <c r="DJ5" i="3" s="1"/>
  <c r="DG91" i="3"/>
  <c r="DG83" i="3"/>
  <c r="DG79" i="3"/>
  <c r="DG75" i="3"/>
  <c r="DG72" i="3"/>
  <c r="DJ72" i="3" s="1"/>
  <c r="DG67" i="3"/>
  <c r="DF64" i="3"/>
  <c r="DJ64" i="3" s="1"/>
  <c r="DG63" i="3"/>
  <c r="DF60" i="3"/>
  <c r="DJ60" i="3" s="1"/>
  <c r="CX58" i="3"/>
  <c r="DF57" i="3"/>
  <c r="DF52" i="3"/>
  <c r="DJ52" i="3" s="1"/>
  <c r="DF48" i="3"/>
  <c r="DJ48" i="3" s="1"/>
  <c r="DH38" i="3"/>
  <c r="DI38" i="3"/>
  <c r="DG38" i="3"/>
  <c r="DI37" i="3"/>
  <c r="DF37" i="3"/>
  <c r="DJ37" i="3" s="1"/>
  <c r="DH37" i="3"/>
  <c r="DH22" i="3"/>
  <c r="DI22" i="3"/>
  <c r="DF22" i="3"/>
  <c r="DJ22" i="3" s="1"/>
  <c r="DG22" i="3"/>
  <c r="DI17" i="3"/>
  <c r="DF17" i="3"/>
  <c r="DJ17" i="3" s="1"/>
  <c r="DG17" i="3"/>
  <c r="DH17" i="3"/>
  <c r="DG11" i="3"/>
  <c r="DH11" i="3"/>
  <c r="DI11" i="3"/>
  <c r="DF11" i="3"/>
  <c r="DJ11" i="3" s="1"/>
  <c r="DH7" i="3"/>
  <c r="DI7" i="3"/>
  <c r="DF7" i="3"/>
  <c r="DG7" i="3"/>
  <c r="DJ7" i="3" s="1"/>
  <c r="DG1" i="3"/>
  <c r="DH1" i="3"/>
  <c r="DI1" i="3"/>
  <c r="DJ1" i="3" s="1"/>
  <c r="DF1" i="3"/>
  <c r="CW43" i="3"/>
  <c r="CX43" i="3"/>
  <c r="DH40" i="3"/>
  <c r="DI40" i="3"/>
  <c r="DJ40" i="3" s="1"/>
  <c r="DG40" i="3"/>
  <c r="DI33" i="3"/>
  <c r="DF33" i="3"/>
  <c r="DJ33" i="3" s="1"/>
  <c r="DG33" i="3"/>
  <c r="DH33" i="3"/>
  <c r="DH18" i="3"/>
  <c r="DI18" i="3"/>
  <c r="DF18" i="3"/>
  <c r="DJ18" i="3" s="1"/>
  <c r="DG18" i="3"/>
  <c r="DI13" i="3"/>
  <c r="DF13" i="3"/>
  <c r="DJ13" i="3" s="1"/>
  <c r="DG13" i="3"/>
  <c r="DH13" i="3"/>
  <c r="DI9" i="3"/>
  <c r="DF9" i="3"/>
  <c r="DJ9" i="3" s="1"/>
  <c r="DG9" i="3"/>
  <c r="DH9" i="3"/>
  <c r="DI42" i="3"/>
  <c r="DF42" i="3"/>
  <c r="DH34" i="3"/>
  <c r="DI34" i="3"/>
  <c r="DF34" i="3"/>
  <c r="DJ34" i="3" s="1"/>
  <c r="DG34" i="3"/>
  <c r="DI29" i="3"/>
  <c r="DF29" i="3"/>
  <c r="DJ29" i="3" s="1"/>
  <c r="DG29" i="3"/>
  <c r="DH29" i="3"/>
  <c r="DH27" i="3"/>
  <c r="DI27" i="3"/>
  <c r="DF27" i="3"/>
  <c r="DG27" i="3"/>
  <c r="DJ27" i="3" s="1"/>
  <c r="DH14" i="3"/>
  <c r="DI14" i="3"/>
  <c r="DF14" i="3"/>
  <c r="DJ14" i="3" s="1"/>
  <c r="DG14" i="3"/>
  <c r="DH10" i="3"/>
  <c r="DI10" i="3"/>
  <c r="DF10" i="3"/>
  <c r="DJ10" i="3" s="1"/>
  <c r="DG10" i="3"/>
  <c r="DH3" i="3"/>
  <c r="DI3" i="3"/>
  <c r="DF3" i="3"/>
  <c r="DG3" i="3"/>
  <c r="DJ3" i="3" s="1"/>
  <c r="DI36" i="3"/>
  <c r="DI32" i="3"/>
  <c r="DI28" i="3"/>
  <c r="CW27" i="3"/>
  <c r="DI26" i="3"/>
  <c r="DJ26" i="3" s="1"/>
  <c r="DI24" i="3"/>
  <c r="DI20" i="3"/>
  <c r="DI16" i="3"/>
  <c r="DI12" i="3"/>
  <c r="DI8" i="3"/>
  <c r="CW7" i="3"/>
  <c r="DI6" i="3"/>
  <c r="CW5" i="3"/>
  <c r="DI4" i="3"/>
  <c r="CW3" i="3"/>
  <c r="DG36" i="3"/>
  <c r="DG32" i="3"/>
  <c r="DG28" i="3"/>
  <c r="DJ28" i="3" s="1"/>
  <c r="DG26" i="3"/>
  <c r="CX25" i="3"/>
  <c r="DG24" i="3"/>
  <c r="DG20" i="3"/>
  <c r="DG16" i="3"/>
  <c r="DG12" i="3"/>
  <c r="DG8" i="3"/>
  <c r="DJ8" i="3" s="1"/>
  <c r="DG6" i="3"/>
  <c r="DJ6" i="3" s="1"/>
  <c r="DG4" i="3"/>
  <c r="DJ4" i="3" s="1"/>
  <c r="DG2" i="3"/>
  <c r="CZ115" i="1" l="1"/>
  <c r="Y115" i="1" s="1"/>
  <c r="J109" i="15"/>
  <c r="CZ137" i="1"/>
  <c r="Y137" i="1" s="1"/>
  <c r="CY115" i="1"/>
  <c r="X115" i="1" s="1"/>
  <c r="CZ45" i="1"/>
  <c r="Y45" i="1" s="1"/>
  <c r="CY137" i="1"/>
  <c r="X137" i="1" s="1"/>
  <c r="CY33" i="1"/>
  <c r="X33" i="1" s="1"/>
  <c r="CP128" i="1"/>
  <c r="O128" i="1" s="1"/>
  <c r="CZ99" i="1"/>
  <c r="Y99" i="1" s="1"/>
  <c r="CZ117" i="1"/>
  <c r="Y117" i="1" s="1"/>
  <c r="CY139" i="1"/>
  <c r="X139" i="1" s="1"/>
  <c r="CZ138" i="1"/>
  <c r="Y138" i="1" s="1"/>
  <c r="CZ124" i="1"/>
  <c r="Y124" i="1" s="1"/>
  <c r="CY42" i="1"/>
  <c r="X42" i="1" s="1"/>
  <c r="CY99" i="1"/>
  <c r="X99" i="1" s="1"/>
  <c r="CY29" i="1"/>
  <c r="X29" i="1" s="1"/>
  <c r="CY124" i="1"/>
  <c r="X124" i="1" s="1"/>
  <c r="CY130" i="1"/>
  <c r="X130" i="1" s="1"/>
  <c r="CY131" i="1"/>
  <c r="X131" i="1" s="1"/>
  <c r="CZ131" i="1"/>
  <c r="Y131" i="1" s="1"/>
  <c r="CY100" i="1"/>
  <c r="X100" i="1" s="1"/>
  <c r="CZ123" i="1"/>
  <c r="Y123" i="1" s="1"/>
  <c r="CZ136" i="1"/>
  <c r="Y136" i="1" s="1"/>
  <c r="CZ36" i="1"/>
  <c r="Y36" i="1" s="1"/>
  <c r="CZ130" i="1"/>
  <c r="Y130" i="1" s="1"/>
  <c r="CZ132" i="1"/>
  <c r="Y132" i="1" s="1"/>
  <c r="CY59" i="1"/>
  <c r="X59" i="1" s="1"/>
  <c r="CP132" i="1"/>
  <c r="O132" i="1" s="1"/>
  <c r="GM125" i="1"/>
  <c r="GN125" i="1" s="1"/>
  <c r="CZ40" i="1"/>
  <c r="Y40" i="1" s="1"/>
  <c r="CY136" i="1"/>
  <c r="X136" i="1" s="1"/>
  <c r="CY112" i="1"/>
  <c r="X112" i="1" s="1"/>
  <c r="CY138" i="1"/>
  <c r="X138" i="1" s="1"/>
  <c r="CZ87" i="1"/>
  <c r="Y87" i="1" s="1"/>
  <c r="J95" i="15"/>
  <c r="I46" i="15"/>
  <c r="CZ105" i="1"/>
  <c r="Y105" i="1" s="1"/>
  <c r="CY88" i="1"/>
  <c r="X88" i="1" s="1"/>
  <c r="I49" i="15"/>
  <c r="CY140" i="1"/>
  <c r="X140" i="1" s="1"/>
  <c r="CZ79" i="1"/>
  <c r="Y79" i="1" s="1"/>
  <c r="CY91" i="1"/>
  <c r="X91" i="1" s="1"/>
  <c r="I60" i="15"/>
  <c r="I52" i="15"/>
  <c r="CZ139" i="1"/>
  <c r="Y139" i="1" s="1"/>
  <c r="CZ140" i="1"/>
  <c r="Y140" i="1" s="1"/>
  <c r="I42" i="15"/>
  <c r="CZ88" i="1"/>
  <c r="Y88" i="1" s="1"/>
  <c r="I32" i="15"/>
  <c r="J82" i="15"/>
  <c r="J106" i="15"/>
  <c r="I26" i="15"/>
  <c r="I58" i="15"/>
  <c r="J87" i="15"/>
  <c r="I68" i="15"/>
  <c r="I33" i="15"/>
  <c r="J89" i="15"/>
  <c r="CZ68" i="1"/>
  <c r="Y68" i="1" s="1"/>
  <c r="CY70" i="1"/>
  <c r="X70" i="1" s="1"/>
  <c r="I40" i="15"/>
  <c r="CZ98" i="1"/>
  <c r="Y98" i="1" s="1"/>
  <c r="CR115" i="1"/>
  <c r="Q115" i="1" s="1"/>
  <c r="O34" i="11"/>
  <c r="E34" i="11" s="1"/>
  <c r="G34" i="11" s="1"/>
  <c r="I78" i="15"/>
  <c r="J105" i="15"/>
  <c r="J103" i="15"/>
  <c r="H39" i="15"/>
  <c r="J39" i="15" s="1"/>
  <c r="H93" i="15"/>
  <c r="J93" i="15" s="1"/>
  <c r="H65" i="15"/>
  <c r="J65" i="15" s="1"/>
  <c r="H51" i="15"/>
  <c r="I51" i="15" s="1"/>
  <c r="H75" i="15"/>
  <c r="I75" i="15" s="1"/>
  <c r="H59" i="15"/>
  <c r="I59" i="15" s="1"/>
  <c r="H31" i="15"/>
  <c r="I31" i="15" s="1"/>
  <c r="H83" i="15"/>
  <c r="I83" i="15" s="1"/>
  <c r="H41" i="15"/>
  <c r="J41" i="15" s="1"/>
  <c r="H76" i="15"/>
  <c r="J76" i="15" s="1"/>
  <c r="H35" i="15"/>
  <c r="I35" i="15" s="1"/>
  <c r="H79" i="15"/>
  <c r="I79" i="15" s="1"/>
  <c r="H43" i="15"/>
  <c r="J43" i="15" s="1"/>
  <c r="H63" i="15"/>
  <c r="I63" i="15" s="1"/>
  <c r="H47" i="15"/>
  <c r="I47" i="15" s="1"/>
  <c r="H71" i="15"/>
  <c r="J71" i="15" s="1"/>
  <c r="H55" i="15"/>
  <c r="I55" i="15" s="1"/>
  <c r="H27" i="15"/>
  <c r="I27" i="15" s="1"/>
  <c r="H81" i="15"/>
  <c r="J81" i="15" s="1"/>
  <c r="EY14" i="8"/>
  <c r="I38" i="15"/>
  <c r="J54" i="15"/>
  <c r="I70" i="15"/>
  <c r="I50" i="15"/>
  <c r="H44" i="15"/>
  <c r="I44" i="15" s="1"/>
  <c r="H67" i="15"/>
  <c r="I67" i="15" s="1"/>
  <c r="H73" i="15"/>
  <c r="I73" i="15" s="1"/>
  <c r="H57" i="15"/>
  <c r="J57" i="15" s="1"/>
  <c r="H28" i="15"/>
  <c r="J28" i="15" s="1"/>
  <c r="H36" i="15"/>
  <c r="I36" i="15" s="1"/>
  <c r="H80" i="15"/>
  <c r="J80" i="15" s="1"/>
  <c r="O25" i="11"/>
  <c r="E25" i="11" s="1"/>
  <c r="G25" i="11" s="1"/>
  <c r="O46" i="11"/>
  <c r="E46" i="11" s="1"/>
  <c r="G46" i="11" s="1"/>
  <c r="J34" i="15"/>
  <c r="J66" i="15"/>
  <c r="I30" i="15"/>
  <c r="I62" i="15"/>
  <c r="I74" i="15"/>
  <c r="I56" i="15"/>
  <c r="I64" i="15"/>
  <c r="I72" i="15"/>
  <c r="J94" i="15"/>
  <c r="I48" i="15"/>
  <c r="O35" i="11"/>
  <c r="E35" i="11" s="1"/>
  <c r="G35" i="11" s="1"/>
  <c r="O43" i="11"/>
  <c r="E43" i="11" s="1"/>
  <c r="G43" i="11" s="1"/>
  <c r="O31" i="11"/>
  <c r="E31" i="11" s="1"/>
  <c r="G31" i="11" s="1"/>
  <c r="O24" i="11"/>
  <c r="E24" i="11" s="1"/>
  <c r="G24" i="11" s="1"/>
  <c r="O41" i="11"/>
  <c r="E41" i="11" s="1"/>
  <c r="G41" i="11" s="1"/>
  <c r="CP140" i="1"/>
  <c r="O140" i="1" s="1"/>
  <c r="CR138" i="1"/>
  <c r="Q138" i="1" s="1"/>
  <c r="O156" i="9"/>
  <c r="DG156" i="9"/>
  <c r="HH155" i="9"/>
  <c r="GD155" i="9"/>
  <c r="GH155" i="9"/>
  <c r="HF155" i="9"/>
  <c r="GM155" i="9"/>
  <c r="DE155" i="9"/>
  <c r="GZ155" i="9"/>
  <c r="GK155" i="9"/>
  <c r="GV155" i="9"/>
  <c r="GJ155" i="9"/>
  <c r="CP139" i="1"/>
  <c r="O139" i="1" s="1"/>
  <c r="DG155" i="9"/>
  <c r="O155" i="9"/>
  <c r="AB135" i="1"/>
  <c r="GZ156" i="9"/>
  <c r="GK156" i="9"/>
  <c r="GV156" i="9"/>
  <c r="GJ156" i="9"/>
  <c r="HH156" i="9"/>
  <c r="GD156" i="9"/>
  <c r="GH156" i="9"/>
  <c r="HF156" i="9"/>
  <c r="GM156" i="9"/>
  <c r="DE156" i="9"/>
  <c r="CR51" i="1"/>
  <c r="Q51" i="1" s="1"/>
  <c r="CP51" i="1" s="1"/>
  <c r="O51" i="1" s="1"/>
  <c r="O153" i="9"/>
  <c r="DG153" i="9"/>
  <c r="GZ153" i="9"/>
  <c r="GK153" i="9"/>
  <c r="GV153" i="9"/>
  <c r="GJ153" i="9"/>
  <c r="HH153" i="9"/>
  <c r="GD153" i="9"/>
  <c r="GH153" i="9"/>
  <c r="HF153" i="9"/>
  <c r="GM153" i="9"/>
  <c r="DE153" i="9"/>
  <c r="DG152" i="9"/>
  <c r="O152" i="9"/>
  <c r="CZ135" i="1"/>
  <c r="Y135" i="1" s="1"/>
  <c r="HH152" i="9"/>
  <c r="GD152" i="9"/>
  <c r="GH152" i="9"/>
  <c r="HF152" i="9"/>
  <c r="GM152" i="9"/>
  <c r="DE152" i="9"/>
  <c r="GZ152" i="9"/>
  <c r="GK152" i="9"/>
  <c r="GV152" i="9"/>
  <c r="GJ152" i="9"/>
  <c r="CP135" i="1"/>
  <c r="O135" i="1" s="1"/>
  <c r="CY135" i="1"/>
  <c r="X135" i="1" s="1"/>
  <c r="CP137" i="1"/>
  <c r="O137" i="1" s="1"/>
  <c r="CP136" i="1"/>
  <c r="O136" i="1" s="1"/>
  <c r="CY116" i="1"/>
  <c r="X116" i="1" s="1"/>
  <c r="GZ150" i="9"/>
  <c r="GK150" i="9"/>
  <c r="GV150" i="9"/>
  <c r="GJ150" i="9"/>
  <c r="HH150" i="9"/>
  <c r="GD150" i="9"/>
  <c r="GH150" i="9"/>
  <c r="HF150" i="9"/>
  <c r="GM150" i="9"/>
  <c r="DE150" i="9"/>
  <c r="DG149" i="9"/>
  <c r="O149" i="9"/>
  <c r="O150" i="9"/>
  <c r="DG150" i="9"/>
  <c r="HH149" i="9"/>
  <c r="GD149" i="9"/>
  <c r="GH149" i="9"/>
  <c r="HF149" i="9"/>
  <c r="GM149" i="9"/>
  <c r="DE149" i="9"/>
  <c r="GZ149" i="9"/>
  <c r="GK149" i="9"/>
  <c r="GV149" i="9"/>
  <c r="GJ149" i="9"/>
  <c r="CY95" i="1"/>
  <c r="X95" i="1" s="1"/>
  <c r="CP122" i="1"/>
  <c r="O122" i="1" s="1"/>
  <c r="CP126" i="1"/>
  <c r="O126" i="1" s="1"/>
  <c r="CY123" i="1"/>
  <c r="X123" i="1" s="1"/>
  <c r="CZ32" i="1"/>
  <c r="Y32" i="1" s="1"/>
  <c r="AB61" i="1"/>
  <c r="CZ95" i="1"/>
  <c r="Y95" i="1" s="1"/>
  <c r="CZ129" i="1"/>
  <c r="Y129" i="1" s="1"/>
  <c r="DG44" i="9"/>
  <c r="AB119" i="1"/>
  <c r="CP130" i="1"/>
  <c r="O130" i="1" s="1"/>
  <c r="DG146" i="9"/>
  <c r="O146" i="9"/>
  <c r="CP129" i="1"/>
  <c r="O129" i="1" s="1"/>
  <c r="CP131" i="1"/>
  <c r="O131" i="1" s="1"/>
  <c r="O147" i="9"/>
  <c r="DG147" i="9"/>
  <c r="GZ147" i="9"/>
  <c r="GK147" i="9"/>
  <c r="GV147" i="9"/>
  <c r="GJ147" i="9"/>
  <c r="HH147" i="9"/>
  <c r="GD147" i="9"/>
  <c r="GH147" i="9"/>
  <c r="HF147" i="9"/>
  <c r="GM147" i="9"/>
  <c r="DE147" i="9"/>
  <c r="HH146" i="9"/>
  <c r="GD146" i="9"/>
  <c r="GH146" i="9"/>
  <c r="HF146" i="9"/>
  <c r="GM146" i="9"/>
  <c r="DE146" i="9"/>
  <c r="GZ146" i="9"/>
  <c r="GK146" i="9"/>
  <c r="GV146" i="9"/>
  <c r="GJ146" i="9"/>
  <c r="CY120" i="1"/>
  <c r="X120" i="1" s="1"/>
  <c r="CY105" i="1"/>
  <c r="X105" i="1" s="1"/>
  <c r="CZ101" i="1"/>
  <c r="Y101" i="1" s="1"/>
  <c r="CY113" i="1"/>
  <c r="X113" i="1" s="1"/>
  <c r="CY127" i="1"/>
  <c r="X127" i="1" s="1"/>
  <c r="CZ128" i="1"/>
  <c r="Y128" i="1" s="1"/>
  <c r="DG143" i="9"/>
  <c r="O143" i="9"/>
  <c r="O144" i="9"/>
  <c r="DG144" i="9"/>
  <c r="GZ144" i="9"/>
  <c r="GK144" i="9"/>
  <c r="GV144" i="9"/>
  <c r="GJ144" i="9"/>
  <c r="HH144" i="9"/>
  <c r="GD144" i="9"/>
  <c r="GH144" i="9"/>
  <c r="HF144" i="9"/>
  <c r="GM144" i="9"/>
  <c r="DE144" i="9"/>
  <c r="GZ142" i="9"/>
  <c r="GK142" i="9"/>
  <c r="GV142" i="9"/>
  <c r="GJ142" i="9"/>
  <c r="HH142" i="9"/>
  <c r="GD142" i="9"/>
  <c r="GH142" i="9"/>
  <c r="HF142" i="9"/>
  <c r="GM142" i="9"/>
  <c r="DE142" i="9"/>
  <c r="O142" i="9"/>
  <c r="DG142" i="9"/>
  <c r="HH143" i="9"/>
  <c r="GD143" i="9"/>
  <c r="GH143" i="9"/>
  <c r="HF143" i="9"/>
  <c r="GM143" i="9"/>
  <c r="DE143" i="9"/>
  <c r="GZ143" i="9"/>
  <c r="GK143" i="9"/>
  <c r="GV143" i="9"/>
  <c r="GJ143" i="9"/>
  <c r="CY128" i="1"/>
  <c r="X128" i="1" s="1"/>
  <c r="CY121" i="1"/>
  <c r="X121" i="1" s="1"/>
  <c r="CZ126" i="1"/>
  <c r="Y126" i="1" s="1"/>
  <c r="CY126" i="1"/>
  <c r="X126" i="1" s="1"/>
  <c r="CP127" i="1"/>
  <c r="O127" i="1" s="1"/>
  <c r="CZ127" i="1"/>
  <c r="Y127" i="1" s="1"/>
  <c r="CR123" i="1"/>
  <c r="Q123" i="1" s="1"/>
  <c r="AB123" i="1"/>
  <c r="CP124" i="1"/>
  <c r="O124" i="1" s="1"/>
  <c r="O140" i="9"/>
  <c r="DG140" i="9"/>
  <c r="CY114" i="1"/>
  <c r="X114" i="1" s="1"/>
  <c r="CY118" i="1"/>
  <c r="X118" i="1" s="1"/>
  <c r="CZ116" i="1"/>
  <c r="Y116" i="1" s="1"/>
  <c r="CZ97" i="1"/>
  <c r="Y97" i="1" s="1"/>
  <c r="CZ100" i="1"/>
  <c r="Y100" i="1" s="1"/>
  <c r="CY92" i="1"/>
  <c r="X92" i="1" s="1"/>
  <c r="CZ103" i="1"/>
  <c r="Y103" i="1" s="1"/>
  <c r="CP114" i="1"/>
  <c r="O114" i="1" s="1"/>
  <c r="CZ114" i="1"/>
  <c r="Y114" i="1" s="1"/>
  <c r="CZ118" i="1"/>
  <c r="Y118" i="1" s="1"/>
  <c r="CY106" i="1"/>
  <c r="X106" i="1" s="1"/>
  <c r="CZ120" i="1"/>
  <c r="Y120" i="1" s="1"/>
  <c r="AB117" i="1"/>
  <c r="AB109" i="1"/>
  <c r="CP121" i="1"/>
  <c r="O121" i="1" s="1"/>
  <c r="DG137" i="9"/>
  <c r="O137" i="9"/>
  <c r="CZ91" i="1"/>
  <c r="Y91" i="1" s="1"/>
  <c r="CY117" i="1"/>
  <c r="X117" i="1" s="1"/>
  <c r="CP120" i="1"/>
  <c r="O120" i="1" s="1"/>
  <c r="O136" i="9"/>
  <c r="DG136" i="9"/>
  <c r="CR119" i="1"/>
  <c r="Q119" i="1" s="1"/>
  <c r="CZ122" i="1"/>
  <c r="Y122" i="1" s="1"/>
  <c r="CY122" i="1"/>
  <c r="X122" i="1" s="1"/>
  <c r="CZ121" i="1"/>
  <c r="Y121" i="1" s="1"/>
  <c r="CZ119" i="1"/>
  <c r="Y119" i="1" s="1"/>
  <c r="HH137" i="9"/>
  <c r="GD137" i="9"/>
  <c r="GH137" i="9"/>
  <c r="HF137" i="9"/>
  <c r="GM137" i="9"/>
  <c r="DE137" i="9"/>
  <c r="GZ137" i="9"/>
  <c r="GK137" i="9"/>
  <c r="GV137" i="9"/>
  <c r="GJ137" i="9"/>
  <c r="GZ136" i="9"/>
  <c r="GK136" i="9"/>
  <c r="GV136" i="9"/>
  <c r="GJ136" i="9"/>
  <c r="HH136" i="9"/>
  <c r="GD136" i="9"/>
  <c r="GH136" i="9"/>
  <c r="HF136" i="9"/>
  <c r="GM136" i="9"/>
  <c r="DE136" i="9"/>
  <c r="O138" i="9"/>
  <c r="DG138" i="9"/>
  <c r="CY119" i="1"/>
  <c r="X119" i="1" s="1"/>
  <c r="CZ92" i="1"/>
  <c r="Y92" i="1" s="1"/>
  <c r="CY97" i="1"/>
  <c r="X97" i="1" s="1"/>
  <c r="CZ108" i="1"/>
  <c r="Y108" i="1" s="1"/>
  <c r="CZ113" i="1"/>
  <c r="Y113" i="1" s="1"/>
  <c r="CP118" i="1"/>
  <c r="O118" i="1" s="1"/>
  <c r="CZ109" i="1"/>
  <c r="Y109" i="1" s="1"/>
  <c r="AB115" i="1"/>
  <c r="CY109" i="1"/>
  <c r="X109" i="1" s="1"/>
  <c r="O134" i="9"/>
  <c r="DG134" i="9"/>
  <c r="CP117" i="1"/>
  <c r="O117" i="1" s="1"/>
  <c r="CP116" i="1"/>
  <c r="O116" i="1" s="1"/>
  <c r="O132" i="9"/>
  <c r="DG132" i="9"/>
  <c r="GZ132" i="9"/>
  <c r="GK132" i="9"/>
  <c r="GV132" i="9"/>
  <c r="GJ132" i="9"/>
  <c r="HH132" i="9"/>
  <c r="GD132" i="9"/>
  <c r="GH132" i="9"/>
  <c r="HF132" i="9"/>
  <c r="GM132" i="9"/>
  <c r="DE132" i="9"/>
  <c r="CY110" i="1"/>
  <c r="X110" i="1" s="1"/>
  <c r="CP111" i="1"/>
  <c r="O111" i="1" s="1"/>
  <c r="CP110" i="1"/>
  <c r="O110" i="1" s="1"/>
  <c r="CP97" i="1"/>
  <c r="O97" i="1" s="1"/>
  <c r="O130" i="9"/>
  <c r="DG130" i="9"/>
  <c r="CR113" i="1"/>
  <c r="Q113" i="1" s="1"/>
  <c r="CR109" i="1"/>
  <c r="Q109" i="1" s="1"/>
  <c r="CY101" i="1"/>
  <c r="X101" i="1" s="1"/>
  <c r="CY93" i="1"/>
  <c r="X93" i="1" s="1"/>
  <c r="CP112" i="1"/>
  <c r="O112" i="1" s="1"/>
  <c r="CY111" i="1"/>
  <c r="X111" i="1" s="1"/>
  <c r="CZ96" i="1"/>
  <c r="Y96" i="1" s="1"/>
  <c r="CY102" i="1"/>
  <c r="X102" i="1" s="1"/>
  <c r="CY104" i="1"/>
  <c r="X104" i="1" s="1"/>
  <c r="CZ107" i="1"/>
  <c r="Y107" i="1" s="1"/>
  <c r="GV127" i="9"/>
  <c r="GJ127" i="9"/>
  <c r="GZ127" i="9"/>
  <c r="GK127" i="9"/>
  <c r="HH127" i="9"/>
  <c r="GD127" i="9"/>
  <c r="GH127" i="9"/>
  <c r="HF127" i="9"/>
  <c r="GM127" i="9"/>
  <c r="DE127" i="9"/>
  <c r="CZ111" i="1"/>
  <c r="Y111" i="1" s="1"/>
  <c r="DG126" i="9"/>
  <c r="O126" i="9"/>
  <c r="HF126" i="9"/>
  <c r="GM126" i="9"/>
  <c r="DE126" i="9"/>
  <c r="HH126" i="9"/>
  <c r="GD126" i="9"/>
  <c r="GH126" i="9"/>
  <c r="GZ126" i="9"/>
  <c r="GK126" i="9"/>
  <c r="GV126" i="9"/>
  <c r="GJ126" i="9"/>
  <c r="CZ112" i="1"/>
  <c r="Y112" i="1" s="1"/>
  <c r="CZ110" i="1"/>
  <c r="Y110" i="1" s="1"/>
  <c r="CZ94" i="1"/>
  <c r="Y94" i="1" s="1"/>
  <c r="CZ102" i="1"/>
  <c r="Y102" i="1" s="1"/>
  <c r="CY103" i="1"/>
  <c r="X103" i="1" s="1"/>
  <c r="CZ104" i="1"/>
  <c r="Y104" i="1" s="1"/>
  <c r="CY107" i="1"/>
  <c r="X107" i="1" s="1"/>
  <c r="O127" i="9"/>
  <c r="DG127" i="9"/>
  <c r="CP45" i="1"/>
  <c r="O45" i="1" s="1"/>
  <c r="AB101" i="1"/>
  <c r="CY108" i="1"/>
  <c r="X108" i="1" s="1"/>
  <c r="CZ28" i="1"/>
  <c r="Y28" i="1" s="1"/>
  <c r="O128" i="9"/>
  <c r="DG128" i="9"/>
  <c r="CP108" i="1"/>
  <c r="O108" i="1" s="1"/>
  <c r="CZ106" i="1"/>
  <c r="Y106" i="1" s="1"/>
  <c r="AB108" i="1"/>
  <c r="CZ93" i="1"/>
  <c r="Y93" i="1" s="1"/>
  <c r="CY79" i="1"/>
  <c r="X79" i="1" s="1"/>
  <c r="AB106" i="1"/>
  <c r="CY94" i="1"/>
  <c r="X94" i="1" s="1"/>
  <c r="CR106" i="1"/>
  <c r="Q106" i="1" s="1"/>
  <c r="CP107" i="1"/>
  <c r="O107" i="1" s="1"/>
  <c r="CP105" i="1"/>
  <c r="O105" i="1" s="1"/>
  <c r="CZ49" i="1"/>
  <c r="Y49" i="1" s="1"/>
  <c r="CZ63" i="1"/>
  <c r="Y63" i="1" s="1"/>
  <c r="O123" i="9"/>
  <c r="DG123" i="9"/>
  <c r="CP103" i="1"/>
  <c r="O103" i="1" s="1"/>
  <c r="CP104" i="1"/>
  <c r="O104" i="1" s="1"/>
  <c r="DG120" i="9"/>
  <c r="O120" i="9"/>
  <c r="CP102" i="1"/>
  <c r="O102" i="1" s="1"/>
  <c r="DG118" i="9"/>
  <c r="O118" i="9"/>
  <c r="O121" i="9"/>
  <c r="DG121" i="9"/>
  <c r="CP77" i="1"/>
  <c r="O77" i="1" s="1"/>
  <c r="CP88" i="1"/>
  <c r="O88" i="1" s="1"/>
  <c r="O119" i="9"/>
  <c r="DG119" i="9"/>
  <c r="HH120" i="9"/>
  <c r="GD120" i="9"/>
  <c r="GH120" i="9"/>
  <c r="HF120" i="9"/>
  <c r="GM120" i="9"/>
  <c r="DE120" i="9"/>
  <c r="GZ120" i="9"/>
  <c r="GK120" i="9"/>
  <c r="GV120" i="9"/>
  <c r="GJ120" i="9"/>
  <c r="GZ121" i="9"/>
  <c r="GK121" i="9"/>
  <c r="GV121" i="9"/>
  <c r="GJ121" i="9"/>
  <c r="HH121" i="9"/>
  <c r="GD121" i="9"/>
  <c r="GH121" i="9"/>
  <c r="HF121" i="9"/>
  <c r="GM121" i="9"/>
  <c r="DE121" i="9"/>
  <c r="CP101" i="1"/>
  <c r="O101" i="1" s="1"/>
  <c r="HH118" i="9"/>
  <c r="GD118" i="9"/>
  <c r="GH118" i="9"/>
  <c r="HF118" i="9"/>
  <c r="GM118" i="9"/>
  <c r="DE118" i="9"/>
  <c r="GZ118" i="9"/>
  <c r="GK118" i="9"/>
  <c r="GV118" i="9"/>
  <c r="GJ118" i="9"/>
  <c r="GZ119" i="9"/>
  <c r="GK119" i="9"/>
  <c r="GV119" i="9"/>
  <c r="GJ119" i="9"/>
  <c r="HH119" i="9"/>
  <c r="GD119" i="9"/>
  <c r="GH119" i="9"/>
  <c r="HF119" i="9"/>
  <c r="GM119" i="9"/>
  <c r="DE119" i="9"/>
  <c r="CZ61" i="1"/>
  <c r="Y61" i="1" s="1"/>
  <c r="CY73" i="1"/>
  <c r="X73" i="1" s="1"/>
  <c r="CZ59" i="1"/>
  <c r="Y59" i="1" s="1"/>
  <c r="CP94" i="1"/>
  <c r="O94" i="1" s="1"/>
  <c r="CY96" i="1"/>
  <c r="X96" i="1" s="1"/>
  <c r="CY98" i="1"/>
  <c r="X98" i="1" s="1"/>
  <c r="CP99" i="1"/>
  <c r="O99" i="1" s="1"/>
  <c r="CZ39" i="1"/>
  <c r="Y39" i="1" s="1"/>
  <c r="CZ41" i="1"/>
  <c r="Y41" i="1" s="1"/>
  <c r="CY75" i="1"/>
  <c r="X75" i="1" s="1"/>
  <c r="CP84" i="1"/>
  <c r="O84" i="1" s="1"/>
  <c r="CZ62" i="1"/>
  <c r="Y62" i="1" s="1"/>
  <c r="CY62" i="1"/>
  <c r="X62" i="1" s="1"/>
  <c r="CZ66" i="1"/>
  <c r="Y66" i="1" s="1"/>
  <c r="CZ75" i="1"/>
  <c r="Y75" i="1" s="1"/>
  <c r="CZ73" i="1"/>
  <c r="Y73" i="1" s="1"/>
  <c r="CZ69" i="1"/>
  <c r="Y69" i="1" s="1"/>
  <c r="CY46" i="1"/>
  <c r="X46" i="1" s="1"/>
  <c r="CP92" i="1"/>
  <c r="O92" i="1" s="1"/>
  <c r="O108" i="9"/>
  <c r="DG108" i="9"/>
  <c r="DG113" i="9"/>
  <c r="O113" i="9"/>
  <c r="DG114" i="9"/>
  <c r="O114" i="9"/>
  <c r="HH109" i="9"/>
  <c r="GD109" i="9"/>
  <c r="GH109" i="9"/>
  <c r="HF109" i="9"/>
  <c r="GM109" i="9"/>
  <c r="DE109" i="9"/>
  <c r="GZ109" i="9"/>
  <c r="GK109" i="9"/>
  <c r="GV109" i="9"/>
  <c r="GJ109" i="9"/>
  <c r="DG111" i="9"/>
  <c r="O111" i="9"/>
  <c r="O116" i="9"/>
  <c r="DG116" i="9"/>
  <c r="DG115" i="9"/>
  <c r="O115" i="9"/>
  <c r="GZ110" i="9"/>
  <c r="GK110" i="9"/>
  <c r="GV110" i="9"/>
  <c r="GJ110" i="9"/>
  <c r="HH110" i="9"/>
  <c r="GD110" i="9"/>
  <c r="GH110" i="9"/>
  <c r="HF110" i="9"/>
  <c r="GM110" i="9"/>
  <c r="DE110" i="9"/>
  <c r="CP93" i="1"/>
  <c r="O93" i="1" s="1"/>
  <c r="DG109" i="9"/>
  <c r="O109" i="9"/>
  <c r="CP98" i="1"/>
  <c r="O98" i="1" s="1"/>
  <c r="DG112" i="9"/>
  <c r="O112" i="9"/>
  <c r="HH111" i="9"/>
  <c r="GD111" i="9"/>
  <c r="GH111" i="9"/>
  <c r="HF111" i="9"/>
  <c r="GM111" i="9"/>
  <c r="DE111" i="9"/>
  <c r="GZ111" i="9"/>
  <c r="GK111" i="9"/>
  <c r="GV111" i="9"/>
  <c r="GJ111" i="9"/>
  <c r="CZ78" i="1"/>
  <c r="Y78" i="1" s="1"/>
  <c r="O110" i="9"/>
  <c r="DG110" i="9"/>
  <c r="GZ108" i="9"/>
  <c r="GK108" i="9"/>
  <c r="GV108" i="9"/>
  <c r="GJ108" i="9"/>
  <c r="HH108" i="9"/>
  <c r="GD108" i="9"/>
  <c r="GH108" i="9"/>
  <c r="HF108" i="9"/>
  <c r="GM108" i="9"/>
  <c r="DE108" i="9"/>
  <c r="CR91" i="1"/>
  <c r="Q91" i="1" s="1"/>
  <c r="AB81" i="1"/>
  <c r="CY55" i="1"/>
  <c r="X55" i="1" s="1"/>
  <c r="CZ47" i="1"/>
  <c r="Y47" i="1" s="1"/>
  <c r="CP68" i="1"/>
  <c r="O68" i="1" s="1"/>
  <c r="CZ58" i="1"/>
  <c r="Y58" i="1" s="1"/>
  <c r="CP85" i="1"/>
  <c r="O85" i="1" s="1"/>
  <c r="CP28" i="1"/>
  <c r="O28" i="1" s="1"/>
  <c r="CP83" i="1"/>
  <c r="O83" i="1" s="1"/>
  <c r="CP86" i="1"/>
  <c r="O86" i="1" s="1"/>
  <c r="AB51" i="1"/>
  <c r="CY78" i="1"/>
  <c r="X78" i="1" s="1"/>
  <c r="CZ65" i="1"/>
  <c r="Y65" i="1" s="1"/>
  <c r="CZ70" i="1"/>
  <c r="Y70" i="1" s="1"/>
  <c r="CZ81" i="1"/>
  <c r="Y81" i="1" s="1"/>
  <c r="CY63" i="1"/>
  <c r="X63" i="1" s="1"/>
  <c r="CZ37" i="1"/>
  <c r="Y37" i="1" s="1"/>
  <c r="CZ43" i="1"/>
  <c r="Y43" i="1" s="1"/>
  <c r="CY81" i="1"/>
  <c r="X81" i="1" s="1"/>
  <c r="CP90" i="1"/>
  <c r="O90" i="1" s="1"/>
  <c r="CZ89" i="1"/>
  <c r="Y89" i="1" s="1"/>
  <c r="CP82" i="1"/>
  <c r="O82" i="1" s="1"/>
  <c r="CP43" i="1"/>
  <c r="O43" i="1" s="1"/>
  <c r="CZ57" i="1"/>
  <c r="Y57" i="1" s="1"/>
  <c r="CY87" i="1"/>
  <c r="X87" i="1" s="1"/>
  <c r="CY82" i="1"/>
  <c r="X82" i="1" s="1"/>
  <c r="CY69" i="1"/>
  <c r="X69" i="1" s="1"/>
  <c r="CY65" i="1"/>
  <c r="X65" i="1" s="1"/>
  <c r="DG100" i="9"/>
  <c r="O100" i="9"/>
  <c r="HF100" i="9"/>
  <c r="GM100" i="9"/>
  <c r="DE100" i="9"/>
  <c r="GZ100" i="9"/>
  <c r="GK100" i="9"/>
  <c r="GV100" i="9"/>
  <c r="GJ100" i="9"/>
  <c r="HH100" i="9"/>
  <c r="GD100" i="9"/>
  <c r="GH100" i="9"/>
  <c r="CP87" i="1"/>
  <c r="O87" i="1" s="1"/>
  <c r="O103" i="9"/>
  <c r="DG103" i="9"/>
  <c r="DG101" i="9"/>
  <c r="O101" i="9"/>
  <c r="DG104" i="9"/>
  <c r="O104" i="9"/>
  <c r="DG98" i="9"/>
  <c r="O98" i="9"/>
  <c r="HF98" i="9"/>
  <c r="GM98" i="9"/>
  <c r="DE98" i="9"/>
  <c r="GZ98" i="9"/>
  <c r="GK98" i="9"/>
  <c r="GV98" i="9"/>
  <c r="GJ98" i="9"/>
  <c r="HH98" i="9"/>
  <c r="GD98" i="9"/>
  <c r="GH98" i="9"/>
  <c r="DG102" i="9"/>
  <c r="O102" i="9"/>
  <c r="DG105" i="9"/>
  <c r="O105" i="9"/>
  <c r="CP73" i="1"/>
  <c r="O73" i="1" s="1"/>
  <c r="O106" i="9"/>
  <c r="DG106" i="9"/>
  <c r="DG99" i="9"/>
  <c r="O99" i="9"/>
  <c r="GV99" i="9"/>
  <c r="GJ99" i="9"/>
  <c r="HH99" i="9"/>
  <c r="GD99" i="9"/>
  <c r="GH99" i="9"/>
  <c r="HF99" i="9"/>
  <c r="GM99" i="9"/>
  <c r="DE99" i="9"/>
  <c r="GZ99" i="9"/>
  <c r="GK99" i="9"/>
  <c r="GV101" i="9"/>
  <c r="GJ101" i="9"/>
  <c r="HH101" i="9"/>
  <c r="GD101" i="9"/>
  <c r="GH101" i="9"/>
  <c r="HF101" i="9"/>
  <c r="GM101" i="9"/>
  <c r="DE101" i="9"/>
  <c r="GZ101" i="9"/>
  <c r="GK101" i="9"/>
  <c r="CP81" i="1"/>
  <c r="O81" i="1" s="1"/>
  <c r="CY89" i="1"/>
  <c r="X89" i="1" s="1"/>
  <c r="CY84" i="1"/>
  <c r="X84" i="1" s="1"/>
  <c r="CZ84" i="1"/>
  <c r="Y84" i="1" s="1"/>
  <c r="CY86" i="1"/>
  <c r="X86" i="1" s="1"/>
  <c r="CZ86" i="1"/>
  <c r="Y86" i="1" s="1"/>
  <c r="CY90" i="1"/>
  <c r="X90" i="1" s="1"/>
  <c r="CZ90" i="1"/>
  <c r="Y90" i="1" s="1"/>
  <c r="CZ82" i="1"/>
  <c r="Y82" i="1" s="1"/>
  <c r="CY83" i="1"/>
  <c r="X83" i="1" s="1"/>
  <c r="CZ83" i="1"/>
  <c r="Y83" i="1" s="1"/>
  <c r="CY85" i="1"/>
  <c r="X85" i="1" s="1"/>
  <c r="CZ85" i="1"/>
  <c r="Y85" i="1" s="1"/>
  <c r="CP71" i="1"/>
  <c r="O71" i="1" s="1"/>
  <c r="CP72" i="1"/>
  <c r="O72" i="1" s="1"/>
  <c r="CP78" i="1"/>
  <c r="O78" i="1" s="1"/>
  <c r="CZ71" i="1"/>
  <c r="Y71" i="1" s="1"/>
  <c r="CY68" i="1"/>
  <c r="X68" i="1" s="1"/>
  <c r="AB71" i="1"/>
  <c r="CZ26" i="1"/>
  <c r="Y26" i="1" s="1"/>
  <c r="CY50" i="1"/>
  <c r="X50" i="1" s="1"/>
  <c r="CY67" i="1"/>
  <c r="X67" i="1" s="1"/>
  <c r="CY45" i="1"/>
  <c r="X45" i="1" s="1"/>
  <c r="CY71" i="1"/>
  <c r="X71" i="1" s="1"/>
  <c r="CP70" i="1"/>
  <c r="O70" i="1" s="1"/>
  <c r="CP69" i="1"/>
  <c r="O69" i="1" s="1"/>
  <c r="CZ67" i="1"/>
  <c r="Y67" i="1" s="1"/>
  <c r="CP42" i="1"/>
  <c r="O42" i="1" s="1"/>
  <c r="O86" i="9"/>
  <c r="N86" i="9" s="1"/>
  <c r="O91" i="9"/>
  <c r="DG91" i="9"/>
  <c r="CP79" i="1"/>
  <c r="O79" i="1" s="1"/>
  <c r="DG95" i="9"/>
  <c r="O95" i="9"/>
  <c r="CZ64" i="1"/>
  <c r="Y64" i="1" s="1"/>
  <c r="HH90" i="9"/>
  <c r="GD90" i="9"/>
  <c r="GH90" i="9"/>
  <c r="HF90" i="9"/>
  <c r="GM90" i="9"/>
  <c r="DE90" i="9"/>
  <c r="GV90" i="9"/>
  <c r="GJ90" i="9"/>
  <c r="GZ90" i="9"/>
  <c r="GK90" i="9"/>
  <c r="DG92" i="9"/>
  <c r="O92" i="9"/>
  <c r="DG93" i="9"/>
  <c r="O93" i="9"/>
  <c r="HH88" i="9"/>
  <c r="GD88" i="9"/>
  <c r="GH88" i="9"/>
  <c r="GV88" i="9"/>
  <c r="HF88" i="9"/>
  <c r="GM88" i="9"/>
  <c r="DE88" i="9"/>
  <c r="GZ88" i="9"/>
  <c r="GK88" i="9"/>
  <c r="GJ88" i="9"/>
  <c r="GZ89" i="9"/>
  <c r="GK89" i="9"/>
  <c r="DE89" i="9"/>
  <c r="GV89" i="9"/>
  <c r="GJ89" i="9"/>
  <c r="GM89" i="9"/>
  <c r="HH89" i="9"/>
  <c r="GD89" i="9"/>
  <c r="GH89" i="9"/>
  <c r="HF89" i="9"/>
  <c r="CZ77" i="1"/>
  <c r="Y77" i="1" s="1"/>
  <c r="CY77" i="1"/>
  <c r="X77" i="1" s="1"/>
  <c r="DG85" i="9"/>
  <c r="DG90" i="9"/>
  <c r="O90" i="9"/>
  <c r="O96" i="9"/>
  <c r="DG96" i="9"/>
  <c r="O89" i="9"/>
  <c r="DG89" i="9"/>
  <c r="DG88" i="9"/>
  <c r="O88" i="9"/>
  <c r="GZ91" i="9"/>
  <c r="GK91" i="9"/>
  <c r="GM91" i="9"/>
  <c r="GV91" i="9"/>
  <c r="GJ91" i="9"/>
  <c r="DE91" i="9"/>
  <c r="HH91" i="9"/>
  <c r="GD91" i="9"/>
  <c r="GH91" i="9"/>
  <c r="HF91" i="9"/>
  <c r="DG94" i="9"/>
  <c r="O94" i="9"/>
  <c r="CP76" i="1"/>
  <c r="O76" i="1" s="1"/>
  <c r="CP75" i="1"/>
  <c r="O75" i="1" s="1"/>
  <c r="CP65" i="1"/>
  <c r="O65" i="1" s="1"/>
  <c r="CY26" i="1"/>
  <c r="X26" i="1" s="1"/>
  <c r="CY25" i="1"/>
  <c r="X25" i="1" s="1"/>
  <c r="CZ44" i="1"/>
  <c r="Y44" i="1" s="1"/>
  <c r="CY66" i="1"/>
  <c r="X66" i="1" s="1"/>
  <c r="CP67" i="1"/>
  <c r="O67" i="1" s="1"/>
  <c r="DG83" i="9"/>
  <c r="O83" i="9"/>
  <c r="CP62" i="1"/>
  <c r="O62" i="1" s="1"/>
  <c r="DG78" i="9"/>
  <c r="O78" i="9"/>
  <c r="CP63" i="1"/>
  <c r="O63" i="1" s="1"/>
  <c r="O79" i="9"/>
  <c r="DG79" i="9"/>
  <c r="HH80" i="9"/>
  <c r="GD80" i="9"/>
  <c r="GH80" i="9"/>
  <c r="HF80" i="9"/>
  <c r="GM80" i="9"/>
  <c r="DE80" i="9"/>
  <c r="GZ80" i="9"/>
  <c r="GK80" i="9"/>
  <c r="GV80" i="9"/>
  <c r="GJ80" i="9"/>
  <c r="GZ81" i="9"/>
  <c r="GK81" i="9"/>
  <c r="GV81" i="9"/>
  <c r="GJ81" i="9"/>
  <c r="HH81" i="9"/>
  <c r="GD81" i="9"/>
  <c r="GH81" i="9"/>
  <c r="HF81" i="9"/>
  <c r="GM81" i="9"/>
  <c r="DE81" i="9"/>
  <c r="CP53" i="1"/>
  <c r="O53" i="1" s="1"/>
  <c r="CY58" i="1"/>
  <c r="X58" i="1" s="1"/>
  <c r="CR61" i="1"/>
  <c r="Q61" i="1" s="1"/>
  <c r="N85" i="9"/>
  <c r="CY85" i="9"/>
  <c r="CP64" i="1"/>
  <c r="O64" i="1" s="1"/>
  <c r="DG80" i="9"/>
  <c r="O80" i="9"/>
  <c r="CY64" i="1"/>
  <c r="X64" i="1" s="1"/>
  <c r="CY61" i="1"/>
  <c r="X61" i="1" s="1"/>
  <c r="O81" i="9"/>
  <c r="DG81" i="9"/>
  <c r="HH78" i="9"/>
  <c r="GD78" i="9"/>
  <c r="GH78" i="9"/>
  <c r="HF78" i="9"/>
  <c r="GM78" i="9"/>
  <c r="DE78" i="9"/>
  <c r="GZ78" i="9"/>
  <c r="GK78" i="9"/>
  <c r="GV78" i="9"/>
  <c r="GJ78" i="9"/>
  <c r="GZ79" i="9"/>
  <c r="GK79" i="9"/>
  <c r="GV79" i="9"/>
  <c r="GJ79" i="9"/>
  <c r="HH79" i="9"/>
  <c r="GD79" i="9"/>
  <c r="GH79" i="9"/>
  <c r="HF79" i="9"/>
  <c r="GM79" i="9"/>
  <c r="DE79" i="9"/>
  <c r="CP66" i="1"/>
  <c r="O66" i="1" s="1"/>
  <c r="DG82" i="9"/>
  <c r="O82" i="9"/>
  <c r="DG84" i="9"/>
  <c r="O84" i="9"/>
  <c r="CP57" i="1"/>
  <c r="O57" i="1" s="1"/>
  <c r="CZ51" i="1"/>
  <c r="Y51" i="1" s="1"/>
  <c r="CP55" i="1"/>
  <c r="O55" i="1" s="1"/>
  <c r="CZ50" i="1"/>
  <c r="Y50" i="1" s="1"/>
  <c r="DG62" i="9"/>
  <c r="AB41" i="1"/>
  <c r="CY51" i="1"/>
  <c r="X51" i="1" s="1"/>
  <c r="CZ46" i="1"/>
  <c r="Y46" i="1" s="1"/>
  <c r="CP44" i="1"/>
  <c r="O44" i="1" s="1"/>
  <c r="CP46" i="1"/>
  <c r="O46" i="1" s="1"/>
  <c r="CY41" i="1"/>
  <c r="X41" i="1" s="1"/>
  <c r="CP58" i="1"/>
  <c r="O58" i="1" s="1"/>
  <c r="O72" i="9"/>
  <c r="DG72" i="9"/>
  <c r="O73" i="9"/>
  <c r="DG73" i="9"/>
  <c r="O74" i="9"/>
  <c r="DG74" i="9"/>
  <c r="CP59" i="1"/>
  <c r="O59" i="1" s="1"/>
  <c r="O75" i="9"/>
  <c r="DG75" i="9"/>
  <c r="O68" i="9"/>
  <c r="DG68" i="9"/>
  <c r="O76" i="9"/>
  <c r="DG76" i="9"/>
  <c r="HH69" i="9"/>
  <c r="GD69" i="9"/>
  <c r="GH69" i="9"/>
  <c r="HF69" i="9"/>
  <c r="GM69" i="9"/>
  <c r="DE69" i="9"/>
  <c r="GZ69" i="9"/>
  <c r="GK69" i="9"/>
  <c r="GV69" i="9"/>
  <c r="GJ69" i="9"/>
  <c r="O70" i="9"/>
  <c r="DG70" i="9"/>
  <c r="HH71" i="9"/>
  <c r="GD71" i="9"/>
  <c r="GH71" i="9"/>
  <c r="HF71" i="9"/>
  <c r="GM71" i="9"/>
  <c r="DE71" i="9"/>
  <c r="GZ71" i="9"/>
  <c r="GK71" i="9"/>
  <c r="GV71" i="9"/>
  <c r="GJ71" i="9"/>
  <c r="GZ70" i="9"/>
  <c r="GK70" i="9"/>
  <c r="GV70" i="9"/>
  <c r="GJ70" i="9"/>
  <c r="HH70" i="9"/>
  <c r="GD70" i="9"/>
  <c r="GH70" i="9"/>
  <c r="HF70" i="9"/>
  <c r="GM70" i="9"/>
  <c r="DE70" i="9"/>
  <c r="DG71" i="9"/>
  <c r="O71" i="9"/>
  <c r="GZ68" i="9"/>
  <c r="GK68" i="9"/>
  <c r="GV68" i="9"/>
  <c r="GJ68" i="9"/>
  <c r="HH68" i="9"/>
  <c r="GD68" i="9"/>
  <c r="GH68" i="9"/>
  <c r="HF68" i="9"/>
  <c r="GM68" i="9"/>
  <c r="DE68" i="9"/>
  <c r="DG69" i="9"/>
  <c r="O69" i="9"/>
  <c r="CP54" i="1"/>
  <c r="O54" i="1" s="1"/>
  <c r="CY57" i="1"/>
  <c r="X57" i="1" s="1"/>
  <c r="O64" i="9"/>
  <c r="DG64" i="9"/>
  <c r="GZ60" i="9"/>
  <c r="GK60" i="9"/>
  <c r="GV60" i="9"/>
  <c r="GJ60" i="9"/>
  <c r="HF60" i="9"/>
  <c r="GM60" i="9"/>
  <c r="HH60" i="9"/>
  <c r="GD60" i="9"/>
  <c r="GH60" i="9"/>
  <c r="DE60" i="9"/>
  <c r="O65" i="9"/>
  <c r="DG65" i="9"/>
  <c r="CP50" i="1"/>
  <c r="O50" i="1" s="1"/>
  <c r="O66" i="9"/>
  <c r="DG66" i="9"/>
  <c r="O60" i="9"/>
  <c r="DG60" i="9"/>
  <c r="O58" i="9"/>
  <c r="DG58" i="9"/>
  <c r="GZ58" i="9"/>
  <c r="GK58" i="9"/>
  <c r="HF58" i="9"/>
  <c r="DE58" i="9"/>
  <c r="GV58" i="9"/>
  <c r="GJ58" i="9"/>
  <c r="HH58" i="9"/>
  <c r="GD58" i="9"/>
  <c r="GH58" i="9"/>
  <c r="GM58" i="9"/>
  <c r="HH59" i="9"/>
  <c r="GD59" i="9"/>
  <c r="GH59" i="9"/>
  <c r="GV59" i="9"/>
  <c r="HF59" i="9"/>
  <c r="GM59" i="9"/>
  <c r="DE59" i="9"/>
  <c r="GZ59" i="9"/>
  <c r="GK59" i="9"/>
  <c r="GJ59" i="9"/>
  <c r="CP47" i="1"/>
  <c r="O47" i="1" s="1"/>
  <c r="O63" i="9"/>
  <c r="DG63" i="9"/>
  <c r="CZ25" i="1"/>
  <c r="Y25" i="1" s="1"/>
  <c r="CZ42" i="1"/>
  <c r="Y42" i="1" s="1"/>
  <c r="DG61" i="9"/>
  <c r="O61" i="9"/>
  <c r="DG59" i="9"/>
  <c r="O59" i="9"/>
  <c r="HH61" i="9"/>
  <c r="GD61" i="9"/>
  <c r="GH61" i="9"/>
  <c r="HF61" i="9"/>
  <c r="GM61" i="9"/>
  <c r="DE61" i="9"/>
  <c r="GV61" i="9"/>
  <c r="GZ61" i="9"/>
  <c r="GK61" i="9"/>
  <c r="GJ61" i="9"/>
  <c r="N62" i="9"/>
  <c r="CY62" i="9"/>
  <c r="CP41" i="1"/>
  <c r="O41" i="1" s="1"/>
  <c r="CY47" i="1"/>
  <c r="X47" i="1" s="1"/>
  <c r="CY44" i="1"/>
  <c r="X44" i="1" s="1"/>
  <c r="AU142" i="1"/>
  <c r="CY43" i="1"/>
  <c r="X43" i="1" s="1"/>
  <c r="CZ35" i="1"/>
  <c r="Y35" i="1" s="1"/>
  <c r="CP24" i="1"/>
  <c r="O24" i="1" s="1"/>
  <c r="GM24" i="1" s="1"/>
  <c r="CY27" i="1"/>
  <c r="X27" i="1" s="1"/>
  <c r="CP26" i="1"/>
  <c r="O26" i="1" s="1"/>
  <c r="CZ30" i="1"/>
  <c r="Y30" i="1" s="1"/>
  <c r="AT142" i="1"/>
  <c r="CJ142" i="1"/>
  <c r="BA142" i="1" s="1"/>
  <c r="DW14" i="8" s="1"/>
  <c r="CY36" i="1"/>
  <c r="X36" i="1" s="1"/>
  <c r="CZ38" i="1"/>
  <c r="Y38" i="1" s="1"/>
  <c r="CY28" i="1"/>
  <c r="X28" i="1" s="1"/>
  <c r="CZ34" i="1"/>
  <c r="Y34" i="1" s="1"/>
  <c r="DG41" i="9"/>
  <c r="O41" i="9"/>
  <c r="CP29" i="1"/>
  <c r="O29" i="1" s="1"/>
  <c r="DG45" i="9"/>
  <c r="O45" i="9"/>
  <c r="CP33" i="1"/>
  <c r="O33" i="1" s="1"/>
  <c r="DG49" i="9"/>
  <c r="O49" i="9"/>
  <c r="DG53" i="9"/>
  <c r="O53" i="9"/>
  <c r="AI142" i="1"/>
  <c r="AI22" i="1" s="1"/>
  <c r="DG42" i="9"/>
  <c r="O42" i="9"/>
  <c r="CP30" i="1"/>
  <c r="O30" i="1" s="1"/>
  <c r="O46" i="9"/>
  <c r="DG46" i="9"/>
  <c r="CP34" i="1"/>
  <c r="O34" i="1" s="1"/>
  <c r="O50" i="9"/>
  <c r="DG50" i="9"/>
  <c r="CP38" i="1"/>
  <c r="O38" i="1" s="1"/>
  <c r="O54" i="9"/>
  <c r="DG54" i="9"/>
  <c r="CZ31" i="1"/>
  <c r="Y31" i="1" s="1"/>
  <c r="AB24" i="1"/>
  <c r="DG43" i="9"/>
  <c r="O43" i="9"/>
  <c r="DG47" i="9"/>
  <c r="O47" i="9"/>
  <c r="DG51" i="9"/>
  <c r="O51" i="9"/>
  <c r="DG55" i="9"/>
  <c r="O55" i="9"/>
  <c r="GZ46" i="9"/>
  <c r="GK46" i="9"/>
  <c r="GV46" i="9"/>
  <c r="GJ46" i="9"/>
  <c r="HH46" i="9"/>
  <c r="GD46" i="9"/>
  <c r="GH46" i="9"/>
  <c r="HF46" i="9"/>
  <c r="DE46" i="9"/>
  <c r="GM46" i="9"/>
  <c r="GZ48" i="9"/>
  <c r="GK48" i="9"/>
  <c r="GV48" i="9"/>
  <c r="GJ48" i="9"/>
  <c r="HH48" i="9"/>
  <c r="GD48" i="9"/>
  <c r="GH48" i="9"/>
  <c r="GM48" i="9"/>
  <c r="DE48" i="9"/>
  <c r="HF48" i="9"/>
  <c r="GZ50" i="9"/>
  <c r="GK50" i="9"/>
  <c r="GV50" i="9"/>
  <c r="GJ50" i="9"/>
  <c r="HH50" i="9"/>
  <c r="GD50" i="9"/>
  <c r="GH50" i="9"/>
  <c r="HF50" i="9"/>
  <c r="DE50" i="9"/>
  <c r="GM50" i="9"/>
  <c r="GZ52" i="9"/>
  <c r="GK52" i="9"/>
  <c r="GV52" i="9"/>
  <c r="GJ52" i="9"/>
  <c r="HH52" i="9"/>
  <c r="GD52" i="9"/>
  <c r="GH52" i="9"/>
  <c r="GM52" i="9"/>
  <c r="DE52" i="9"/>
  <c r="HF52" i="9"/>
  <c r="GZ54" i="9"/>
  <c r="GK54" i="9"/>
  <c r="GV54" i="9"/>
  <c r="GJ54" i="9"/>
  <c r="HH54" i="9"/>
  <c r="GD54" i="9"/>
  <c r="GH54" i="9"/>
  <c r="HF54" i="9"/>
  <c r="GM54" i="9"/>
  <c r="DE54" i="9"/>
  <c r="GZ56" i="9"/>
  <c r="GK56" i="9"/>
  <c r="GM56" i="9"/>
  <c r="GV56" i="9"/>
  <c r="GJ56" i="9"/>
  <c r="DE56" i="9"/>
  <c r="HH56" i="9"/>
  <c r="GD56" i="9"/>
  <c r="GH56" i="9"/>
  <c r="HF56" i="9"/>
  <c r="CP32" i="1"/>
  <c r="O32" i="1" s="1"/>
  <c r="O48" i="9"/>
  <c r="DG48" i="9"/>
  <c r="CP36" i="1"/>
  <c r="O36" i="1" s="1"/>
  <c r="O52" i="9"/>
  <c r="DG52" i="9"/>
  <c r="O56" i="9"/>
  <c r="DG56" i="9"/>
  <c r="GZ44" i="9"/>
  <c r="GK44" i="9"/>
  <c r="GV44" i="9"/>
  <c r="GJ44" i="9"/>
  <c r="HH44" i="9"/>
  <c r="GD44" i="9"/>
  <c r="GH44" i="9"/>
  <c r="GM44" i="9"/>
  <c r="DE44" i="9"/>
  <c r="HF44" i="9"/>
  <c r="HH45" i="9"/>
  <c r="GD45" i="9"/>
  <c r="GH45" i="9"/>
  <c r="HF45" i="9"/>
  <c r="GM45" i="9"/>
  <c r="DE45" i="9"/>
  <c r="GZ45" i="9"/>
  <c r="GK45" i="9"/>
  <c r="GV45" i="9"/>
  <c r="GJ45" i="9"/>
  <c r="HH47" i="9"/>
  <c r="GD47" i="9"/>
  <c r="GH47" i="9"/>
  <c r="HF47" i="9"/>
  <c r="GM47" i="9"/>
  <c r="DE47" i="9"/>
  <c r="GZ47" i="9"/>
  <c r="GK47" i="9"/>
  <c r="GJ47" i="9"/>
  <c r="GV47" i="9"/>
  <c r="HH49" i="9"/>
  <c r="GD49" i="9"/>
  <c r="GH49" i="9"/>
  <c r="HF49" i="9"/>
  <c r="GM49" i="9"/>
  <c r="DE49" i="9"/>
  <c r="GZ49" i="9"/>
  <c r="GK49" i="9"/>
  <c r="GV49" i="9"/>
  <c r="GJ49" i="9"/>
  <c r="HH51" i="9"/>
  <c r="GD51" i="9"/>
  <c r="GH51" i="9"/>
  <c r="HF51" i="9"/>
  <c r="GM51" i="9"/>
  <c r="DE51" i="9"/>
  <c r="GZ51" i="9"/>
  <c r="GK51" i="9"/>
  <c r="GJ51" i="9"/>
  <c r="GV51" i="9"/>
  <c r="HH53" i="9"/>
  <c r="GD53" i="9"/>
  <c r="GH53" i="9"/>
  <c r="HF53" i="9"/>
  <c r="GM53" i="9"/>
  <c r="DE53" i="9"/>
  <c r="GZ53" i="9"/>
  <c r="GK53" i="9"/>
  <c r="GV53" i="9"/>
  <c r="GJ53" i="9"/>
  <c r="HH55" i="9"/>
  <c r="GD55" i="9"/>
  <c r="GH55" i="9"/>
  <c r="HF55" i="9"/>
  <c r="GM55" i="9"/>
  <c r="DE55" i="9"/>
  <c r="GZ55" i="9"/>
  <c r="GK55" i="9"/>
  <c r="GJ55" i="9"/>
  <c r="GV55" i="9"/>
  <c r="CI142" i="1"/>
  <c r="AZ142" i="1" s="1"/>
  <c r="AQ142" i="1"/>
  <c r="CG142" i="1"/>
  <c r="CG22" i="1" s="1"/>
  <c r="CP37" i="1"/>
  <c r="O37" i="1" s="1"/>
  <c r="CZ29" i="1"/>
  <c r="Y29" i="1" s="1"/>
  <c r="CP40" i="1"/>
  <c r="O40" i="1" s="1"/>
  <c r="CY32" i="1"/>
  <c r="X32" i="1" s="1"/>
  <c r="CY40" i="1"/>
  <c r="X40" i="1" s="1"/>
  <c r="CY80" i="1"/>
  <c r="X80" i="1" s="1"/>
  <c r="CZ80" i="1"/>
  <c r="Y80" i="1" s="1"/>
  <c r="DG25" i="3"/>
  <c r="DH25" i="3"/>
  <c r="DI25" i="3"/>
  <c r="DJ25" i="3" s="1"/>
  <c r="DF25" i="3"/>
  <c r="DF58" i="3"/>
  <c r="DG58" i="3"/>
  <c r="DJ58" i="3" s="1"/>
  <c r="DH58" i="3"/>
  <c r="DI58" i="3"/>
  <c r="DF85" i="3"/>
  <c r="DG85" i="3"/>
  <c r="DH85" i="3"/>
  <c r="DI85" i="3"/>
  <c r="DJ85" i="3" s="1"/>
  <c r="DG127" i="3"/>
  <c r="DJ127" i="3" s="1"/>
  <c r="DH127" i="3"/>
  <c r="DI127" i="3"/>
  <c r="DF127" i="3"/>
  <c r="DG140" i="3"/>
  <c r="DJ140" i="3" s="1"/>
  <c r="DH140" i="3"/>
  <c r="DI140" i="3"/>
  <c r="DF140" i="3"/>
  <c r="DG145" i="3"/>
  <c r="DH145" i="3"/>
  <c r="DF145" i="3"/>
  <c r="DI145" i="3"/>
  <c r="DJ145" i="3" s="1"/>
  <c r="DF153" i="3"/>
  <c r="DG153" i="3"/>
  <c r="DH153" i="3"/>
  <c r="DI153" i="3"/>
  <c r="DJ153" i="3" s="1"/>
  <c r="CP25" i="1"/>
  <c r="O25" i="1" s="1"/>
  <c r="AC142" i="1"/>
  <c r="CY31" i="1"/>
  <c r="X31" i="1" s="1"/>
  <c r="CY35" i="1"/>
  <c r="X35" i="1" s="1"/>
  <c r="CY39" i="1"/>
  <c r="X39" i="1" s="1"/>
  <c r="CY37" i="1"/>
  <c r="X37" i="1" s="1"/>
  <c r="CZ60" i="1"/>
  <c r="Y60" i="1" s="1"/>
  <c r="CY60" i="1"/>
  <c r="X60" i="1" s="1"/>
  <c r="AB37" i="1"/>
  <c r="CP52" i="1"/>
  <c r="O52" i="1" s="1"/>
  <c r="CP89" i="1"/>
  <c r="O89" i="1" s="1"/>
  <c r="AB96" i="1"/>
  <c r="CR96" i="1"/>
  <c r="Q96" i="1" s="1"/>
  <c r="CP96" i="1" s="1"/>
  <c r="O96" i="1" s="1"/>
  <c r="AB90" i="1"/>
  <c r="BC22" i="1"/>
  <c r="F158" i="1"/>
  <c r="BC172" i="1"/>
  <c r="BD22" i="1"/>
  <c r="F167" i="1"/>
  <c r="BD172" i="1"/>
  <c r="AO22" i="1"/>
  <c r="AO172" i="1"/>
  <c r="F146" i="1"/>
  <c r="AP22" i="1"/>
  <c r="F151" i="1"/>
  <c r="G16" i="2" s="1"/>
  <c r="AP172" i="1"/>
  <c r="DF103" i="3"/>
  <c r="DG103" i="3"/>
  <c r="DJ103" i="3" s="1"/>
  <c r="DH103" i="3"/>
  <c r="DI103" i="3"/>
  <c r="AB27" i="1"/>
  <c r="CR27" i="1"/>
  <c r="Q27" i="1" s="1"/>
  <c r="CP27" i="1" s="1"/>
  <c r="O27" i="1" s="1"/>
  <c r="CZ48" i="1"/>
  <c r="Y48" i="1" s="1"/>
  <c r="CY48" i="1"/>
  <c r="X48" i="1" s="1"/>
  <c r="AF142" i="1"/>
  <c r="CZ72" i="1"/>
  <c r="Y72" i="1" s="1"/>
  <c r="CY72" i="1"/>
  <c r="X72" i="1" s="1"/>
  <c r="DG43" i="3"/>
  <c r="DJ43" i="3" s="1"/>
  <c r="DH43" i="3"/>
  <c r="DF43" i="3"/>
  <c r="DI43" i="3"/>
  <c r="DG179" i="3"/>
  <c r="DH179" i="3"/>
  <c r="DF179" i="3"/>
  <c r="DI179" i="3"/>
  <c r="DJ179" i="3" s="1"/>
  <c r="DG155" i="3"/>
  <c r="DJ155" i="3" s="1"/>
  <c r="DH155" i="3"/>
  <c r="DI155" i="3"/>
  <c r="DF155" i="3"/>
  <c r="DG189" i="3"/>
  <c r="DH189" i="3"/>
  <c r="DI189" i="3"/>
  <c r="DJ189" i="3" s="1"/>
  <c r="DF189" i="3"/>
  <c r="DG118" i="3"/>
  <c r="DJ118" i="3" s="1"/>
  <c r="DH118" i="3"/>
  <c r="DI118" i="3"/>
  <c r="DF118" i="3"/>
  <c r="AG142" i="1"/>
  <c r="CP31" i="1"/>
  <c r="O31" i="1" s="1"/>
  <c r="CP35" i="1"/>
  <c r="O35" i="1" s="1"/>
  <c r="CP39" i="1"/>
  <c r="O39" i="1" s="1"/>
  <c r="CP48" i="1"/>
  <c r="O48" i="1" s="1"/>
  <c r="AB49" i="1"/>
  <c r="CR49" i="1"/>
  <c r="Q49" i="1" s="1"/>
  <c r="CP49" i="1" s="1"/>
  <c r="O49" i="1" s="1"/>
  <c r="AH142" i="1"/>
  <c r="CZ56" i="1"/>
  <c r="Y56" i="1" s="1"/>
  <c r="CY56" i="1"/>
  <c r="X56" i="1" s="1"/>
  <c r="CY49" i="1"/>
  <c r="X49" i="1" s="1"/>
  <c r="CZ53" i="1"/>
  <c r="Y53" i="1" s="1"/>
  <c r="CY53" i="1"/>
  <c r="X53" i="1" s="1"/>
  <c r="CP60" i="1"/>
  <c r="O60" i="1" s="1"/>
  <c r="CP74" i="1"/>
  <c r="O74" i="1" s="1"/>
  <c r="CZ54" i="1"/>
  <c r="Y54" i="1" s="1"/>
  <c r="CY54" i="1"/>
  <c r="X54" i="1" s="1"/>
  <c r="CY134" i="1"/>
  <c r="X134" i="1" s="1"/>
  <c r="CZ134" i="1"/>
  <c r="Y134" i="1" s="1"/>
  <c r="CZ33" i="1"/>
  <c r="Y33" i="1" s="1"/>
  <c r="CY133" i="1"/>
  <c r="X133" i="1" s="1"/>
  <c r="CZ133" i="1"/>
  <c r="Y133" i="1" s="1"/>
  <c r="AB113" i="1"/>
  <c r="BB22" i="1"/>
  <c r="F155" i="1"/>
  <c r="BB172" i="1"/>
  <c r="DG87" i="3"/>
  <c r="DJ87" i="3" s="1"/>
  <c r="DH87" i="3"/>
  <c r="DI87" i="3"/>
  <c r="DF87" i="3"/>
  <c r="DG138" i="3"/>
  <c r="DJ138" i="3" s="1"/>
  <c r="DH138" i="3"/>
  <c r="DI138" i="3"/>
  <c r="DF138" i="3"/>
  <c r="DG196" i="3"/>
  <c r="DH196" i="3"/>
  <c r="DF196" i="3"/>
  <c r="DI196" i="3"/>
  <c r="DJ196" i="3" s="1"/>
  <c r="CY76" i="1"/>
  <c r="X76" i="1" s="1"/>
  <c r="CZ76" i="1"/>
  <c r="Y76" i="1" s="1"/>
  <c r="DF125" i="3"/>
  <c r="DG125" i="3"/>
  <c r="DH125" i="3"/>
  <c r="DI125" i="3"/>
  <c r="DJ125" i="3" s="1"/>
  <c r="DG166" i="3"/>
  <c r="DJ166" i="3" s="1"/>
  <c r="DH166" i="3"/>
  <c r="DF166" i="3"/>
  <c r="DI166" i="3"/>
  <c r="CZ27" i="1"/>
  <c r="Y27" i="1" s="1"/>
  <c r="AE142" i="1"/>
  <c r="CY30" i="1"/>
  <c r="X30" i="1" s="1"/>
  <c r="CY34" i="1"/>
  <c r="X34" i="1" s="1"/>
  <c r="CY38" i="1"/>
  <c r="X38" i="1" s="1"/>
  <c r="AB31" i="1"/>
  <c r="AB35" i="1"/>
  <c r="AB39" i="1"/>
  <c r="CZ52" i="1"/>
  <c r="Y52" i="1" s="1"/>
  <c r="CY52" i="1"/>
  <c r="X52" i="1" s="1"/>
  <c r="CZ74" i="1"/>
  <c r="Y74" i="1" s="1"/>
  <c r="CY74" i="1"/>
  <c r="X74" i="1" s="1"/>
  <c r="AB29" i="1"/>
  <c r="AJ142" i="1"/>
  <c r="CP56" i="1"/>
  <c r="O56" i="1" s="1"/>
  <c r="CP80" i="1"/>
  <c r="O80" i="1" s="1"/>
  <c r="AB95" i="1"/>
  <c r="CR95" i="1"/>
  <c r="Q95" i="1" s="1"/>
  <c r="CP95" i="1" s="1"/>
  <c r="O95" i="1" s="1"/>
  <c r="AB100" i="1"/>
  <c r="CR100" i="1"/>
  <c r="Q100" i="1" s="1"/>
  <c r="CP100" i="1" s="1"/>
  <c r="O100" i="1" s="1"/>
  <c r="AB114" i="1"/>
  <c r="CP133" i="1"/>
  <c r="O133" i="1" s="1"/>
  <c r="CP134" i="1"/>
  <c r="O134" i="1" s="1"/>
  <c r="GM99" i="1" l="1"/>
  <c r="GN99" i="1" s="1"/>
  <c r="GM124" i="1"/>
  <c r="GN124" i="1" s="1"/>
  <c r="GM137" i="1"/>
  <c r="GN137" i="1" s="1"/>
  <c r="GM132" i="1"/>
  <c r="GN132" i="1" s="1"/>
  <c r="GM131" i="1"/>
  <c r="GN131" i="1" s="1"/>
  <c r="GM130" i="1"/>
  <c r="GN130" i="1" s="1"/>
  <c r="GM136" i="1"/>
  <c r="GN136" i="1" s="1"/>
  <c r="CP115" i="1"/>
  <c r="O115" i="1" s="1"/>
  <c r="GM115" i="1" s="1"/>
  <c r="GN115" i="1" s="1"/>
  <c r="GM100" i="1"/>
  <c r="GN100" i="1" s="1"/>
  <c r="GM95" i="1"/>
  <c r="GN95" i="1" s="1"/>
  <c r="GM105" i="1"/>
  <c r="GN105" i="1" s="1"/>
  <c r="GM29" i="1"/>
  <c r="GN29" i="1" s="1"/>
  <c r="GM88" i="1"/>
  <c r="GN88" i="1" s="1"/>
  <c r="I43" i="15"/>
  <c r="GM139" i="1"/>
  <c r="GN139" i="1" s="1"/>
  <c r="I81" i="15"/>
  <c r="I93" i="15"/>
  <c r="GM140" i="1"/>
  <c r="GN140" i="1" s="1"/>
  <c r="J35" i="15"/>
  <c r="GM87" i="1"/>
  <c r="GN87" i="1" s="1"/>
  <c r="I65" i="15"/>
  <c r="I80" i="15"/>
  <c r="J67" i="15"/>
  <c r="J79" i="15"/>
  <c r="I57" i="15"/>
  <c r="J47" i="15"/>
  <c r="J36" i="15"/>
  <c r="I28" i="15"/>
  <c r="I71" i="15"/>
  <c r="J51" i="15"/>
  <c r="IR14" i="8"/>
  <c r="FL14" i="8"/>
  <c r="J27" i="15"/>
  <c r="I41" i="15"/>
  <c r="J31" i="15"/>
  <c r="J75" i="15"/>
  <c r="I39" i="15"/>
  <c r="GM116" i="1"/>
  <c r="GN116" i="1" s="1"/>
  <c r="IN14" i="8"/>
  <c r="FK14" i="8"/>
  <c r="G29" i="11"/>
  <c r="M29" i="11" s="1"/>
  <c r="J73" i="15"/>
  <c r="J44" i="15"/>
  <c r="J55" i="15"/>
  <c r="J63" i="15"/>
  <c r="I76" i="15"/>
  <c r="J83" i="15"/>
  <c r="J59" i="15"/>
  <c r="FX14" i="8"/>
  <c r="EW14" i="8"/>
  <c r="G55" i="11"/>
  <c r="M55" i="11" s="1"/>
  <c r="F152" i="1"/>
  <c r="DJ14" i="8"/>
  <c r="AU22" i="1"/>
  <c r="DT14" i="8"/>
  <c r="DK14" i="8"/>
  <c r="F160" i="1"/>
  <c r="F16" i="2" s="1"/>
  <c r="DR14" i="8"/>
  <c r="CP138" i="1"/>
  <c r="O138" i="1" s="1"/>
  <c r="GM138" i="1" s="1"/>
  <c r="GN138" i="1" s="1"/>
  <c r="GM134" i="1"/>
  <c r="GN134" i="1" s="1"/>
  <c r="GM101" i="1"/>
  <c r="GN101" i="1" s="1"/>
  <c r="GM129" i="1"/>
  <c r="GN129" i="1" s="1"/>
  <c r="GM135" i="1"/>
  <c r="GN135" i="1" s="1"/>
  <c r="GM114" i="1"/>
  <c r="GN114" i="1" s="1"/>
  <c r="GM128" i="1"/>
  <c r="GN128" i="1" s="1"/>
  <c r="GM97" i="1"/>
  <c r="GN97" i="1" s="1"/>
  <c r="GM118" i="1"/>
  <c r="GN118" i="1" s="1"/>
  <c r="GM96" i="1"/>
  <c r="GN96" i="1" s="1"/>
  <c r="GM92" i="1"/>
  <c r="GN92" i="1" s="1"/>
  <c r="CP123" i="1"/>
  <c r="O123" i="1" s="1"/>
  <c r="GM123" i="1" s="1"/>
  <c r="GN123" i="1" s="1"/>
  <c r="GM126" i="1"/>
  <c r="GN126" i="1" s="1"/>
  <c r="GM127" i="1"/>
  <c r="GN127" i="1" s="1"/>
  <c r="GM122" i="1"/>
  <c r="GN122" i="1" s="1"/>
  <c r="N140" i="9"/>
  <c r="CY140" i="9"/>
  <c r="GM120" i="1"/>
  <c r="GN120" i="1" s="1"/>
  <c r="GM117" i="1"/>
  <c r="GN117" i="1" s="1"/>
  <c r="GM121" i="1"/>
  <c r="GN121" i="1" s="1"/>
  <c r="GM110" i="1"/>
  <c r="GN110" i="1" s="1"/>
  <c r="CY138" i="9"/>
  <c r="N138" i="9"/>
  <c r="CP119" i="1"/>
  <c r="O119" i="1" s="1"/>
  <c r="GM119" i="1" s="1"/>
  <c r="GN119" i="1" s="1"/>
  <c r="N134" i="9"/>
  <c r="CY134" i="9"/>
  <c r="GM55" i="1"/>
  <c r="GN55" i="1" s="1"/>
  <c r="GM111" i="1"/>
  <c r="GN111" i="1" s="1"/>
  <c r="GM107" i="1"/>
  <c r="GN107" i="1" s="1"/>
  <c r="GM104" i="1"/>
  <c r="GN104" i="1" s="1"/>
  <c r="GM112" i="1"/>
  <c r="GN112" i="1" s="1"/>
  <c r="GM59" i="1"/>
  <c r="GN59" i="1" s="1"/>
  <c r="GM68" i="1"/>
  <c r="GN68" i="1" s="1"/>
  <c r="GM102" i="1"/>
  <c r="GN102" i="1" s="1"/>
  <c r="N130" i="9"/>
  <c r="CY130" i="9"/>
  <c r="GM57" i="1"/>
  <c r="GN57" i="1" s="1"/>
  <c r="GM79" i="1"/>
  <c r="GN79" i="1" s="1"/>
  <c r="CP109" i="1"/>
  <c r="O109" i="1" s="1"/>
  <c r="GM109" i="1" s="1"/>
  <c r="GN109" i="1" s="1"/>
  <c r="CP113" i="1"/>
  <c r="O113" i="1" s="1"/>
  <c r="GM113" i="1" s="1"/>
  <c r="GN113" i="1" s="1"/>
  <c r="GM45" i="1"/>
  <c r="GN45" i="1" s="1"/>
  <c r="GM93" i="1"/>
  <c r="GN93" i="1" s="1"/>
  <c r="GM70" i="1"/>
  <c r="GN70" i="1" s="1"/>
  <c r="CP106" i="1"/>
  <c r="O106" i="1" s="1"/>
  <c r="GM106" i="1" s="1"/>
  <c r="GN106" i="1" s="1"/>
  <c r="GM103" i="1"/>
  <c r="GN103" i="1" s="1"/>
  <c r="GM94" i="1"/>
  <c r="GN94" i="1" s="1"/>
  <c r="N128" i="9"/>
  <c r="CY128" i="9"/>
  <c r="GM42" i="1"/>
  <c r="GN42" i="1" s="1"/>
  <c r="GM63" i="1"/>
  <c r="GN63" i="1" s="1"/>
  <c r="GM75" i="1"/>
  <c r="GN75" i="1" s="1"/>
  <c r="GM108" i="1"/>
  <c r="GN108" i="1" s="1"/>
  <c r="GM28" i="1"/>
  <c r="GN28" i="1" s="1"/>
  <c r="GM43" i="1"/>
  <c r="GN43" i="1" s="1"/>
  <c r="GM26" i="1"/>
  <c r="GN26" i="1" s="1"/>
  <c r="GM62" i="1"/>
  <c r="GN62" i="1" s="1"/>
  <c r="GM69" i="1"/>
  <c r="GN69" i="1" s="1"/>
  <c r="N123" i="9"/>
  <c r="CY123" i="9"/>
  <c r="GM98" i="1"/>
  <c r="GN98" i="1" s="1"/>
  <c r="GM73" i="1"/>
  <c r="GN73" i="1" s="1"/>
  <c r="GM78" i="1"/>
  <c r="GN78" i="1" s="1"/>
  <c r="GM41" i="1"/>
  <c r="GN41" i="1" s="1"/>
  <c r="GM71" i="1"/>
  <c r="GN71" i="1" s="1"/>
  <c r="GM82" i="1"/>
  <c r="GN82" i="1" s="1"/>
  <c r="GM81" i="1"/>
  <c r="GN81" i="1" s="1"/>
  <c r="GM65" i="1"/>
  <c r="GN65" i="1" s="1"/>
  <c r="GM80" i="1"/>
  <c r="GN80" i="1" s="1"/>
  <c r="GM84" i="1"/>
  <c r="GN84" i="1" s="1"/>
  <c r="N113" i="9"/>
  <c r="CY113" i="9"/>
  <c r="N112" i="9"/>
  <c r="CY112" i="9"/>
  <c r="CY116" i="9"/>
  <c r="N116" i="9"/>
  <c r="GM60" i="1"/>
  <c r="GN60" i="1" s="1"/>
  <c r="GM89" i="1"/>
  <c r="GN89" i="1" s="1"/>
  <c r="N115" i="9"/>
  <c r="CY115" i="9"/>
  <c r="N114" i="9"/>
  <c r="CY114" i="9"/>
  <c r="CP91" i="1"/>
  <c r="O91" i="1" s="1"/>
  <c r="GM91" i="1" s="1"/>
  <c r="GN91" i="1" s="1"/>
  <c r="GM58" i="1"/>
  <c r="GN58" i="1" s="1"/>
  <c r="CY86" i="9"/>
  <c r="GM67" i="1"/>
  <c r="GN67" i="1" s="1"/>
  <c r="N105" i="9"/>
  <c r="CY105" i="9"/>
  <c r="CY103" i="9"/>
  <c r="N103" i="9"/>
  <c r="GM86" i="1"/>
  <c r="GN86" i="1" s="1"/>
  <c r="N102" i="9"/>
  <c r="CY102" i="9"/>
  <c r="GM83" i="1"/>
  <c r="GN83" i="1" s="1"/>
  <c r="N106" i="9"/>
  <c r="CY106" i="9"/>
  <c r="CY104" i="9"/>
  <c r="N104" i="9"/>
  <c r="GM85" i="1"/>
  <c r="GN85" i="1" s="1"/>
  <c r="GM90" i="1"/>
  <c r="GN90" i="1" s="1"/>
  <c r="GM77" i="1"/>
  <c r="GN77" i="1" s="1"/>
  <c r="CY96" i="9"/>
  <c r="N96" i="9"/>
  <c r="N93" i="9"/>
  <c r="CY93" i="9"/>
  <c r="N94" i="9"/>
  <c r="CY94" i="9"/>
  <c r="CY92" i="9"/>
  <c r="N92" i="9"/>
  <c r="CY95" i="9"/>
  <c r="N95" i="9"/>
  <c r="GM72" i="1"/>
  <c r="GN72" i="1" s="1"/>
  <c r="GM76" i="1"/>
  <c r="GN76" i="1" s="1"/>
  <c r="GM36" i="1"/>
  <c r="GN36" i="1" s="1"/>
  <c r="GM64" i="1"/>
  <c r="GN64" i="1" s="1"/>
  <c r="GM66" i="1"/>
  <c r="GN66" i="1" s="1"/>
  <c r="GM51" i="1"/>
  <c r="GN51" i="1" s="1"/>
  <c r="GM50" i="1"/>
  <c r="GN50" i="1" s="1"/>
  <c r="GZ86" i="9"/>
  <c r="GM86" i="9"/>
  <c r="DE86" i="9"/>
  <c r="HF86" i="9"/>
  <c r="GJ86" i="9"/>
  <c r="GK86" i="9"/>
  <c r="GH86" i="9"/>
  <c r="GV86" i="9"/>
  <c r="GD86" i="9"/>
  <c r="HS86" i="9"/>
  <c r="HH86" i="9"/>
  <c r="N84" i="9"/>
  <c r="CY84" i="9"/>
  <c r="HF85" i="9"/>
  <c r="GV85" i="9"/>
  <c r="GH85" i="9"/>
  <c r="GD85" i="9"/>
  <c r="HS85" i="9"/>
  <c r="GK85" i="9"/>
  <c r="HH85" i="9"/>
  <c r="DE85" i="9"/>
  <c r="GZ85" i="9"/>
  <c r="GJ85" i="9"/>
  <c r="GM85" i="9"/>
  <c r="N83" i="9"/>
  <c r="CY83" i="9"/>
  <c r="N82" i="9"/>
  <c r="CY82" i="9"/>
  <c r="GM46" i="1"/>
  <c r="GN46" i="1" s="1"/>
  <c r="CP61" i="1"/>
  <c r="O61" i="1" s="1"/>
  <c r="GM61" i="1" s="1"/>
  <c r="GN61" i="1" s="1"/>
  <c r="AU172" i="1"/>
  <c r="AU18" i="1" s="1"/>
  <c r="GM54" i="1"/>
  <c r="GN54" i="1" s="1"/>
  <c r="GM44" i="1"/>
  <c r="GN44" i="1" s="1"/>
  <c r="GM25" i="1"/>
  <c r="GN25" i="1" s="1"/>
  <c r="GM53" i="1"/>
  <c r="GN53" i="1" s="1"/>
  <c r="N74" i="9"/>
  <c r="CY74" i="9"/>
  <c r="N73" i="9"/>
  <c r="CY73" i="9"/>
  <c r="GM40" i="1"/>
  <c r="GN40" i="1" s="1"/>
  <c r="GM30" i="1"/>
  <c r="GN30" i="1" s="1"/>
  <c r="N76" i="9"/>
  <c r="CY76" i="9"/>
  <c r="N75" i="9"/>
  <c r="CY75" i="9"/>
  <c r="N72" i="9"/>
  <c r="CY72" i="9"/>
  <c r="GM32" i="1"/>
  <c r="GN32" i="1" s="1"/>
  <c r="GM47" i="1"/>
  <c r="GN47" i="1" s="1"/>
  <c r="N66" i="9"/>
  <c r="CY66" i="9"/>
  <c r="N63" i="9"/>
  <c r="CY63" i="9"/>
  <c r="N64" i="9"/>
  <c r="CY64" i="9"/>
  <c r="GZ62" i="9"/>
  <c r="DE62" i="9"/>
  <c r="GM62" i="9"/>
  <c r="HH62" i="9"/>
  <c r="HF62" i="9"/>
  <c r="GJ62" i="9"/>
  <c r="GK62" i="9"/>
  <c r="GH62" i="9"/>
  <c r="GV62" i="9"/>
  <c r="GD62" i="9"/>
  <c r="HS62" i="9"/>
  <c r="N65" i="9"/>
  <c r="CY65" i="9"/>
  <c r="GM48" i="1"/>
  <c r="GN48" i="1" s="1"/>
  <c r="AT22" i="1"/>
  <c r="F161" i="1"/>
  <c r="AT172" i="1"/>
  <c r="AT18" i="1" s="1"/>
  <c r="CI22" i="1"/>
  <c r="CJ22" i="1"/>
  <c r="V142" i="1"/>
  <c r="V22" i="1" s="1"/>
  <c r="GM38" i="1"/>
  <c r="GN38" i="1" s="1"/>
  <c r="GM34" i="1"/>
  <c r="GN34" i="1" s="1"/>
  <c r="GM33" i="1"/>
  <c r="GN33" i="1" s="1"/>
  <c r="GM37" i="1"/>
  <c r="GN37" i="1" s="1"/>
  <c r="GM31" i="1"/>
  <c r="GN31" i="1" s="1"/>
  <c r="N43" i="9"/>
  <c r="CY43" i="9"/>
  <c r="N41" i="9"/>
  <c r="CY41" i="9"/>
  <c r="N42" i="9"/>
  <c r="CY42" i="9"/>
  <c r="AX142" i="1"/>
  <c r="AQ172" i="1"/>
  <c r="F182" i="1" s="1"/>
  <c r="AQ22" i="1"/>
  <c r="AL142" i="1"/>
  <c r="AL22" i="1" s="1"/>
  <c r="AK142" i="1"/>
  <c r="AK22" i="1" s="1"/>
  <c r="GM56" i="1"/>
  <c r="GN56" i="1" s="1"/>
  <c r="AG22" i="1"/>
  <c r="T142" i="1"/>
  <c r="DL14" i="8" s="1"/>
  <c r="AE22" i="1"/>
  <c r="R142" i="1"/>
  <c r="GN24" i="1"/>
  <c r="AC22" i="1"/>
  <c r="P142" i="1"/>
  <c r="CE142" i="1"/>
  <c r="CH142" i="1"/>
  <c r="CF142" i="1"/>
  <c r="BB18" i="1"/>
  <c r="F185" i="1"/>
  <c r="AZ22" i="1"/>
  <c r="AZ172" i="1"/>
  <c r="F153" i="1"/>
  <c r="BC18" i="1"/>
  <c r="F188" i="1"/>
  <c r="GM52" i="1"/>
  <c r="GN52" i="1" s="1"/>
  <c r="BA22" i="1"/>
  <c r="BA172" i="1"/>
  <c r="F162" i="1"/>
  <c r="AJ22" i="1"/>
  <c r="W142" i="1"/>
  <c r="DM14" i="8" s="1"/>
  <c r="GM74" i="1"/>
  <c r="GN74" i="1" s="1"/>
  <c r="AH22" i="1"/>
  <c r="U142" i="1"/>
  <c r="GM39" i="1"/>
  <c r="GN39" i="1" s="1"/>
  <c r="GM27" i="1"/>
  <c r="GN27" i="1" s="1"/>
  <c r="BD18" i="1"/>
  <c r="F197" i="1"/>
  <c r="AF22" i="1"/>
  <c r="S142" i="1"/>
  <c r="AP18" i="1"/>
  <c r="F181" i="1"/>
  <c r="AO18" i="1"/>
  <c r="F176" i="1"/>
  <c r="GM133" i="1"/>
  <c r="GN133" i="1" s="1"/>
  <c r="AD142" i="1"/>
  <c r="GM49" i="1"/>
  <c r="GN49" i="1" s="1"/>
  <c r="GM35" i="1"/>
  <c r="GN35" i="1" s="1"/>
  <c r="G57" i="11" l="1"/>
  <c r="IK2" i="1" s="1"/>
  <c r="GB14" i="8"/>
  <c r="EX14" i="8"/>
  <c r="CZ14" i="8"/>
  <c r="DB14" i="8"/>
  <c r="V172" i="1"/>
  <c r="V18" i="1" s="1"/>
  <c r="CX14" i="8"/>
  <c r="EU14" i="8"/>
  <c r="CW14" i="8"/>
  <c r="ET14" i="8"/>
  <c r="DC14" i="8"/>
  <c r="AX22" i="1"/>
  <c r="DG14" i="8"/>
  <c r="HF140" i="9"/>
  <c r="GJ140" i="9"/>
  <c r="GK140" i="9"/>
  <c r="GH140" i="9"/>
  <c r="GV140" i="9"/>
  <c r="GZ140" i="9"/>
  <c r="GD140" i="9"/>
  <c r="HS140" i="9"/>
  <c r="DE140" i="9"/>
  <c r="HH140" i="9"/>
  <c r="GM140" i="9"/>
  <c r="HF138" i="9"/>
  <c r="HH138" i="9"/>
  <c r="DE138" i="9"/>
  <c r="GJ138" i="9"/>
  <c r="GK138" i="9"/>
  <c r="GZ138" i="9"/>
  <c r="GH138" i="9"/>
  <c r="GV138" i="9"/>
  <c r="GM138" i="9"/>
  <c r="GD138" i="9"/>
  <c r="HS138" i="9"/>
  <c r="HF134" i="9"/>
  <c r="GH134" i="9"/>
  <c r="GV134" i="9"/>
  <c r="GZ134" i="9"/>
  <c r="GD134" i="9"/>
  <c r="HS134" i="9"/>
  <c r="DE134" i="9"/>
  <c r="HH134" i="9"/>
  <c r="GM134" i="9"/>
  <c r="GJ134" i="9"/>
  <c r="GK134" i="9"/>
  <c r="HF130" i="9"/>
  <c r="GJ130" i="9"/>
  <c r="GK130" i="9"/>
  <c r="GH130" i="9"/>
  <c r="GV130" i="9"/>
  <c r="GZ130" i="9"/>
  <c r="GD130" i="9"/>
  <c r="HS130" i="9"/>
  <c r="DE130" i="9"/>
  <c r="HH130" i="9"/>
  <c r="GM130" i="9"/>
  <c r="HF128" i="9"/>
  <c r="HH128" i="9"/>
  <c r="GM128" i="9"/>
  <c r="HS128" i="9"/>
  <c r="GJ128" i="9"/>
  <c r="GK128" i="9"/>
  <c r="DE128" i="9"/>
  <c r="GH128" i="9"/>
  <c r="GV128" i="9"/>
  <c r="GZ128" i="9"/>
  <c r="GD128" i="9"/>
  <c r="AB142" i="1"/>
  <c r="O142" i="1" s="1"/>
  <c r="CY14" i="8" s="1"/>
  <c r="HF123" i="9"/>
  <c r="GH123" i="9"/>
  <c r="GV123" i="9"/>
  <c r="GZ123" i="9"/>
  <c r="GD123" i="9"/>
  <c r="HS123" i="9"/>
  <c r="DE123" i="9"/>
  <c r="HH123" i="9"/>
  <c r="GM123" i="9"/>
  <c r="GJ123" i="9"/>
  <c r="GK123" i="9"/>
  <c r="HF115" i="9"/>
  <c r="HH115" i="9"/>
  <c r="GM115" i="9"/>
  <c r="GJ115" i="9"/>
  <c r="GK115" i="9"/>
  <c r="GH115" i="9"/>
  <c r="GV115" i="9"/>
  <c r="GZ115" i="9"/>
  <c r="GD115" i="9"/>
  <c r="HS115" i="9"/>
  <c r="DE115" i="9"/>
  <c r="GZ116" i="9"/>
  <c r="GM116" i="9"/>
  <c r="HH116" i="9"/>
  <c r="HF116" i="9"/>
  <c r="GJ116" i="9"/>
  <c r="GK116" i="9"/>
  <c r="GH116" i="9"/>
  <c r="GV116" i="9"/>
  <c r="DE116" i="9"/>
  <c r="GD116" i="9"/>
  <c r="HS116" i="9"/>
  <c r="HF114" i="9"/>
  <c r="GJ114" i="9"/>
  <c r="GK114" i="9"/>
  <c r="GH114" i="9"/>
  <c r="GV114" i="9"/>
  <c r="GZ114" i="9"/>
  <c r="GD114" i="9"/>
  <c r="HS114" i="9"/>
  <c r="DE114" i="9"/>
  <c r="HH114" i="9"/>
  <c r="GM114" i="9"/>
  <c r="HF113" i="9"/>
  <c r="GH113" i="9"/>
  <c r="GV113" i="9"/>
  <c r="GZ113" i="9"/>
  <c r="GD113" i="9"/>
  <c r="HS113" i="9"/>
  <c r="DE113" i="9"/>
  <c r="HH113" i="9"/>
  <c r="GM113" i="9"/>
  <c r="GJ113" i="9"/>
  <c r="GK113" i="9"/>
  <c r="HF112" i="9"/>
  <c r="GD112" i="9"/>
  <c r="HS112" i="9"/>
  <c r="DE112" i="9"/>
  <c r="HH112" i="9"/>
  <c r="GM112" i="9"/>
  <c r="GJ112" i="9"/>
  <c r="GK112" i="9"/>
  <c r="GH112" i="9"/>
  <c r="GV112" i="9"/>
  <c r="GZ112" i="9"/>
  <c r="GZ104" i="9"/>
  <c r="HF104" i="9"/>
  <c r="GJ104" i="9"/>
  <c r="GK104" i="9"/>
  <c r="GH104" i="9"/>
  <c r="GV104" i="9"/>
  <c r="DE104" i="9"/>
  <c r="GD104" i="9"/>
  <c r="HS104" i="9"/>
  <c r="GM104" i="9"/>
  <c r="HH104" i="9"/>
  <c r="HF106" i="9"/>
  <c r="GH106" i="9"/>
  <c r="GV106" i="9"/>
  <c r="GZ106" i="9"/>
  <c r="GD106" i="9"/>
  <c r="HS106" i="9"/>
  <c r="DE106" i="9"/>
  <c r="HH106" i="9"/>
  <c r="GM106" i="9"/>
  <c r="GJ106" i="9"/>
  <c r="GK106" i="9"/>
  <c r="HF103" i="9"/>
  <c r="GJ103" i="9"/>
  <c r="GK103" i="9"/>
  <c r="GH103" i="9"/>
  <c r="GV103" i="9"/>
  <c r="GZ103" i="9"/>
  <c r="GD103" i="9"/>
  <c r="HS103" i="9"/>
  <c r="DE103" i="9"/>
  <c r="HH103" i="9"/>
  <c r="GM103" i="9"/>
  <c r="HF102" i="9"/>
  <c r="GH102" i="9"/>
  <c r="GV102" i="9"/>
  <c r="GZ102" i="9"/>
  <c r="GD102" i="9"/>
  <c r="HS102" i="9"/>
  <c r="DE102" i="9"/>
  <c r="HH102" i="9"/>
  <c r="GM102" i="9"/>
  <c r="GJ102" i="9"/>
  <c r="GK102" i="9"/>
  <c r="HF105" i="9"/>
  <c r="GK105" i="9"/>
  <c r="HH105" i="9"/>
  <c r="DE105" i="9"/>
  <c r="GZ105" i="9"/>
  <c r="GJ105" i="9"/>
  <c r="GM105" i="9"/>
  <c r="GV105" i="9"/>
  <c r="GH105" i="9"/>
  <c r="GD105" i="9"/>
  <c r="HS105" i="9"/>
  <c r="HF92" i="9"/>
  <c r="GH92" i="9"/>
  <c r="HS92" i="9"/>
  <c r="GV92" i="9"/>
  <c r="GD92" i="9"/>
  <c r="DE92" i="9"/>
  <c r="GJ92" i="9"/>
  <c r="HH92" i="9"/>
  <c r="GK92" i="9"/>
  <c r="GM92" i="9"/>
  <c r="GZ92" i="9"/>
  <c r="HF94" i="9"/>
  <c r="HH94" i="9"/>
  <c r="GM94" i="9"/>
  <c r="GJ94" i="9"/>
  <c r="GK94" i="9"/>
  <c r="GH94" i="9"/>
  <c r="GV94" i="9"/>
  <c r="GZ94" i="9"/>
  <c r="GD94" i="9"/>
  <c r="HS94" i="9"/>
  <c r="DE94" i="9"/>
  <c r="GZ95" i="9"/>
  <c r="GM95" i="9"/>
  <c r="HH95" i="9"/>
  <c r="DE95" i="9"/>
  <c r="HF95" i="9"/>
  <c r="GJ95" i="9"/>
  <c r="GK95" i="9"/>
  <c r="GH95" i="9"/>
  <c r="GV95" i="9"/>
  <c r="GD95" i="9"/>
  <c r="HS95" i="9"/>
  <c r="HF93" i="9"/>
  <c r="GJ93" i="9"/>
  <c r="GK93" i="9"/>
  <c r="GM93" i="9"/>
  <c r="GH93" i="9"/>
  <c r="GV93" i="9"/>
  <c r="GZ93" i="9"/>
  <c r="GD93" i="9"/>
  <c r="HS93" i="9"/>
  <c r="DE93" i="9"/>
  <c r="HH93" i="9"/>
  <c r="HF96" i="9"/>
  <c r="GH96" i="9"/>
  <c r="GV96" i="9"/>
  <c r="GZ96" i="9"/>
  <c r="GD96" i="9"/>
  <c r="HS96" i="9"/>
  <c r="DE96" i="9"/>
  <c r="GK96" i="9"/>
  <c r="HH96" i="9"/>
  <c r="GM96" i="9"/>
  <c r="GJ96" i="9"/>
  <c r="HF82" i="9"/>
  <c r="GZ82" i="9"/>
  <c r="GK82" i="9"/>
  <c r="GH82" i="9"/>
  <c r="GV82" i="9"/>
  <c r="GD82" i="9"/>
  <c r="HS82" i="9"/>
  <c r="HH82" i="9"/>
  <c r="DE82" i="9"/>
  <c r="GJ82" i="9"/>
  <c r="GM82" i="9"/>
  <c r="HF83" i="9"/>
  <c r="GZ83" i="9"/>
  <c r="GH83" i="9"/>
  <c r="GV83" i="9"/>
  <c r="GD83" i="9"/>
  <c r="HS83" i="9"/>
  <c r="HH83" i="9"/>
  <c r="DE83" i="9"/>
  <c r="GK83" i="9"/>
  <c r="GJ83" i="9"/>
  <c r="GM83" i="9"/>
  <c r="HF84" i="9"/>
  <c r="GH84" i="9"/>
  <c r="GV84" i="9"/>
  <c r="GZ84" i="9"/>
  <c r="GD84" i="9"/>
  <c r="HS84" i="9"/>
  <c r="DE84" i="9"/>
  <c r="HH84" i="9"/>
  <c r="GM84" i="9"/>
  <c r="GJ84" i="9"/>
  <c r="GK84" i="9"/>
  <c r="F191" i="1"/>
  <c r="F149" i="1"/>
  <c r="HF75" i="9"/>
  <c r="GH75" i="9"/>
  <c r="GV75" i="9"/>
  <c r="GZ75" i="9"/>
  <c r="GD75" i="9"/>
  <c r="HS75" i="9"/>
  <c r="DE75" i="9"/>
  <c r="HH75" i="9"/>
  <c r="GM75" i="9"/>
  <c r="GJ75" i="9"/>
  <c r="GK75" i="9"/>
  <c r="HF73" i="9"/>
  <c r="HH73" i="9"/>
  <c r="GM73" i="9"/>
  <c r="GJ73" i="9"/>
  <c r="GK73" i="9"/>
  <c r="GH73" i="9"/>
  <c r="GV73" i="9"/>
  <c r="GZ73" i="9"/>
  <c r="GD73" i="9"/>
  <c r="HS73" i="9"/>
  <c r="DE73" i="9"/>
  <c r="GZ72" i="9"/>
  <c r="DE72" i="9"/>
  <c r="GM72" i="9"/>
  <c r="HH72" i="9"/>
  <c r="HF72" i="9"/>
  <c r="GJ72" i="9"/>
  <c r="GK72" i="9"/>
  <c r="GH72" i="9"/>
  <c r="GV72" i="9"/>
  <c r="GD72" i="9"/>
  <c r="HS72" i="9"/>
  <c r="GZ76" i="9"/>
  <c r="GH76" i="9"/>
  <c r="GV76" i="9"/>
  <c r="DE76" i="9"/>
  <c r="GD76" i="9"/>
  <c r="HS76" i="9"/>
  <c r="GM76" i="9"/>
  <c r="HH76" i="9"/>
  <c r="HF76" i="9"/>
  <c r="GJ76" i="9"/>
  <c r="GK76" i="9"/>
  <c r="HF74" i="9"/>
  <c r="GD74" i="9"/>
  <c r="HS74" i="9"/>
  <c r="DE74" i="9"/>
  <c r="HH74" i="9"/>
  <c r="GM74" i="9"/>
  <c r="GJ74" i="9"/>
  <c r="GK74" i="9"/>
  <c r="GH74" i="9"/>
  <c r="GV74" i="9"/>
  <c r="GZ74" i="9"/>
  <c r="H16" i="2"/>
  <c r="HF63" i="9"/>
  <c r="HH63" i="9"/>
  <c r="GM63" i="9"/>
  <c r="GJ63" i="9"/>
  <c r="GK63" i="9"/>
  <c r="GH63" i="9"/>
  <c r="GV63" i="9"/>
  <c r="GZ63" i="9"/>
  <c r="GD63" i="9"/>
  <c r="HS63" i="9"/>
  <c r="DE63" i="9"/>
  <c r="HF66" i="9"/>
  <c r="GJ66" i="9"/>
  <c r="GK66" i="9"/>
  <c r="GH66" i="9"/>
  <c r="GV66" i="9"/>
  <c r="GZ66" i="9"/>
  <c r="GD66" i="9"/>
  <c r="HS66" i="9"/>
  <c r="DE66" i="9"/>
  <c r="HH66" i="9"/>
  <c r="GM66" i="9"/>
  <c r="HF65" i="9"/>
  <c r="GH65" i="9"/>
  <c r="GD65" i="9"/>
  <c r="HS65" i="9"/>
  <c r="GK65" i="9"/>
  <c r="HH65" i="9"/>
  <c r="DE65" i="9"/>
  <c r="GZ65" i="9"/>
  <c r="GJ65" i="9"/>
  <c r="GM65" i="9"/>
  <c r="GV65" i="9"/>
  <c r="HF64" i="9"/>
  <c r="GD64" i="9"/>
  <c r="GK64" i="9"/>
  <c r="DE64" i="9"/>
  <c r="HH64" i="9"/>
  <c r="GZ64" i="9"/>
  <c r="GM64" i="9"/>
  <c r="GV64" i="9"/>
  <c r="GJ64" i="9"/>
  <c r="GH64" i="9"/>
  <c r="HS64" i="9"/>
  <c r="AQ18" i="1"/>
  <c r="F190" i="1"/>
  <c r="F165" i="1"/>
  <c r="AX172" i="1"/>
  <c r="AX18" i="1" s="1"/>
  <c r="HF41" i="9"/>
  <c r="HH41" i="9"/>
  <c r="GM41" i="9"/>
  <c r="GJ41" i="9"/>
  <c r="GK41" i="9"/>
  <c r="GH41" i="9"/>
  <c r="GV41" i="9"/>
  <c r="GZ41" i="9"/>
  <c r="GD41" i="9"/>
  <c r="HS41" i="9"/>
  <c r="DE41" i="9"/>
  <c r="HF42" i="9"/>
  <c r="GD42" i="9"/>
  <c r="HS42" i="9"/>
  <c r="DE42" i="9"/>
  <c r="HH42" i="9"/>
  <c r="GM42" i="9"/>
  <c r="GJ42" i="9"/>
  <c r="GZ42" i="9"/>
  <c r="GH42" i="9"/>
  <c r="GV42" i="9"/>
  <c r="GK42" i="9"/>
  <c r="HF43" i="9"/>
  <c r="GH43" i="9"/>
  <c r="GV43" i="9"/>
  <c r="GZ43" i="9"/>
  <c r="GD43" i="9"/>
  <c r="HS43" i="9"/>
  <c r="DE43" i="9"/>
  <c r="HH43" i="9"/>
  <c r="GM43" i="9"/>
  <c r="GJ43" i="9"/>
  <c r="GK43" i="9"/>
  <c r="X142" i="1"/>
  <c r="Y142" i="1"/>
  <c r="S22" i="1"/>
  <c r="S172" i="1"/>
  <c r="F157" i="1"/>
  <c r="U22" i="1"/>
  <c r="U172" i="1"/>
  <c r="F164" i="1"/>
  <c r="CH22" i="1"/>
  <c r="AY142" i="1"/>
  <c r="CA142" i="1"/>
  <c r="T22" i="1"/>
  <c r="F163" i="1"/>
  <c r="T172" i="1"/>
  <c r="CB142" i="1"/>
  <c r="AZ18" i="1"/>
  <c r="F183" i="1"/>
  <c r="CF22" i="1"/>
  <c r="AW142" i="1"/>
  <c r="AD22" i="1"/>
  <c r="Q142" i="1"/>
  <c r="BA18" i="1"/>
  <c r="F192" i="1"/>
  <c r="CE22" i="1"/>
  <c r="AV142" i="1"/>
  <c r="W22" i="1"/>
  <c r="F166" i="1"/>
  <c r="W172" i="1"/>
  <c r="P22" i="1"/>
  <c r="P172" i="1"/>
  <c r="F145" i="1"/>
  <c r="R22" i="1"/>
  <c r="R172" i="1"/>
  <c r="F156" i="1"/>
  <c r="EV14" i="8" l="1"/>
  <c r="II14" i="8"/>
  <c r="IH14" i="8"/>
  <c r="EZ14" i="8"/>
  <c r="IF14" i="8"/>
  <c r="GE14" i="8"/>
  <c r="FC14" i="8"/>
  <c r="F195" i="1"/>
  <c r="DA14" i="8"/>
  <c r="F168" i="1"/>
  <c r="DN14" i="8"/>
  <c r="FB14" i="8"/>
  <c r="FR14" i="8"/>
  <c r="FN14" i="8"/>
  <c r="FE14" i="8"/>
  <c r="DF14" i="8"/>
  <c r="DE14" i="8"/>
  <c r="DH14" i="8"/>
  <c r="Y172" i="1"/>
  <c r="F199" i="1" s="1"/>
  <c r="DO14" i="8"/>
  <c r="AB22" i="1"/>
  <c r="Y22" i="1"/>
  <c r="F179" i="1"/>
  <c r="F169" i="1"/>
  <c r="X22" i="1"/>
  <c r="X172" i="1"/>
  <c r="X18" i="1" s="1"/>
  <c r="P18" i="1"/>
  <c r="F175" i="1"/>
  <c r="O22" i="1"/>
  <c r="F144" i="1"/>
  <c r="O172" i="1"/>
  <c r="R18" i="1"/>
  <c r="F186" i="1"/>
  <c r="Q22" i="1"/>
  <c r="F154" i="1"/>
  <c r="Q172" i="1"/>
  <c r="CA22" i="1"/>
  <c r="AR142" i="1"/>
  <c r="J16" i="2"/>
  <c r="W18" i="1"/>
  <c r="F196" i="1"/>
  <c r="AW22" i="1"/>
  <c r="AW172" i="1"/>
  <c r="F148" i="1"/>
  <c r="T18" i="1"/>
  <c r="F193" i="1"/>
  <c r="AY22" i="1"/>
  <c r="AY172" i="1"/>
  <c r="F150" i="1"/>
  <c r="S18" i="1"/>
  <c r="F187" i="1"/>
  <c r="CB22" i="1"/>
  <c r="AS142" i="1"/>
  <c r="AV22" i="1"/>
  <c r="F147" i="1"/>
  <c r="AV172" i="1"/>
  <c r="U18" i="1"/>
  <c r="F194" i="1"/>
  <c r="Y18" i="1" l="1"/>
  <c r="IK8" i="1"/>
  <c r="DP14" i="8"/>
  <c r="FM14" i="8"/>
  <c r="DU14" i="8"/>
  <c r="DQ14" i="8"/>
  <c r="F198" i="1"/>
  <c r="AR22" i="1"/>
  <c r="F170" i="1"/>
  <c r="AR172" i="1"/>
  <c r="AS22" i="1"/>
  <c r="F159" i="1"/>
  <c r="E16" i="2" s="1"/>
  <c r="I16" i="2" s="1"/>
  <c r="N16" i="2" s="1"/>
  <c r="AS172" i="1"/>
  <c r="AV18" i="1"/>
  <c r="F177" i="1"/>
  <c r="AY18" i="1"/>
  <c r="F180" i="1"/>
  <c r="Q18" i="1"/>
  <c r="F184" i="1"/>
  <c r="AW18" i="1"/>
  <c r="F178" i="1"/>
  <c r="O18" i="1"/>
  <c r="F174" i="1"/>
  <c r="E26" i="9" l="1"/>
  <c r="AR18" i="1"/>
  <c r="F200" i="1"/>
  <c r="AS18" i="1"/>
  <c r="F189" i="1"/>
  <c r="E220" i="9" l="1"/>
  <c r="E221" i="9"/>
  <c r="E222" i="9"/>
  <c r="E223" i="9"/>
  <c r="E225" i="9"/>
  <c r="E228" i="9"/>
  <c r="E229" i="9"/>
  <c r="E231" i="9"/>
  <c r="E232" i="9"/>
  <c r="E234" i="9"/>
  <c r="E235" i="9"/>
  <c r="E237" i="9"/>
  <c r="E238" i="9"/>
  <c r="E240" i="9"/>
  <c r="E241" i="9"/>
  <c r="E227" i="9" l="1"/>
  <c r="E254" i="9" l="1"/>
  <c r="E255" i="9"/>
  <c r="E256" i="9"/>
  <c r="E257" i="9"/>
  <c r="E259" i="9"/>
  <c r="E261" i="9"/>
  <c r="E262" i="9"/>
  <c r="E263" i="9"/>
  <c r="E265" i="9"/>
  <c r="E266" i="9"/>
  <c r="E268" i="9"/>
  <c r="E269" i="9"/>
  <c r="E271" i="9"/>
  <c r="E272" i="9"/>
  <c r="E274" i="9"/>
  <c r="E275" i="9"/>
  <c r="E280" i="9"/>
  <c r="E281" i="9"/>
</calcChain>
</file>

<file path=xl/comments1.xml><?xml version="1.0" encoding="utf-8"?>
<comments xmlns="http://schemas.openxmlformats.org/spreadsheetml/2006/main">
  <authors>
    <author>Полшведкина Анна Николаевна</author>
  </authors>
  <commentList>
    <comment ref="C11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>
  <authors>
    <author>Полшведкина Анна Николаевна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>
  <authors>
    <author>Полшведкина Анна Николаевна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4.xml><?xml version="1.0" encoding="utf-8"?>
<comments xmlns="http://schemas.openxmlformats.org/spreadsheetml/2006/main">
  <authors>
    <author>Полшведкина Анна Николаевна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sharedStrings.xml><?xml version="1.0" encoding="utf-8"?>
<sst xmlns="http://schemas.openxmlformats.org/spreadsheetml/2006/main" count="10592" uniqueCount="766">
  <si>
    <t>Smeta.RU (Terminal)  (495) 974-1589</t>
  </si>
  <si>
    <t>_PS_</t>
  </si>
  <si>
    <t>Smeta.RU (Terminal)</t>
  </si>
  <si>
    <t/>
  </si>
  <si>
    <t>Новая стройка 1</t>
  </si>
  <si>
    <t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t>
  </si>
  <si>
    <t>5.4.2.4 Монтаж окон  (поз.19.1) Р с изм.20</t>
  </si>
  <si>
    <t>Изм.20</t>
  </si>
  <si>
    <t>Сметные нормы списания</t>
  </si>
  <si>
    <t>Коды ценников</t>
  </si>
  <si>
    <t>ФЕР  2020 года (421пр за итогом по статьям) НОВОЕ СТРОИТЕЛЬСТВО</t>
  </si>
  <si>
    <t>Версия 1.3.0 ГСН (ГЭСН, ФЕР) и ТЕР (Методики НР (812/пр и 636/пр) и СП (774/пр) с 22.10.2021 г.) совместимо с версией Smeta.ru 11.4.1.0 и выше</t>
  </si>
  <si>
    <t>ФЕР-2020 с Изм.9 от 2021.12.20</t>
  </si>
  <si>
    <t>Поправки для базы ФЕР 2020 года от 2021.11.11 И8 Новое строительство</t>
  </si>
  <si>
    <t>ГСН</t>
  </si>
  <si>
    <t>5.4.2.4</t>
  </si>
  <si>
    <t>Монтаж окон</t>
  </si>
  <si>
    <t>1</t>
  </si>
  <si>
    <t>09-03-014-01</t>
  </si>
  <si>
    <t>Установка анкерных пластин</t>
  </si>
  <si>
    <t>т</t>
  </si>
  <si>
    <t>ФЕР-2001, 09-03-014-01, приказ Минстроя России № 876/пр от 26.12.2019</t>
  </si>
  <si>
    <t>Общестроительные работы</t>
  </si>
  <si>
    <t>Строительные металлические конструкции</t>
  </si>
  <si>
    <t>ФЕР-09</t>
  </si>
  <si>
    <t>Пр/812-009.0-1</t>
  </si>
  <si>
    <t>Пр/774-009.0</t>
  </si>
  <si>
    <t>1,1</t>
  </si>
  <si>
    <t>Прайс</t>
  </si>
  <si>
    <t>Анкерная пластина 1,5*25*250</t>
  </si>
  <si>
    <t>ШТ</t>
  </si>
  <si>
    <t>Материалы строительные</t>
  </si>
  <si>
    <t>Материалы, изделия и конструкции</t>
  </si>
  <si>
    <t>материалы (03)</t>
  </si>
  <si>
    <t>16,47 +  2,5% Трансп +  2% Заг.скл</t>
  </si>
  <si>
    <t>2,5</t>
  </si>
  <si>
    <t>2</t>
  </si>
  <si>
    <t>1,2</t>
  </si>
  <si>
    <t>Анкер механический</t>
  </si>
  <si>
    <t>8,36 +  2,5% Трансп +  2% Заг.скл</t>
  </si>
  <si>
    <t>1,3</t>
  </si>
  <si>
    <t>самонарезающий винт 6*30</t>
  </si>
  <si>
    <t>4,4 +  2,5% Трансп +  2% Заг.скл</t>
  </si>
  <si>
    <t>1,4</t>
  </si>
  <si>
    <t>01.3.02.08-0001</t>
  </si>
  <si>
    <t>Кислород газообразный технический</t>
  </si>
  <si>
    <t>м3</t>
  </si>
  <si>
    <t>ФССЦ-2001, 01.3.02.08-0001, приказ Минстроя России № 876/пр от 26.12.2019</t>
  </si>
  <si>
    <t>1,5</t>
  </si>
  <si>
    <t>01.3.02.09-0022</t>
  </si>
  <si>
    <t>Пропан-бутан смесь техническая</t>
  </si>
  <si>
    <t>кг</t>
  </si>
  <si>
    <t>ФССЦ-2001, 01.3.02.09-0022, приказ Минстроя России № 876/пр от 26.12.2019</t>
  </si>
  <si>
    <t>1,6</t>
  </si>
  <si>
    <t>01.7.11.07-0032</t>
  </si>
  <si>
    <t>Электроды сварочные Э42, диаметр 4 мм</t>
  </si>
  <si>
    <t>ФССЦ-2001, 01.7.11.07-0032, приказ Минстроя России № 876/пр от 26.12.2019</t>
  </si>
  <si>
    <t>1,7</t>
  </si>
  <si>
    <t>01.7.15.03-0042</t>
  </si>
  <si>
    <t>Болты с гайками и шайбами строительные</t>
  </si>
  <si>
    <t>ФССЦ-2001, 01.7.15.03-0042, приказ Минстроя России № 876/пр от 26.12.2019</t>
  </si>
  <si>
    <t>1,8</t>
  </si>
  <si>
    <t>01.7.15.06-0111</t>
  </si>
  <si>
    <t>Гвозди строительные</t>
  </si>
  <si>
    <t>ФССЦ-2001, 01.7.15.06-0111, приказ Минстроя России № 876/пр от 26.12.2019</t>
  </si>
  <si>
    <t>1,9</t>
  </si>
  <si>
    <t>01.7.20.08-0071</t>
  </si>
  <si>
    <t>Канат пеньковый пропитанный</t>
  </si>
  <si>
    <t>ФССЦ-2001, 01.7.20.08-0071, приказ Минстроя России № 876/пр от 26.12.2019</t>
  </si>
  <si>
    <t>1,10</t>
  </si>
  <si>
    <t>07.2.07.12-0020</t>
  </si>
  <si>
    <t>Элементы конструктивные зданий и сооружений с преобладанием горячекатаных профилей, средняя масса сборочной единицы от 0,1 до 0,5 т</t>
  </si>
  <si>
    <t>ФССЦ-2001, 07.2.07.12-0020, приказ Минстроя России № 876/пр от 26.12.2019</t>
  </si>
  <si>
    <t>1,11</t>
  </si>
  <si>
    <t>08.2.02.11-0007</t>
  </si>
  <si>
    <t>Канат двойной свивки ТК, конструкции 6х19(1+6+12)+1 о.с., оцинкованный, из проволок марки В, маркировочная группа 1770 н/мм2, диаметр 5,5 мм</t>
  </si>
  <si>
    <t>10 м</t>
  </si>
  <si>
    <t>ФССЦ-2001, 08.2.02.11-0007, приказ Минстроя России № 876/пр от 26.12.2019</t>
  </si>
  <si>
    <t>1,12</t>
  </si>
  <si>
    <t>08.3.03.06-0002</t>
  </si>
  <si>
    <t>Проволока горячекатаная в мотках, диаметр 6,3-6,5 мм</t>
  </si>
  <si>
    <t>ФССЦ-2001, 08.3.03.06-0002, приказ Минстроя России № 876/пр от 26.12.2019</t>
  </si>
  <si>
    <t>1,13</t>
  </si>
  <si>
    <t>08.3.11.01-0091</t>
  </si>
  <si>
    <t>Швеллеры № 40, марка стали Ст0</t>
  </si>
  <si>
    <t>ФССЦ-2001, 08.3.11.01-0091, приказ Минстроя России № 876/пр от 26.12.2019</t>
  </si>
  <si>
    <t>1,14</t>
  </si>
  <si>
    <t>11.1.03.01-0077</t>
  </si>
  <si>
    <t>Бруски обрезные, хвойных пород, длина 4-6,5 м, ширина 75-150 мм, толщина 40-75 мм, сорт I</t>
  </si>
  <si>
    <t>ФССЦ-2001, 11.1.03.01-0077, приказ Минстроя России № 876/пр от 26.12.2019</t>
  </si>
  <si>
    <t>1,15</t>
  </si>
  <si>
    <t>14.4.01.01-0003</t>
  </si>
  <si>
    <t>Грунтовка ГФ-021</t>
  </si>
  <si>
    <t>ФССЦ-2001, 14.4.01.01-0003, приказ Минстроя России № 876/пр от 26.12.2019</t>
  </si>
  <si>
    <t>1,16</t>
  </si>
  <si>
    <t>14.5.09.07-0030</t>
  </si>
  <si>
    <t>Растворитель Р-4</t>
  </si>
  <si>
    <t>ФССЦ-2001, 14.5.09.07-0030, приказ Минстроя России № 876/пр от 26.12.2019</t>
  </si>
  <si>
    <t>10-01-034-01</t>
  </si>
  <si>
    <t>Установка в жилых и общественных зданиях оконных блоков из ПВХ профилей глухих с площадью проема до 2 м2</t>
  </si>
  <si>
    <t>100 м2</t>
  </si>
  <si>
    <t>ФЕР-2001, 10-01-034-01, приказ Минстроя России № 876/пр от 26.12.2019</t>
  </si>
  <si>
    <t>Деревянные конструкции</t>
  </si>
  <si>
    <t>ФЕР-10</t>
  </si>
  <si>
    <t>Пр/812-010.0-1</t>
  </si>
  <si>
    <t>Пр/774-010.0</t>
  </si>
  <si>
    <t>2,1</t>
  </si>
  <si>
    <t>01.7.06.02-0001</t>
  </si>
  <si>
    <t>Лента бутиловая</t>
  </si>
  <si>
    <t>м</t>
  </si>
  <si>
    <t>ФССЦ-2001, 01.7.06.02-0001, приказ Минстроя России № 876/пр от 26.12.2019</t>
  </si>
  <si>
    <t>2,2</t>
  </si>
  <si>
    <t>01.7.06.02-0002</t>
  </si>
  <si>
    <t>Лента бутиловая диффузионная</t>
  </si>
  <si>
    <t>ФССЦ-2001, 01.7.06.02-0002, приказ Минстроя России № 876/пр от 26.12.2019</t>
  </si>
  <si>
    <t>2,3</t>
  </si>
  <si>
    <t>01.7.06.11-0001</t>
  </si>
  <si>
    <t>Лента предварительно сжатая, уплотнительная</t>
  </si>
  <si>
    <t>ФССЦ-2001, 01.7.06.11-0001, приказ Минстроя России № 876/пр от 26.12.2019</t>
  </si>
  <si>
    <t>2,4</t>
  </si>
  <si>
    <t>01.7.15.07-0005</t>
  </si>
  <si>
    <t>Дюбели монтажные, размер 10x130 (10x132, 10x150) мм</t>
  </si>
  <si>
    <t>10 ШТ</t>
  </si>
  <si>
    <t>ФССЦ-2001, 01.7.15.07-0005, приказ Минстроя России № 876/пр от 26.12.2019</t>
  </si>
  <si>
    <t>Изоляционная паропроницаемая саморасширяющаяся уплотнительная лента (ПСУЛ)</t>
  </si>
  <si>
    <t>12,18 +  2,5% Трансп +  2% Заг.скл</t>
  </si>
  <si>
    <t>2,6</t>
  </si>
  <si>
    <t>Наружный водоизоляционный паропроницаемый слой "Абрис С-ЛТ (диф)</t>
  </si>
  <si>
    <t>18,33 +  2,5% Трансп +  2% Заг.скл</t>
  </si>
  <si>
    <t>2,7</t>
  </si>
  <si>
    <t>Внутренний пароизоляционный слой "Стиз В" (герметик пароизолирующий)</t>
  </si>
  <si>
    <t>121,08 +  2,5% Трансп +  2% Заг.скл</t>
  </si>
  <si>
    <t>2,8</t>
  </si>
  <si>
    <t>2,9</t>
  </si>
  <si>
    <t>Окна ПВХ</t>
  </si>
  <si>
    <t>м2</t>
  </si>
  <si>
    <t>ФССЦ-2001, 11.3.02.03-0008, приказ Минстроя России № 876/пр от 26.12.2019</t>
  </si>
  <si>
    <t>3</t>
  </si>
  <si>
    <t>10-01-034-03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</si>
  <si>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одностворчатых</t>
  </si>
  <si>
    <t>ФЕР-2001, 10-01-034-03, приказ Минстроя России № 876/пр от 26.12.2019</t>
  </si>
  <si>
    <t>3,1</t>
  </si>
  <si>
    <t>3,2</t>
  </si>
  <si>
    <t>3,3</t>
  </si>
  <si>
    <t>3,4</t>
  </si>
  <si>
    <t>3,5</t>
  </si>
  <si>
    <t>3,6</t>
  </si>
  <si>
    <t>3,7</t>
  </si>
  <si>
    <t>3,8</t>
  </si>
  <si>
    <t>3,9</t>
  </si>
  <si>
    <t>4</t>
  </si>
  <si>
    <t>10-01-034-05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</si>
  <si>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двухстворчатых</t>
  </si>
  <si>
    <t>ФЕР-2001, 10-01-034-05, приказ Минстроя России № 876/пр от 26.12.2019</t>
  </si>
  <si>
    <t>4,1</t>
  </si>
  <si>
    <t>4,2</t>
  </si>
  <si>
    <t>4,3</t>
  </si>
  <si>
    <t>4,4</t>
  </si>
  <si>
    <t>4,5</t>
  </si>
  <si>
    <t>4,6</t>
  </si>
  <si>
    <t>4,7</t>
  </si>
  <si>
    <t>4,8</t>
  </si>
  <si>
    <t>4,9</t>
  </si>
  <si>
    <t>5</t>
  </si>
  <si>
    <t>10-01-034-06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</si>
  <si>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</t>
  </si>
  <si>
    <t>ФЕР-2001, 10-01-034-06, приказ Минстроя России № 876/пр от 26.12.2019</t>
  </si>
  <si>
    <t>5,1</t>
  </si>
  <si>
    <t>5,2</t>
  </si>
  <si>
    <t>5,3</t>
  </si>
  <si>
    <t>5,4</t>
  </si>
  <si>
    <t>5,5</t>
  </si>
  <si>
    <t>5,6</t>
  </si>
  <si>
    <t>5,7</t>
  </si>
  <si>
    <t>5,8</t>
  </si>
  <si>
    <t>5,9</t>
  </si>
  <si>
    <t>6</t>
  </si>
  <si>
    <t>10-01-034-08</t>
  </si>
  <si>
    <t>Установка в жилых и общественных зданиях оконных блоков из ПВХ профилей поворотных (откидных, поворотно-откидных) с площадью проема более 2 м2 трехстворчатых, в том числе при наличии створок глухого остекления</t>
  </si>
  <si>
    <t>ФЕР-2001, 10-01-034-08, приказ Минстроя России № 876/пр от 26.12.2019</t>
  </si>
  <si>
    <t>6,1</t>
  </si>
  <si>
    <t>6,2</t>
  </si>
  <si>
    <t>6,3</t>
  </si>
  <si>
    <t>6,4</t>
  </si>
  <si>
    <t>6,5</t>
  </si>
  <si>
    <t>6,6</t>
  </si>
  <si>
    <t>6,7</t>
  </si>
  <si>
    <t>6,8</t>
  </si>
  <si>
    <t>6,9</t>
  </si>
  <si>
    <t>7</t>
  </si>
  <si>
    <t>10-01-047-03</t>
  </si>
  <si>
    <t>Установка блоков из ПВХ в наружных и внутренних дверных проемах балконных в каменных стенах</t>
  </si>
  <si>
    <t>ФЕР-2001, 10-01-047-03, приказ Минстроя России № 876/пр от 26.12.2019</t>
  </si>
  <si>
    <t>7,1</t>
  </si>
  <si>
    <t>7,2</t>
  </si>
  <si>
    <t>7,3</t>
  </si>
  <si>
    <t>7,4</t>
  </si>
  <si>
    <t>7,5</t>
  </si>
  <si>
    <t>7,6</t>
  </si>
  <si>
    <t>7,7</t>
  </si>
  <si>
    <t>7,8</t>
  </si>
  <si>
    <t>7,9</t>
  </si>
  <si>
    <t>Двери ПВХ</t>
  </si>
  <si>
    <t>8</t>
  </si>
  <si>
    <t>10-01-035-03</t>
  </si>
  <si>
    <t>Установка подоконных досок из ПВХ: в каменных стенах толщиной свыше 0,51 м</t>
  </si>
  <si>
    <t>100 м</t>
  </si>
  <si>
    <t>ФЕР-2001, 10-01-035-03, приказ Минстроя России № 876/пр от 26.12.2019</t>
  </si>
  <si>
    <t>8,1</t>
  </si>
  <si>
    <t>11.3.03.01-0007</t>
  </si>
  <si>
    <t>Доски подоконные из ПВХ, ширина 400 мм</t>
  </si>
  <si>
    <t>ФССЦ-2001, 11.3.03.01-0007, приказ Минстроя России № 876/пр от 26.12.2019</t>
  </si>
  <si>
    <t>8,2</t>
  </si>
  <si>
    <t>Доски подоконные из ПВХ, ширина 400 мм порог</t>
  </si>
  <si>
    <t>8,3</t>
  </si>
  <si>
    <t>11.3.03.01-0004</t>
  </si>
  <si>
    <t>Доски подоконные из ПВХ, ширина 270 мм</t>
  </si>
  <si>
    <t>ФССЦ-2001, 11.3.03.01-0004, приказ Минстроя России № 876/пр от 26.12.2019</t>
  </si>
  <si>
    <t>8,4</t>
  </si>
  <si>
    <t>11.3.03.14-1000</t>
  </si>
  <si>
    <t>Заглушки торцевые двусторонние к подоконной доске из ПВХ, белый, мрамор, размеры 40x480 мм</t>
  </si>
  <si>
    <t>ФССЦ-2001, 11.3.03.14-1000, приказ Минстроя России № 876/пр от 26.12.2019</t>
  </si>
  <si>
    <t>9</t>
  </si>
  <si>
    <t>10-01-029-02</t>
  </si>
  <si>
    <t>Установка приборов: оконных</t>
  </si>
  <si>
    <t>100 KОМПЛ</t>
  </si>
  <si>
    <t>ФЕР-2001, 10-01-029-02, приказ Минстроя России № 876/пр от 26.12.2019</t>
  </si>
  <si>
    <t>9,1</t>
  </si>
  <si>
    <t>Клапан приточный вентиляцонный</t>
  </si>
  <si>
    <t>КОМПЛ</t>
  </si>
  <si>
    <t>291,66 +  2,5% Трансп +  2% Заг.скл</t>
  </si>
  <si>
    <t>10</t>
  </si>
  <si>
    <t>12-01-010-01</t>
  </si>
  <si>
    <t>Устройство мелких покрытий (брандмауэры, парапеты, свесы и т.п.) из листовой оцинкованной стали</t>
  </si>
  <si>
    <t>ФЕР-2001, 12-01-010-01, приказ Минстроя России № 876/пр от 26.12.2019</t>
  </si>
  <si>
    <t>Кровли</t>
  </si>
  <si>
    <t>ФЕР-12</t>
  </si>
  <si>
    <t>Пр/812-012.0-1</t>
  </si>
  <si>
    <t>Пр/774-012.0</t>
  </si>
  <si>
    <t>11</t>
  </si>
  <si>
    <t>12-01-015-03</t>
  </si>
  <si>
    <t>Устройство пароизоляции: прокладочной в один слой</t>
  </si>
  <si>
    <t>ФЕР-2001, 12-01-015-03, приказ Минстроя России № 876/пр от 26.12.2019</t>
  </si>
  <si>
    <t>11,1</t>
  </si>
  <si>
    <t>01.2.03.03-0013</t>
  </si>
  <si>
    <t>Мастика битумная кровельная горячая</t>
  </si>
  <si>
    <t>ФССЦ-2001, 01.2.03.03-0013, приказ Минстроя России № 876/пр от 26.12.2019</t>
  </si>
  <si>
    <t>11,2</t>
  </si>
  <si>
    <t>12.1.02.06-0022</t>
  </si>
  <si>
    <t>Рубероид кровельный РКП-350</t>
  </si>
  <si>
    <t>ФССЦ-2001, 12.1.02.06-0022, приказ Минстроя России № 876/пр от 26.12.2019</t>
  </si>
  <si>
    <t>11,3</t>
  </si>
  <si>
    <t>Шумогасящая прокладка</t>
  </si>
  <si>
    <t>ФССЦ-2001, 08.3.05.05-0056, приказ Минстроя России № 876/пр от 26.12.2019</t>
  </si>
  <si>
    <t>Материалы и конструкции ( строительные ) по ценникам и каталогом</t>
  </si>
  <si>
    <t>ФССЦст</t>
  </si>
  <si>
    <t>0,26 +  2,5% Трансп +  2% Заг.скл</t>
  </si>
  <si>
    <t>12</t>
  </si>
  <si>
    <t>12-01-017-01</t>
  </si>
  <si>
    <t>Устройство выравнивающих стяжек: цементно-песчаных толщиной 15 мм под отлив</t>
  </si>
  <si>
    <t>ФЕР-2001, 12-01-017-01, приказ Минстроя России № 876/пр от 26.12.2019</t>
  </si>
  <si>
    <t>12,1</t>
  </si>
  <si>
    <t>БРЛ-4.4</t>
  </si>
  <si>
    <t>Раствор цементный   B5 М75  (в летнее время)</t>
  </si>
  <si>
    <t>БРЛ-4.4 ПАО "Орелстрой"</t>
  </si>
  <si>
    <t>3 747,85 +  2,5% Трансп +  2% Заг.скл</t>
  </si>
  <si>
    <t>13</t>
  </si>
  <si>
    <t>26-01-039-01</t>
  </si>
  <si>
    <t>Изоляция пенофолом</t>
  </si>
  <si>
    <t>ФЕР-2001, 26-01-039-01, приказ Минстроя России № 876/пр от 26.12.2019</t>
  </si>
  <si>
    <t>Теплоизоляционные работы</t>
  </si>
  <si>
    <t>ФЕР-26</t>
  </si>
  <si>
    <t>Пр/812-020.0-1</t>
  </si>
  <si>
    <t>Пр/774-020.0</t>
  </si>
  <si>
    <t>13,1</t>
  </si>
  <si>
    <t>12.2.03.03-0005</t>
  </si>
  <si>
    <t>Отражающая изоляция "Пенофол 2000" тип: А, с односторонним фольгированием, толщина 10 мм</t>
  </si>
  <si>
    <t>ФССЦ-2001, 12.2.03.03-0005, приказ Минстроя России № 876/пр от 26.12.2019</t>
  </si>
  <si>
    <t>14</t>
  </si>
  <si>
    <t>Изоляция XPS</t>
  </si>
  <si>
    <t>14,1</t>
  </si>
  <si>
    <t>Утеплитель XPS 10 мм</t>
  </si>
  <si>
    <t>6 632 +  2,5% Трансп +  2% Заг.скл</t>
  </si>
  <si>
    <t>15</t>
  </si>
  <si>
    <t>15-02-037-01</t>
  </si>
  <si>
    <t>Крепление изоляции дюбелями</t>
  </si>
  <si>
    <t>ФЕР-2001, 15-02-037-01, приказ Минстроя России № 876/пр от 26.12.2019</t>
  </si>
  <si>
    <t>Отделочные работы</t>
  </si>
  <si>
    <t>ФЕР-15</t>
  </si>
  <si>
    <t>Пр/812-015.0-1</t>
  </si>
  <si>
    <t>Пр/774-015.0</t>
  </si>
  <si>
    <t>15,1</t>
  </si>
  <si>
    <t>08.3.03.04-0043</t>
  </si>
  <si>
    <t>Проволока черная, диаметр 1,1 мм</t>
  </si>
  <si>
    <t>ФССЦ-2001, 08.3.03.04-0043, приказ Минстроя России № 876/пр от 26.12.2019</t>
  </si>
  <si>
    <t>15,2</t>
  </si>
  <si>
    <t>15,3</t>
  </si>
  <si>
    <t>Тарельчатый анкер ГОСТ Р 58359-2019 класса а8/60*95</t>
  </si>
  <si>
    <t>3 +  2,5% Трансп +  2% Заг.скл</t>
  </si>
  <si>
    <t>16</t>
  </si>
  <si>
    <t>15-01-050-04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</si>
  <si>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</si>
  <si>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ФЕР-2001 доп.6, 15-01-050-04, приказ Минстроя России № 321/пр от 24.05.2021</t>
  </si>
  <si>
    <t>16,1</t>
  </si>
  <si>
    <t>Пластик бумажно-слоистый с декоративной стороной</t>
  </si>
  <si>
    <t>1000 м2</t>
  </si>
  <si>
    <t>ФССЦ-2001, 11.2.11.01-0001, приказ Минстроя России № 876/пр от 26.12.2019</t>
  </si>
  <si>
    <t>231 300 +  2,5% Трансп +  2% Заг.скл</t>
  </si>
  <si>
    <t>17</t>
  </si>
  <si>
    <t>10-01-036-01</t>
  </si>
  <si>
    <t>Установка уголков ПВХ на клее  (Установка стартового профиля)</t>
  </si>
  <si>
    <t>ФЕР-2001, 10-01-036-01, приказ Минстроя России № 876/пр от 26.12.2019</t>
  </si>
  <si>
    <t>17,1</t>
  </si>
  <si>
    <t>14.1.04.02-0011</t>
  </si>
  <si>
    <t>Клей резиновый № 88-Н</t>
  </si>
  <si>
    <t>ФССЦ-2001, 14.1.04.02-0011, приказ Минстроя России № 876/пр от 26.12.2019</t>
  </si>
  <si>
    <t>17,2</t>
  </si>
  <si>
    <t>11.3.03.13-0021</t>
  </si>
  <si>
    <t>Уголок для панелей из ПВХ, длина 3,0 м, размер 20x20 мм, белый (Стартовый профиль)</t>
  </si>
  <si>
    <t>ФССЦ-2001, 11.3.03.13-0021, приказ Минстроя России № 876/пр от 26.12.2019</t>
  </si>
  <si>
    <t>17,3</t>
  </si>
  <si>
    <t>01.7.15.04-0048</t>
  </si>
  <si>
    <t>Винты самонарезающие, остроконечные, длина 35 мм</t>
  </si>
  <si>
    <t>100 ШТ</t>
  </si>
  <si>
    <t>ФССЦ-2001, 01.7.15.04-0048, приказ Минстроя России № 876/пр от 26.12.2019</t>
  </si>
  <si>
    <t>18</t>
  </si>
  <si>
    <t>Установка уголков ПВХ на клее  (Установка F-профиля)</t>
  </si>
  <si>
    <t>18,1</t>
  </si>
  <si>
    <t>18,2</t>
  </si>
  <si>
    <t>11.1.01.11-0001</t>
  </si>
  <si>
    <t>Нащельники, размер 34x13 мм (F-профиль)</t>
  </si>
  <si>
    <t>ФССЦ-2001, 11.1.01.11-0001, приказ Минстроя России № 876/пр от 26.12.2019</t>
  </si>
  <si>
    <t>19</t>
  </si>
  <si>
    <t>19,1</t>
  </si>
  <si>
    <t>19,2</t>
  </si>
  <si>
    <t>11.1.01.11-0003</t>
  </si>
  <si>
    <t>Нащельник, сечение 78*10 мм</t>
  </si>
  <si>
    <t>ФССЦ-2001, 11.1.01.11-0003, приказ Минстроя России № 876/пр от 26.12.2019</t>
  </si>
  <si>
    <t>20</t>
  </si>
  <si>
    <t>07-05-039-08</t>
  </si>
  <si>
    <t>Устройство герметизации по подоконнику и стык сендвича</t>
  </si>
  <si>
    <t>ФЕР-2001, 07-05-039-08, приказ Минстроя России № 876/пр от 26.12.2019</t>
  </si>
  <si>
    <t>Бетонные и железобетонные сборные конструкции и работы в строительстве</t>
  </si>
  <si>
    <t>Бетонные и железобетонные сборные конструкции и работы в строительстве жилых, общественных и административно-бытовых зданий промышленных предприятий</t>
  </si>
  <si>
    <t>ФЕР-07</t>
  </si>
  <si>
    <t>Пр/812-007.1-1</t>
  </si>
  <si>
    <t>Пр/774-007.1</t>
  </si>
  <si>
    <t>20,1</t>
  </si>
  <si>
    <t>14.5.04.07-0013</t>
  </si>
  <si>
    <t>Мастика тиоколовая строительного назначения двухкомпонентная полисульфидная отверждающаяся</t>
  </si>
  <si>
    <t>ФССЦ-2001, 14.5.04.07-0013, приказ Минстроя России № 876/пр от 26.12.2019</t>
  </si>
  <si>
    <t>20,2</t>
  </si>
  <si>
    <t>14.5.01.07-0133</t>
  </si>
  <si>
    <t>Герметик силиконовый: ВИБРОСИЛ нейтральный, для герметизации акустических панелей (300 мл)</t>
  </si>
  <si>
    <t>ФССЦ-2001, 14.5.01.07-0133, приказ Минстроя России № 876/пр от 26.12.2019</t>
  </si>
  <si>
    <t>21</t>
  </si>
  <si>
    <t>Устройство герметизации по уголку</t>
  </si>
  <si>
    <t>21,1</t>
  </si>
  <si>
    <t>21,2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</si>
  <si>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</si>
  <si>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</si>
  <si>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</si>
  <si>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</si>
  <si>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</si>
  <si>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</si>
  <si>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</si>
  <si>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</si>
  <si>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</si>
  <si>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</si>
  <si>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</si>
  <si>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</si>
  <si>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</si>
  <si>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</si>
  <si>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</si>
  <si>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</si>
  <si>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</si>
  <si>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</si>
  <si>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</si>
  <si>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</si>
  <si>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</si>
  <si>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</si>
  <si>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</si>
  <si>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</si>
  <si>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</si>
  <si>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</si>
  <si>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</si>
  <si>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</si>
  <si>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</si>
  <si>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</si>
  <si>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</si>
  <si>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</si>
  <si>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</si>
  <si>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</si>
  <si>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</si>
  <si>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</si>
  <si>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</si>
  <si>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</si>
  <si>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</si>
  <si>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</si>
  <si>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</si>
  <si>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</si>
  <si>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</si>
  <si>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</si>
  <si>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</si>
  <si>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</si>
  <si>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</si>
  <si>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</si>
  <si>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</si>
  <si>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</si>
  <si>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</si>
  <si>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</si>
  <si>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</si>
  <si>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</si>
  <si>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</si>
  <si>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</si>
  <si>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</si>
  <si>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</si>
  <si>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</si>
  <si>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</si>
  <si>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</si>
  <si>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</si>
  <si>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</si>
  <si>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</si>
  <si>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</si>
  <si>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</si>
  <si>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</si>
  <si>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</si>
  <si>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</si>
  <si>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</si>
  <si>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</si>
  <si>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</si>
  <si>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</si>
  <si>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</si>
  <si>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</si>
  <si>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</si>
  <si>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</si>
  <si>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</si>
  <si>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</si>
  <si>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</si>
  <si>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</si>
  <si>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</si>
  <si>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</si>
  <si>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</si>
  <si>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</si>
  <si>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</si>
  <si>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</si>
  <si>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</si>
  <si>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</si>
  <si>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</si>
  <si>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</si>
  <si>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</si>
  <si>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</si>
  <si>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</si>
  <si>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</si>
  <si>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</si>
  <si>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</si>
  <si>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</si>
  <si>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</si>
  <si>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</si>
  <si>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</si>
  <si>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</si>
  <si>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</si>
  <si>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</si>
  <si>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</si>
  <si>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</si>
  <si>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</si>
  <si>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</si>
  <si>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</si>
  <si>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Индексы за итогом</t>
  </si>
  <si>
    <t>_OBSM_</t>
  </si>
  <si>
    <t>1-100-32</t>
  </si>
  <si>
    <t>Затраты труда рабочих (Средний разряд - 3,2)</t>
  </si>
  <si>
    <t>чел.-ч.</t>
  </si>
  <si>
    <t>4-100-00</t>
  </si>
  <si>
    <t>Затраты труда машинистов</t>
  </si>
  <si>
    <t>91.05.02-005</t>
  </si>
  <si>
    <t>ФСЭМ-2001, 91.05.02-005 , приказ Минстроя России № 876/пр от 26.12.2019</t>
  </si>
  <si>
    <t>Краны козловые, грузоподъемность 32 т</t>
  </si>
  <si>
    <t>маш.-ч.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</si>
  <si>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</si>
  <si>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</si>
  <si>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</si>
  <si>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91.05.06-007</t>
  </si>
  <si>
    <t>ФСЭМ-2001, 91.05.06-007 , приказ Минстроя России № 876/пр от 26.12.2019</t>
  </si>
  <si>
    <t>Краны на гусеничном ходу, грузоподъемность 25 т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</si>
  <si>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</si>
  <si>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</si>
  <si>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</si>
  <si>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91.17.04-042</t>
  </si>
  <si>
    <t>ФСЭМ-2001, 91.17.04-042 , приказ Минстроя России № 876/пр от 26.12.2019</t>
  </si>
  <si>
    <t>Аппараты для газовой сварки и резки</t>
  </si>
  <si>
    <t>91.17.04-171</t>
  </si>
  <si>
    <t>ФСЭМ-2001, 91.17.04-171 , приказ Минстроя России № 876/пр от 26.12.2019</t>
  </si>
  <si>
    <t>Преобразователи сварочные номинальным сварочным током 315-500 А</t>
  </si>
  <si>
    <t>91.06.06-048</t>
  </si>
  <si>
    <t>ФСЭМ-2001, 91.06.06-048 , приказ Минстроя России № 876/пр от 26.12.2019</t>
  </si>
  <si>
    <t>Подъемники одномачтовые, грузоподъемность до 500 кг, высота подъема 45 м</t>
  </si>
  <si>
    <t>11.3.03.15-0021</t>
  </si>
  <si>
    <t>ФССЦ-2001, 11.3.03.15-0021, приказ Минстроя России № 876/пр от 26.12.2019</t>
  </si>
  <si>
    <t>Клинья пластиковые монтажные</t>
  </si>
  <si>
    <t>14.5.01.10-0003</t>
  </si>
  <si>
    <t>ФССЦ-2001, 14.5.01.10-0003, приказ Минстроя России № 876/пр от 26.12.2019</t>
  </si>
  <si>
    <t>Пена монтажная</t>
  </si>
  <si>
    <t>л</t>
  </si>
  <si>
    <t>1-100-30</t>
  </si>
  <si>
    <t>Затраты труда рабочих (Средний разряд - 3)</t>
  </si>
  <si>
    <t>91.05.01-017</t>
  </si>
  <si>
    <t>ФСЭМ-2001, 91.05.01-017 , приказ Минстроя России № 876/пр от 26.12.2019</t>
  </si>
  <si>
    <t>Краны башенные, грузоподъемность 8 т</t>
  </si>
  <si>
    <t>01.7.15.06-0146</t>
  </si>
  <si>
    <t>ФССЦ-2001, 01.7.15.06-0146, приказ Минстроя России № 876/пр от 26.12.2019</t>
  </si>
  <si>
    <t>Гвозди толевые круглые, размер 3,0x40 мм</t>
  </si>
  <si>
    <t>08.3.03.05-0002</t>
  </si>
  <si>
    <t>ФССЦ-2001, 08.3.03.05-0002, приказ Минстроя России № 876/пр от 26.12.2019</t>
  </si>
  <si>
    <t>Проволока канатная оцинкованная, диаметр 3 мм</t>
  </si>
  <si>
    <t>08.3.05.05-0051</t>
  </si>
  <si>
    <t>ФССЦ-2001, 08.3.05.05-0051, приказ Минстроя России № 876/пр от 26.12.2019</t>
  </si>
  <si>
    <t>Сталь листовая оцинкованная, толщина 0,5 мм</t>
  </si>
  <si>
    <t>91.08.04-021</t>
  </si>
  <si>
    <t>ФСЭМ-2001, 91.08.04-021 , приказ Минстроя России № 876/пр от 26.12.2019</t>
  </si>
  <si>
    <t>Котлы битумные передвижные 400 л</t>
  </si>
  <si>
    <t>1-100-31</t>
  </si>
  <si>
    <t>Затраты труда рабочих (Средний разряд - 3,1)</t>
  </si>
  <si>
    <t>91.06.05-011</t>
  </si>
  <si>
    <t>ФСЭМ-2001, 91.06.05-011 , приказ Минстроя России № 876/пр от 26.12.2019</t>
  </si>
  <si>
    <t>Погрузчики, грузоподъемность 5 т</t>
  </si>
  <si>
    <t>91.07.07-001</t>
  </si>
  <si>
    <t>ФСЭМ-2001, 91.07.07-001 , приказ Минстроя России № 876/пр от 26.12.2019</t>
  </si>
  <si>
    <t>Агрегаты электронасосные с регулированием подачи вручную для строительных растворов, подача до 4 м3/ч, напор 150 м</t>
  </si>
  <si>
    <t>01.7.03.01-0001</t>
  </si>
  <si>
    <t>ФССЦ-2001, 01.7.03.01-0001, приказ Минстроя России № 876/пр от 26.12.2019</t>
  </si>
  <si>
    <t>Вода</t>
  </si>
  <si>
    <t>1-100-37</t>
  </si>
  <si>
    <t>Затраты труда рабочих (Средний разряд - 3,7)</t>
  </si>
  <si>
    <t>91.06.03-055</t>
  </si>
  <si>
    <t>ФСЭМ-2001, 91.06.03-055 , приказ Минстроя России № 876/пр от 26.12.2019</t>
  </si>
  <si>
    <t>Лебедки электрические тяговым усилием 19,62 кН (2 т)</t>
  </si>
  <si>
    <t>1-100-36</t>
  </si>
  <si>
    <t>Затраты труда рабочих (Средний разряд - 3,6)</t>
  </si>
  <si>
    <t>1-100-35</t>
  </si>
  <si>
    <t>Затраты труда рабочих (Средний разряд - 3,5)</t>
  </si>
  <si>
    <t>91.06.05-013</t>
  </si>
  <si>
    <t>ФСЭМ-2001, 91.06.05-013 , приказ Минстроя России № 876/пр от 26.12.2019</t>
  </si>
  <si>
    <t>Погрузчики на автомобильном ходу, грузоподъемность до 2 т</t>
  </si>
  <si>
    <t>01.7.20.08-0051</t>
  </si>
  <si>
    <t>ФССЦ-2001, 01.7.20.08-0051, приказ Минстроя России № 876/пр от 26.12.2019</t>
  </si>
  <si>
    <t>Ветошь</t>
  </si>
  <si>
    <t>14.1.02.03-0002</t>
  </si>
  <si>
    <t>ФССЦ-2001, 14.1.02.03-0002, приказ Минстроя России № 876/пр от 26.12.2019</t>
  </si>
  <si>
    <t>Клей ПВА</t>
  </si>
  <si>
    <t>14.4.01.02-0012</t>
  </si>
  <si>
    <t>ФССЦ-2001, 14.4.01.02-0012, приказ Минстроя России № 876/пр от 26.12.2019</t>
  </si>
  <si>
    <t>Грунтовка укрепляющая, глубокого проникновения, быстросохнущая, паропроницаемая</t>
  </si>
  <si>
    <t>91.06.09-011</t>
  </si>
  <si>
    <t>ФСЭМ-2001, 91.06.09-011 , приказ Минстроя России № 876/пр от 26.12.2019</t>
  </si>
  <si>
    <t>Люльки</t>
  </si>
  <si>
    <t>91.18.01-007</t>
  </si>
  <si>
    <t>ФСЭМ-2001, 91.18.01-007 , приказ Минстроя России № 876/пр от 26.12.2019</t>
  </si>
  <si>
    <t>Компрессоры передвижные с двигателем внутреннего сгорания, давление до 686 кПа (7 ат), производительность до 5 м3/мин</t>
  </si>
  <si>
    <t>07.2.07.12</t>
  </si>
  <si>
    <t>Конструкции стальные</t>
  </si>
  <si>
    <t>11.3.02.03</t>
  </si>
  <si>
    <t>Блоки оконные пластиковые</t>
  </si>
  <si>
    <t>11.3.01.03</t>
  </si>
  <si>
    <t>Двери балконные из поливинилхлоридных профилей</t>
  </si>
  <si>
    <t>11.3.03.01</t>
  </si>
  <si>
    <t>Доски подоконные ПВХ</t>
  </si>
  <si>
    <t>01.7.04.08</t>
  </si>
  <si>
    <t>Скобяные изделия</t>
  </si>
  <si>
    <t>04.3.01.09</t>
  </si>
  <si>
    <t>Раствор готовый кладочный тяжелый цементный</t>
  </si>
  <si>
    <t>12.2.05.11</t>
  </si>
  <si>
    <t>Изделия теплоизоляционные</t>
  </si>
  <si>
    <t>11.2.11.01</t>
  </si>
  <si>
    <t>Листы облицовочные декоративные</t>
  </si>
  <si>
    <t>11.3.03.13</t>
  </si>
  <si>
    <t>Уголок ПВХ</t>
  </si>
  <si>
    <t>П.М</t>
  </si>
  <si>
    <t>0</t>
  </si>
  <si>
    <t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</si>
  <si>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</si>
  <si>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</si>
  <si>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</si>
  <si>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</si>
  <si>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Параметры1.xls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</si>
  <si>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</si>
  <si>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</si>
  <si>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</si>
  <si>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</si>
  <si>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</si>
  <si>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</si>
  <si>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</si>
  <si>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</si>
  <si>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</si>
  <si>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- номер последнего сформированного листа</t>
  </si>
  <si>
    <t>Наименование программного продукта: "Мастер сметных расчетов" v11.15, г. Орел, тел. +7 (910) 747-08-01</t>
  </si>
  <si>
    <t>Инвестор: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</si>
  <si>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</si>
  <si>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</si>
  <si>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</si>
  <si>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</si>
  <si>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</si>
  <si>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</si>
  <si>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5.4.2.4 Монтаж окон  (поз.19.1) Р с изм.20</t>
  </si>
  <si>
    <t>AKT</t>
  </si>
  <si>
    <t>О ПРИЕМКЕ ВЫПОЛНЕННЫХ РАБОТ</t>
  </si>
  <si>
    <t>Составлено в уровне цен : IV кв. 2025 г.</t>
  </si>
  <si>
    <t>Наименование и редакция СНБ: ФЕР-2020 с Изм.9 от 2021.12.20</t>
  </si>
  <si>
    <t xml:space="preserve">Сметная (договорная) стоимость в соответствии с договором подряда (субподряда): </t>
  </si>
  <si>
    <t>Основание:</t>
  </si>
  <si>
    <t>Средства на оплату труда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</si>
  <si>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</si>
  <si>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</si>
  <si>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</si>
  <si>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</si>
  <si>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</si>
  <si>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 xml:space="preserve">Локальная смета: </t>
  </si>
  <si>
    <t xml:space="preserve"> 5.4.2.4</t>
  </si>
  <si>
    <t xml:space="preserve"> Монтаж окон</t>
  </si>
  <si>
    <t>%</t>
  </si>
  <si>
    <t xml:space="preserve">Итого: </t>
  </si>
  <si>
    <t>- базовый итог на Source равен базовому итогу в сформированной смете (1), не равен (0)</t>
  </si>
  <si>
    <t>Эксплуатация машин и механизмов</t>
  </si>
  <si>
    <t>Итого</t>
  </si>
  <si>
    <t>НДС</t>
  </si>
  <si>
    <t>Конец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</si>
  <si>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</si>
  <si>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</si>
  <si>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</si>
  <si>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</si>
  <si>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</si>
  <si>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</si>
  <si>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</si>
  <si>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</si>
  <si>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</si>
  <si>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</si>
  <si>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</si>
  <si>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</si>
  <si>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</si>
  <si>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</si>
  <si>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</si>
  <si>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</si>
  <si>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</si>
  <si>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</si>
  <si>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</si>
  <si>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</si>
  <si>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</si>
  <si>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</si>
  <si>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Материалы Подрядчика (учтенные в расценках)</t>
  </si>
  <si>
    <t xml:space="preserve">Сметная цена в Текущем уровне (расчет)                                                                                                  ( 50 * 9.75 = 487.5 ) </t>
  </si>
  <si>
    <t>Без НДС</t>
  </si>
  <si>
    <t xml:space="preserve">Сметная цена в Текущем уровне (расчет)                                                                                                  ( 46.86 * 9.75 = 456.88 ) </t>
  </si>
  <si>
    <t xml:space="preserve">Сметная цена в Текущем уровне (расчет)                                                                                                  ( 8475 * 9.75 = 82631.25 ) </t>
  </si>
  <si>
    <t xml:space="preserve">Сметная цена в Текущем уровне (расчет)                                                                                                  ( 8190 * 9.75 = 79852.5 ) </t>
  </si>
  <si>
    <t xml:space="preserve">Сметная цена в Текущем уровне (расчет)                                                                                                  ( 11200 * 9.75 = 109200 ) </t>
  </si>
  <si>
    <t xml:space="preserve">Сметная цена в Текущем уровне (расчет)                                                                                                  ( 2.44 * 9.75 = 23.79 ) </t>
  </si>
  <si>
    <t xml:space="preserve">Сметная цена в Текущем уровне (расчет)                                                                                                  ( 6.2 * 9.75 = 60.45 ) </t>
  </si>
  <si>
    <t xml:space="preserve">Сметная цена в Текущем уровне (расчет)                                                                                                  ( 1.82 * 9.75 = 17.74 ) </t>
  </si>
  <si>
    <t xml:space="preserve">Сметная цена в Текущем уровне (расчет)                                                                                                  ( 15.9 * 9.75 = 155.02 ) </t>
  </si>
  <si>
    <t xml:space="preserve">Сметная цена в Текущем уровне (расчет)                                                                                                  ( 13.08 * 9.75 = 127.53 ) </t>
  </si>
  <si>
    <t>Материалы Подрядчика (неучтенные в расценках)</t>
  </si>
  <si>
    <t xml:space="preserve">Сметная цена в Текущем уровне (по методике 421пр)                                                                                                  ( 16,47 +  2,5% Трансп +  2% Заг.скл = 17.22 ) </t>
  </si>
  <si>
    <t xml:space="preserve">Сметная цена в Текущем уровне (по методике 421пр)                                                                                                  ( 8,36 +  2,5% Трансп +  2% Заг.скл = 8.74 ) </t>
  </si>
  <si>
    <t xml:space="preserve">Сметная цена в Текущем уровне (по методике 421пр)                                                                                                  ( 4,4 +  2,5% Трансп +  2% Заг.скл = 4.6 ) </t>
  </si>
  <si>
    <t xml:space="preserve">Сметная цена в Текущем уровне (по методике 421пр)                                                                                                  ( 12,18 +  2,5% Трансп +  2% Заг.скл = 12.73 ) </t>
  </si>
  <si>
    <t xml:space="preserve">Сметная цена в Текущем уровне (по методике 421пр)                                                                                                  ( 18,33 +  2,5% Трансп +  2% Заг.скл = 19.17 ) </t>
  </si>
  <si>
    <t xml:space="preserve">Сметная цена в Текущем уровне (по методике 421пр)                                                                                                  ( 121,08 +  2,5% Трансп +  2% Заг.скл = 126.59 ) </t>
  </si>
  <si>
    <t xml:space="preserve">Сметная цена в Текущем уровне (по методике 421пр)                                                                                                  (  = 6899 ) </t>
  </si>
  <si>
    <t xml:space="preserve">Сметная цена в Текущем уровне (по методике 421пр)                                                                                                  (  = 7780 ) </t>
  </si>
  <si>
    <t xml:space="preserve">Сметная цена в Текущем уровне (расчет)                                                                                                  ( 49.56 * 9.75 = 483.21 ) </t>
  </si>
  <si>
    <t xml:space="preserve">Сметная цена в Текущем уровне (расчет)                                                                                                  ( 32.42 * 9.75 = 316.1 ) </t>
  </si>
  <si>
    <t xml:space="preserve">Сметная цена в Текущем уровне (расчет)                                                                                                  ( 3.15 * 9.75 = 30.71 ) </t>
  </si>
  <si>
    <t xml:space="preserve">Сметная цена в Текущем уровне (по методике 421пр)                                                                                                  ( 291,66 +  2,5% Трансп +  2% Заг.скл = 304.93 ) </t>
  </si>
  <si>
    <t xml:space="preserve">Сметная цена в Текущем уровне (по методике 421пр)                                                                                                  ( 0,26 +  2,5% Трансп +  2% Заг.скл = .28 ) </t>
  </si>
  <si>
    <t xml:space="preserve">Сметная цена в Текущем уровне (по методике 421пр)                                                                                                  ( 3 747,85 +  2,5% Трансп +  2% Заг.скл = 3918.38 ) </t>
  </si>
  <si>
    <t xml:space="preserve">Сметная цена в Текущем уровне (расчет)                                                                                                  ( 17.86 * 9.75 = 174.14 ) </t>
  </si>
  <si>
    <t xml:space="preserve">Сметная цена в Текущем уровне (по методике 421пр)                                                                                                  ( 6 632 +  2,5% Трансп +  2% Заг.скл = 6933.76 ) </t>
  </si>
  <si>
    <t xml:space="preserve">Сметная цена в Текущем уровне (по методике 421пр)                                                                                                  ( 3 +  2,5% Трансп +  2% Заг.скл = 3.14 ) </t>
  </si>
  <si>
    <t xml:space="preserve">Сметная цена в Текущем уровне (по методике 421пр)                                                                                                  ( 231 300 +  2,5% Трансп +  2% Заг.скл = 241824.15 ) </t>
  </si>
  <si>
    <t xml:space="preserve">Сметная цена в Текущем уровне (расчет)                                                                                                  ( 1.79 * 9.75 = 17.45 ) </t>
  </si>
  <si>
    <t xml:space="preserve">Сметная цена в Текущем уровне (расчет)                                                                                                  ( 12 * 9.75 = 117 ) </t>
  </si>
  <si>
    <t xml:space="preserve">Сметная цена в Текущем уровне (расчет)                                                                                                  ( 3 * 9.75 = 29.25 ) </t>
  </si>
  <si>
    <t xml:space="preserve">Сметная цена в Текущем уровне (расчет)                                                                                                  ( 4.93 * 9.75 = 48.07 ) </t>
  </si>
  <si>
    <t xml:space="preserve">Сметная цена в Текущем уровне (расчет)                                                                                                  ( 37.45 * 9.75 = 365.14 ) </t>
  </si>
  <si>
    <t>- стоимость материалов (последний расчет)</t>
  </si>
  <si>
    <t>РЕСУРСНЫЙ РАСЧЕТ</t>
  </si>
  <si>
    <t>ресурсов</t>
  </si>
  <si>
    <t>Трудовые ресурсы</t>
  </si>
  <si>
    <t xml:space="preserve">Сметная цена в Текущем уровне (расчет)                                                                                                  ( 8.74 * 44.46 = 388.58 ) </t>
  </si>
  <si>
    <t>Сметная цена = 0 (не задана)</t>
  </si>
  <si>
    <t xml:space="preserve">Сметная цена в Текущем уровне (расчет)                                                                                                  ( 8.53 * 44.46 = 379.24 ) </t>
  </si>
  <si>
    <t xml:space="preserve">Сметная цена в Текущем уровне (расчет)                                                                                                  ( 8.64 * 44.46 = 384.13 ) </t>
  </si>
  <si>
    <t xml:space="preserve">Сметная цена в Текущем уровне (расчет)                                                                                                  ( 9.29 * 44.46 = 413.03 ) </t>
  </si>
  <si>
    <t xml:space="preserve">Сметная цена в Текущем уровне (расчет)                                                                                                  ( 9.18 * 44.46 = 408.14 ) </t>
  </si>
  <si>
    <t xml:space="preserve">Сметная цена в Текущем уровне (расчет)                                                                                                  ( 9.07 * 44.46 = 403.25 ) </t>
  </si>
  <si>
    <t>Машины</t>
  </si>
  <si>
    <t xml:space="preserve">Сметная цена в Текущем уровне (расчет)                                                                                                  ( 120.24 * 15.44 = 1856.51 ) </t>
  </si>
  <si>
    <t xml:space="preserve">Сметная цена в Текущем уровне (расчет)                                                                                                  ( 115.4 * 15.44 = 1781.78 ) </t>
  </si>
  <si>
    <t xml:space="preserve">Сметная цена в Текущем уровне (расчет)                                                                                                  ( 120.04 * 15.44 = 1853.42 ) </t>
  </si>
  <si>
    <t xml:space="preserve">Сметная цена в Текущем уровне (расчет)                                                                                                  ( 65.71 * 15.44 = 1014.56 ) </t>
  </si>
  <si>
    <t xml:space="preserve">Сметная цена в Текущем уровне (расчет)                                                                                                  ( 1.2 * 15.44 = 18.53 ) </t>
  </si>
  <si>
    <t xml:space="preserve">Сметная цена в Текущем уровне (расчет)                                                                                                  ( 12.31 * 15.44 = 190.07 ) </t>
  </si>
  <si>
    <t xml:space="preserve">Сметная цена в Текущем уровне (расчет)                                                                                                  ( 31.26 * 15.44 = 482.65 ) </t>
  </si>
  <si>
    <t xml:space="preserve">Сметная цена в Текущем уровне (расчет)                                                                                                  ( 86.4 * 15.44 = 1334.02 ) </t>
  </si>
  <si>
    <t xml:space="preserve">Сметная цена в Текущем уровне (расчет)                                                                                                  ( 30 * 15.44 = 463.2 ) </t>
  </si>
  <si>
    <t xml:space="preserve">Сметная цена в Текущем уровне (расчет)                                                                                                  ( 89.99 * 15.44 = 1389.45 ) </t>
  </si>
  <si>
    <t xml:space="preserve">Сметная цена в Текущем уровне (расчет)                                                                                                  ( 7.77 * 15.44 = 119.97 ) </t>
  </si>
  <si>
    <t xml:space="preserve">Сметная цена в Текущем уровне (расчет)                                                                                                  ( 6.66 * 15.44 = 102.83 ) </t>
  </si>
  <si>
    <t xml:space="preserve">Сметная цена в Текущем уровне (расчет)                                                                                                  ( 82.31 * 15.44 = 1270.87 ) </t>
  </si>
  <si>
    <t xml:space="preserve">Сметная цена в Текущем уровне (расчет)                                                                                                  ( 53.87 * 15.44 = 831.75 ) </t>
  </si>
  <si>
    <t xml:space="preserve">Сметная цена в Текущем уровне (расчет)                                                                                                  ( 90 * 15.44 = 1389.6 ) </t>
  </si>
  <si>
    <t>Материалы Подрядчика</t>
  </si>
  <si>
    <t>В том числе:</t>
  </si>
  <si>
    <t>Материальные ресурсы</t>
  </si>
  <si>
    <t>" У Т В Е Р Ж Д А Ю "</t>
  </si>
  <si>
    <t>__________________________</t>
  </si>
  <si>
    <t>"_____"_____________ _____г.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</si>
  <si>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</si>
  <si>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</si>
  <si>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</si>
  <si>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</si>
  <si>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</si>
  <si>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</si>
  <si>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</si>
  <si>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</si>
  <si>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</si>
  <si>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</si>
  <si>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</si>
  <si>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</si>
  <si>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</si>
  <si>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</si>
  <si>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</si>
  <si>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</si>
  <si>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Монтаж окон</t>
  </si>
  <si>
    <t>v</t>
  </si>
  <si>
    <t>3,20</t>
  </si>
  <si>
    <t>3,19</t>
  </si>
  <si>
    <t>3,18</t>
  </si>
  <si>
    <t>3,17</t>
  </si>
  <si>
    <t>3,16</t>
  </si>
  <si>
    <t>3,15</t>
  </si>
  <si>
    <t>3,14</t>
  </si>
  <si>
    <t>3,13</t>
  </si>
  <si>
    <t>3,12</t>
  </si>
  <si>
    <t>3,11</t>
  </si>
  <si>
    <t>3,10</t>
  </si>
  <si>
    <t>LS-DIN 7504К Саморез с шестигранной головкой и прессшайбой со сверлом STALMAX 4,8*70</t>
  </si>
  <si>
    <t>LS-DIN 7504К Саморез с шестигранной головкой и прессшайбой со сверлом STALMAX 4,8*25</t>
  </si>
  <si>
    <t>Анкер-шуруп "STALMAX" 7,5*132</t>
  </si>
  <si>
    <t>Рамный анкер "OMAX" 8*92, RIZZEL</t>
  </si>
  <si>
    <t>Рамный анкер "OMAX" 8*72, RIZZEL</t>
  </si>
  <si>
    <t>Анкерная пластина АПЛ 190*25*1,5</t>
  </si>
  <si>
    <t>Анкерная пластина АПЛ 270*25*1,5</t>
  </si>
  <si>
    <t>добавить</t>
  </si>
  <si>
    <t>Узлы крепления светопрозрачных конструкций , окон, остекления лоджий 2521-1-УК</t>
  </si>
  <si>
    <t>Монтаж окон.Узлы крепления окон</t>
  </si>
  <si>
    <t>Установка уголков ПВХ на клее  (Установка нащельника)</t>
  </si>
  <si>
    <t>Добавить для отделки Стандарт</t>
  </si>
  <si>
    <t>Перечень квартир с мун контрактами</t>
  </si>
  <si>
    <t>Монтаж окон "Стандарт" 20 квартир по муниципальному контракту</t>
  </si>
  <si>
    <t>Доски подоконные из ПВХ, ширина 200 мм</t>
  </si>
  <si>
    <t>11.3.03.01-0003</t>
  </si>
  <si>
    <t>Добавить для отделки Комфорт</t>
  </si>
  <si>
    <t>Исключить для отделки Базовая</t>
  </si>
  <si>
    <t>Типовое решение отделки "Комфорт И-1723"; Типовое решение отделки "Базовая И-1723"</t>
  </si>
  <si>
    <t>Приложение 1 (работы)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</si>
</sst>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0000"/>
  </numFmts>
  <fonts count="30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rgb="FF008000"/>
      <name val="Arial"/>
      <family val="2"/>
      <charset val="204"/>
    </font>
    <font>
      <sz val="9"/>
      <color rgb="FF008000"/>
      <name val="Arial"/>
      <family val="2"/>
      <charset val="204"/>
    </font>
    <font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9"/>
      <color rgb="FFFF00FF"/>
      <name val="Arial"/>
      <family val="2"/>
      <charset val="204"/>
    </font>
    <font>
      <sz val="9"/>
      <color rgb="FFFFFFFF"/>
      <name val="Arial"/>
      <family val="2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  <font>
      <b/>
      <i/>
      <u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49" fontId="14" fillId="0" borderId="0" xfId="0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0" fontId="0" fillId="0" borderId="2" xfId="0" applyBorder="1"/>
    <xf numFmtId="4" fontId="11" fillId="0" borderId="9" xfId="0" applyNumberFormat="1" applyFont="1" applyBorder="1" applyAlignment="1">
      <alignment horizontal="right" shrinkToFit="1"/>
    </xf>
    <xf numFmtId="0" fontId="17" fillId="0" borderId="0" xfId="0" applyFont="1"/>
    <xf numFmtId="0" fontId="17" fillId="0" borderId="0" xfId="0" applyFont="1" applyAlignment="1">
      <alignment wrapText="1"/>
    </xf>
    <xf numFmtId="49" fontId="17" fillId="0" borderId="0" xfId="0" applyNumberFormat="1" applyFont="1" applyAlignment="1">
      <alignment wrapText="1"/>
    </xf>
    <xf numFmtId="0" fontId="17" fillId="0" borderId="14" xfId="0" applyFont="1" applyBorder="1" applyAlignment="1">
      <alignment horizontal="center" wrapText="1"/>
    </xf>
    <xf numFmtId="0" fontId="9" fillId="0" borderId="18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right" wrapText="1"/>
    </xf>
    <xf numFmtId="0" fontId="17" fillId="0" borderId="17" xfId="0" applyFont="1" applyBorder="1" applyAlignment="1">
      <alignment horizontal="right" shrinkToFit="1"/>
    </xf>
    <xf numFmtId="49" fontId="9" fillId="0" borderId="17" xfId="0" applyNumberFormat="1" applyFont="1" applyBorder="1" applyAlignment="1">
      <alignment horizontal="left" vertical="top" wrapText="1"/>
    </xf>
    <xf numFmtId="4" fontId="0" fillId="0" borderId="0" xfId="0" applyNumberFormat="1"/>
    <xf numFmtId="0" fontId="0" fillId="0" borderId="3" xfId="0" applyBorder="1"/>
    <xf numFmtId="0" fontId="20" fillId="0" borderId="21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right" wrapText="1"/>
    </xf>
    <xf numFmtId="0" fontId="21" fillId="0" borderId="6" xfId="0" applyFont="1" applyBorder="1" applyAlignment="1">
      <alignment horizontal="right" shrinkToFit="1"/>
    </xf>
    <xf numFmtId="49" fontId="20" fillId="0" borderId="6" xfId="0" applyNumberFormat="1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right" wrapText="1"/>
    </xf>
    <xf numFmtId="0" fontId="21" fillId="0" borderId="10" xfId="0" applyFont="1" applyBorder="1" applyAlignment="1">
      <alignment horizontal="right" shrinkToFit="1"/>
    </xf>
    <xf numFmtId="0" fontId="9" fillId="0" borderId="21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right" wrapText="1"/>
    </xf>
    <xf numFmtId="0" fontId="17" fillId="0" borderId="6" xfId="0" applyFont="1" applyBorder="1" applyAlignment="1">
      <alignment horizontal="right" shrinkToFit="1"/>
    </xf>
    <xf numFmtId="49" fontId="9" fillId="0" borderId="6" xfId="0" applyNumberFormat="1" applyFont="1" applyBorder="1" applyAlignment="1">
      <alignment horizontal="left" vertical="top" wrapText="1"/>
    </xf>
    <xf numFmtId="3" fontId="0" fillId="0" borderId="0" xfId="0" applyNumberFormat="1"/>
    <xf numFmtId="0" fontId="9" fillId="0" borderId="0" xfId="0" applyFont="1" applyAlignment="1">
      <alignment wrapText="1"/>
    </xf>
    <xf numFmtId="0" fontId="22" fillId="0" borderId="0" xfId="0" applyFont="1"/>
    <xf numFmtId="0" fontId="16" fillId="0" borderId="0" xfId="0" applyFont="1" applyAlignment="1">
      <alignment wrapText="1"/>
    </xf>
    <xf numFmtId="0" fontId="17" fillId="0" borderId="2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25" fillId="0" borderId="0" xfId="0" applyFont="1"/>
    <xf numFmtId="0" fontId="14" fillId="0" borderId="0" xfId="0" applyFont="1" applyAlignment="1">
      <alignment horizontal="left" vertical="top"/>
    </xf>
    <xf numFmtId="3" fontId="14" fillId="0" borderId="0" xfId="0" applyNumberFormat="1" applyFont="1" applyAlignment="1">
      <alignment horizontal="right" vertical="top" shrinkToFit="1"/>
    </xf>
    <xf numFmtId="3" fontId="13" fillId="0" borderId="0" xfId="0" applyNumberFormat="1" applyFont="1"/>
    <xf numFmtId="0" fontId="0" fillId="0" borderId="6" xfId="0" applyFill="1" applyBorder="1"/>
    <xf numFmtId="0" fontId="14" fillId="0" borderId="6" xfId="0" applyFont="1" applyFill="1" applyBorder="1" applyAlignment="1">
      <alignment horizontal="left" vertical="top"/>
    </xf>
    <xf numFmtId="3" fontId="14" fillId="0" borderId="6" xfId="0" applyNumberFormat="1" applyFont="1" applyFill="1" applyBorder="1" applyAlignment="1">
      <alignment horizontal="right" vertical="top" shrinkToFit="1"/>
    </xf>
    <xf numFmtId="0" fontId="0" fillId="0" borderId="10" xfId="0" applyFill="1" applyBorder="1"/>
    <xf numFmtId="0" fontId="14" fillId="0" borderId="10" xfId="0" applyFont="1" applyFill="1" applyBorder="1" applyAlignment="1">
      <alignment horizontal="left" vertical="top"/>
    </xf>
    <xf numFmtId="3" fontId="14" fillId="0" borderId="10" xfId="0" applyNumberFormat="1" applyFont="1" applyFill="1" applyBorder="1" applyAlignment="1">
      <alignment horizontal="right" vertical="top" shrinkToFit="1"/>
    </xf>
    <xf numFmtId="0" fontId="14" fillId="0" borderId="6" xfId="0" applyFont="1" applyFill="1" applyBorder="1"/>
    <xf numFmtId="0" fontId="17" fillId="0" borderId="6" xfId="0" applyFont="1" applyFill="1" applyBorder="1" applyAlignment="1">
      <alignment horizontal="center" vertical="top" shrinkToFit="1"/>
    </xf>
    <xf numFmtId="0" fontId="17" fillId="0" borderId="6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right" shrinkToFit="1"/>
    </xf>
    <xf numFmtId="4" fontId="17" fillId="0" borderId="6" xfId="0" applyNumberFormat="1" applyFont="1" applyFill="1" applyBorder="1" applyAlignment="1">
      <alignment horizontal="right" shrinkToFit="1"/>
    </xf>
    <xf numFmtId="3" fontId="17" fillId="0" borderId="6" xfId="0" applyNumberFormat="1" applyFont="1" applyFill="1" applyBorder="1" applyAlignment="1">
      <alignment horizontal="right" shrinkToFit="1"/>
    </xf>
    <xf numFmtId="0" fontId="24" fillId="0" borderId="6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top" wrapText="1"/>
    </xf>
    <xf numFmtId="0" fontId="0" fillId="0" borderId="8" xfId="0" applyBorder="1"/>
    <xf numFmtId="0" fontId="14" fillId="0" borderId="0" xfId="0" applyFont="1" applyAlignment="1">
      <alignment horizontal="left" vertical="top" indent="1"/>
    </xf>
    <xf numFmtId="0" fontId="27" fillId="0" borderId="0" xfId="0" applyFont="1" applyAlignment="1">
      <alignment wrapText="1"/>
    </xf>
    <xf numFmtId="0" fontId="0" fillId="0" borderId="0" xfId="0" applyNumberFormat="1"/>
    <xf numFmtId="0" fontId="28" fillId="0" borderId="6" xfId="0" applyFont="1" applyFill="1" applyBorder="1" applyAlignment="1">
      <alignment horizontal="center" vertical="top" shrinkToFit="1"/>
    </xf>
    <xf numFmtId="0" fontId="28" fillId="0" borderId="6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right" shrinkToFit="1"/>
    </xf>
    <xf numFmtId="0" fontId="28" fillId="0" borderId="6" xfId="0" applyFont="1" applyFill="1" applyBorder="1"/>
    <xf numFmtId="0" fontId="21" fillId="0" borderId="6" xfId="0" applyFont="1" applyFill="1" applyBorder="1" applyAlignment="1">
      <alignment horizontal="center" vertical="top" shrinkToFit="1"/>
    </xf>
    <xf numFmtId="0" fontId="21" fillId="0" borderId="6" xfId="0" applyFont="1" applyFill="1" applyBorder="1" applyAlignment="1">
      <alignment horizontal="left" vertical="top" wrapText="1" indent="1"/>
    </xf>
    <xf numFmtId="0" fontId="21" fillId="0" borderId="6" xfId="0" applyFont="1" applyFill="1" applyBorder="1" applyAlignment="1">
      <alignment horizontal="right" shrinkToFit="1"/>
    </xf>
    <xf numFmtId="0" fontId="19" fillId="0" borderId="6" xfId="0" applyFont="1" applyFill="1" applyBorder="1" applyAlignment="1">
      <alignment horizontal="right" shrinkToFit="1"/>
    </xf>
    <xf numFmtId="0" fontId="21" fillId="0" borderId="6" xfId="0" applyFont="1" applyFill="1" applyBorder="1"/>
    <xf numFmtId="0" fontId="29" fillId="0" borderId="0" xfId="0" applyFont="1"/>
    <xf numFmtId="0" fontId="0" fillId="0" borderId="16" xfId="0" applyBorder="1"/>
    <xf numFmtId="0" fontId="17" fillId="0" borderId="1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26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8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18" fillId="0" borderId="0" xfId="0" applyFont="1" applyAlignment="1">
      <alignment horizontal="right"/>
    </xf>
    <xf numFmtId="0" fontId="14" fillId="0" borderId="3" xfId="0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7" fillId="0" borderId="0" xfId="0" applyNumberFormat="1" applyFont="1" applyAlignment="1">
      <alignment horizontal="left" vertical="top" wrapText="1"/>
    </xf>
    <xf numFmtId="2" fontId="17" fillId="0" borderId="17" xfId="0" applyNumberFormat="1" applyFont="1" applyBorder="1" applyAlignment="1">
      <alignment horizontal="right" shrinkToFit="1"/>
    </xf>
    <xf numFmtId="2" fontId="21" fillId="0" borderId="6" xfId="0" applyNumberFormat="1" applyFont="1" applyBorder="1" applyAlignment="1">
      <alignment horizontal="right" shrinkToFit="1"/>
    </xf>
    <xf numFmtId="2" fontId="21" fillId="0" borderId="10" xfId="0" applyNumberFormat="1" applyFont="1" applyBorder="1" applyAlignment="1">
      <alignment horizontal="right" shrinkToFit="1"/>
    </xf>
    <xf numFmtId="2" fontId="17" fillId="0" borderId="6" xfId="0" applyNumberFormat="1" applyFont="1" applyBorder="1" applyAlignment="1">
      <alignment horizontal="right" shrinkToFit="1"/>
    </xf>
    <xf numFmtId="167" fontId="17" fillId="0" borderId="17" xfId="0" applyNumberFormat="1" applyFont="1" applyBorder="1" applyAlignment="1">
      <alignment horizontal="right" shrinkToFit="1"/>
    </xf>
    <xf numFmtId="167" fontId="21" fillId="0" borderId="6" xfId="0" applyNumberFormat="1" applyFont="1" applyBorder="1" applyAlignment="1">
      <alignment horizontal="right" shrinkToFit="1"/>
    </xf>
    <xf numFmtId="167" fontId="21" fillId="0" borderId="10" xfId="0" applyNumberFormat="1" applyFont="1" applyBorder="1" applyAlignment="1">
      <alignment horizontal="right" shrinkToFit="1"/>
    </xf>
    <xf numFmtId="167" fontId="0" fillId="0" borderId="16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4;&#1077;&#1090;&#1099;%20&#1087;&#1086;%20&#1056;&#1044;%20&#1051;&#1080;&#1087;&#1077;&#1094;&#1082;\&#1046;&#1050;%20&#1045;&#1074;&#1088;&#1086;&#1087;&#1077;&#1081;&#1089;&#1082;&#1080;&#1081;%20&#1043;&#1077;&#1086;&#1084;&#1077;&#1090;&#1088;&#1080;&#1103;\&#1087;&#1086;&#1079;.19.1\5.4.2.5%20&#1052;&#1086;&#1085;&#1090;&#1072;&#1078;%20&#1086;&#1082;&#1086;&#1085;%20&#1056;%20.%20&#1059;&#1079;&#1083;&#1099;%20&#1082;&#1088;&#1077;&#1087;&#1083;&#1077;&#1085;&#1080;&#1103;%20&#1086;&#1082;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4;&#1077;&#1090;&#1099;%20&#1087;&#1086;%20&#1056;&#1044;%20&#1051;&#1080;&#1087;&#1077;&#1094;&#1082;\&#1046;&#1050;%20&#1045;&#1074;&#1088;&#1086;&#1087;&#1077;&#1081;&#1089;&#1082;&#1080;&#1081;%20&#1043;&#1077;&#1086;&#1084;&#1077;&#1090;&#1088;&#1080;&#1103;\&#1087;&#1086;&#1079;.19.1\5.4.2.7%20&#1052;&#1086;&#1085;&#1090;&#1072;&#1078;%20&#1086;&#1082;&#1086;&#1085;%20&#1089;%20&#1086;&#1090;&#1076;&#1077;&#1083;&#1082;&#1086;&#1081;%20(&#1057;&#1090;&#1072;&#1085;&#1076;&#1072;&#1088;&#1090;%2020%20&#1082;&#1074;.&#1087;&#1086;%20&#1084;&#1091;&#1085;&#1080;&#1094;&#1080;&#1087;.&#1082;&#1086;&#1085;&#1090;&#1088;&#1072;&#1082;&#1090;&#1091;)%20(&#1087;&#1086;&#1079;.19.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4;&#1077;&#1090;&#1099;%20&#1087;&#1086;%20&#1056;&#1044;%20&#1051;&#1080;&#1087;&#1077;&#1094;&#1082;\&#1046;&#1050;%20&#1045;&#1074;&#1088;&#1086;&#1087;&#1077;&#1081;&#1089;&#1082;&#1080;&#1081;%20&#1043;&#1077;&#1086;&#1084;&#1077;&#1090;&#1088;&#1080;&#1103;\&#1087;&#1086;&#1079;.19.1\5.4.2.6%20&#1052;&#1086;&#1085;&#1090;&#1072;&#1078;%20&#1086;&#1082;&#1086;&#1085;%20&#1089;%20&#1086;&#1090;&#1076;&#1077;&#1083;&#1082;&#1086;&#1081;%20_&#1041;&#1072;&#1079;&#1086;&#1074;&#1072;&#1103;_%20&#1080;%20_&#1050;&#1086;&#1084;&#1092;&#1086;&#1088;&#1090;_%20(&#1087;&#1086;&#1079;.19.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Ведомость_списания"/>
      <sheetName val="3.Ресурсный_расчет"/>
      <sheetName val="2.Материалы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 refreshError="1"/>
      <sheetData sheetId="3">
        <row r="48">
          <cell r="T48">
            <v>-68.34</v>
          </cell>
        </row>
      </sheetData>
      <sheetData sheetId="4" refreshError="1"/>
      <sheetData sheetId="5">
        <row r="24">
          <cell r="R24">
            <v>-474</v>
          </cell>
        </row>
        <row r="25">
          <cell r="I25">
            <v>-3953.9999999999995</v>
          </cell>
        </row>
        <row r="26">
          <cell r="I26">
            <v>-3953.9999999999995</v>
          </cell>
        </row>
        <row r="27">
          <cell r="I27">
            <v>-3953.9999999999995</v>
          </cell>
        </row>
        <row r="28">
          <cell r="I28">
            <v>0.23724000000000001</v>
          </cell>
        </row>
        <row r="29">
          <cell r="I29">
            <v>7.1171999999999999E-2</v>
          </cell>
        </row>
        <row r="30">
          <cell r="I30">
            <v>8.7000000000000001E-5</v>
          </cell>
        </row>
        <row r="31">
          <cell r="I31">
            <v>4.1516999999999999</v>
          </cell>
        </row>
        <row r="32">
          <cell r="I32">
            <v>1.9999999999999999E-6</v>
          </cell>
        </row>
        <row r="33">
          <cell r="I33">
            <v>1.98E-5</v>
          </cell>
        </row>
        <row r="34">
          <cell r="I34">
            <v>3.9499999999999998E-5</v>
          </cell>
        </row>
        <row r="35">
          <cell r="I35">
            <v>3.6970000000000006E-3</v>
          </cell>
        </row>
        <row r="36">
          <cell r="I36">
            <v>5.9000000000000003E-6</v>
          </cell>
        </row>
        <row r="37">
          <cell r="I37">
            <v>3.835E-4</v>
          </cell>
        </row>
        <row r="38">
          <cell r="I38">
            <v>2.0360000000000002E-4</v>
          </cell>
        </row>
        <row r="39">
          <cell r="I39">
            <v>6.1299999999999999E-5</v>
          </cell>
        </row>
        <row r="40">
          <cell r="I40">
            <v>0.11862</v>
          </cell>
        </row>
        <row r="44">
          <cell r="I44">
            <v>3954</v>
          </cell>
        </row>
        <row r="45">
          <cell r="I45">
            <v>9570</v>
          </cell>
        </row>
        <row r="46">
          <cell r="I46">
            <v>7908</v>
          </cell>
        </row>
        <row r="47">
          <cell r="I47">
            <v>7908</v>
          </cell>
        </row>
        <row r="48">
          <cell r="I48">
            <v>11232</v>
          </cell>
        </row>
        <row r="49">
          <cell r="I49">
            <v>2658</v>
          </cell>
        </row>
        <row r="50">
          <cell r="I50">
            <v>10866</v>
          </cell>
        </row>
        <row r="51">
          <cell r="I51">
            <v>-0.77891999999999995</v>
          </cell>
        </row>
        <row r="52">
          <cell r="I52">
            <v>-0.23367599999999999</v>
          </cell>
        </row>
        <row r="53">
          <cell r="I53">
            <v>-2.856E-4</v>
          </cell>
        </row>
        <row r="54">
          <cell r="I54">
            <v>-13.6311</v>
          </cell>
        </row>
        <row r="55">
          <cell r="I55">
            <v>-6.4999999999999996E-6</v>
          </cell>
        </row>
        <row r="56">
          <cell r="I56">
            <v>-6.4900000000000005E-5</v>
          </cell>
        </row>
        <row r="57">
          <cell r="I57">
            <v>-1.2980000000000001E-4</v>
          </cell>
        </row>
        <row r="58">
          <cell r="I58">
            <v>-1.2138200000000002E-2</v>
          </cell>
        </row>
        <row r="59">
          <cell r="I59">
            <v>-1.95E-5</v>
          </cell>
        </row>
        <row r="60">
          <cell r="I60">
            <v>-1.2593000000000001E-3</v>
          </cell>
        </row>
        <row r="61">
          <cell r="I61">
            <v>-6.6859999999999988E-4</v>
          </cell>
        </row>
        <row r="62">
          <cell r="I62">
            <v>-2.0119999999999998E-4</v>
          </cell>
        </row>
        <row r="63">
          <cell r="I63">
            <v>-0.38945999999999997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Ведомость_списания"/>
      <sheetName val="3.Ресурсный_расчет"/>
      <sheetName val="2.Материалы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 refreshError="1"/>
      <sheetData sheetId="3">
        <row r="51">
          <cell r="T51">
            <v>162</v>
          </cell>
        </row>
      </sheetData>
      <sheetData sheetId="4" refreshError="1"/>
      <sheetData sheetId="5">
        <row r="25">
          <cell r="R25">
            <v>180</v>
          </cell>
        </row>
        <row r="26">
          <cell r="I26">
            <v>47.5</v>
          </cell>
        </row>
        <row r="27">
          <cell r="I27">
            <v>18.600000000000001</v>
          </cell>
        </row>
        <row r="28">
          <cell r="I28">
            <v>30.5</v>
          </cell>
        </row>
        <row r="29">
          <cell r="I29">
            <v>5.0999999999999996</v>
          </cell>
        </row>
        <row r="31">
          <cell r="I31">
            <v>0.14174999999999999</v>
          </cell>
        </row>
        <row r="33">
          <cell r="I33">
            <v>-3.2511999999999999</v>
          </cell>
        </row>
        <row r="34">
          <cell r="I34">
            <v>135.46789219999999</v>
          </cell>
        </row>
        <row r="35">
          <cell r="I35">
            <v>13.524781900000001</v>
          </cell>
        </row>
        <row r="37">
          <cell r="I37">
            <v>-3.0863999999999998</v>
          </cell>
        </row>
        <row r="38">
          <cell r="I38">
            <v>385.8</v>
          </cell>
        </row>
        <row r="40">
          <cell r="I40">
            <v>-0.31680000000000003</v>
          </cell>
        </row>
        <row r="41">
          <cell r="I41">
            <v>39.6</v>
          </cell>
        </row>
        <row r="43">
          <cell r="I43">
            <v>-26.666</v>
          </cell>
        </row>
        <row r="44">
          <cell r="I44">
            <v>48.416699999999999</v>
          </cell>
        </row>
        <row r="46">
          <cell r="I46">
            <v>-4.0199999999999996</v>
          </cell>
        </row>
        <row r="47">
          <cell r="I47">
            <v>7.2990000000000004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Ведомость_списания"/>
      <sheetName val="3.Ресурсный_расчет"/>
      <sheetName val="2.Материалы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6">
          <cell r="I26">
            <v>-575.20000000000005</v>
          </cell>
        </row>
        <row r="27">
          <cell r="I27">
            <v>-231.8</v>
          </cell>
        </row>
        <row r="28">
          <cell r="I28">
            <v>-413.10000000000008</v>
          </cell>
        </row>
        <row r="29">
          <cell r="I29">
            <v>-81.400000000000006</v>
          </cell>
        </row>
        <row r="31">
          <cell r="I31">
            <v>-1.0846499999999999</v>
          </cell>
        </row>
        <row r="33">
          <cell r="I33">
            <v>24.76</v>
          </cell>
        </row>
        <row r="34">
          <cell r="I34">
            <v>-1031.6759999999999</v>
          </cell>
        </row>
        <row r="35">
          <cell r="I35">
            <v>-103</v>
          </cell>
        </row>
        <row r="37">
          <cell r="I37">
            <v>22.143999999999998</v>
          </cell>
        </row>
        <row r="38">
          <cell r="I38">
            <v>-2768</v>
          </cell>
        </row>
        <row r="40">
          <cell r="I40">
            <v>1.8919999999999999</v>
          </cell>
        </row>
        <row r="41">
          <cell r="I41">
            <v>-236.5</v>
          </cell>
        </row>
        <row r="43">
          <cell r="I43">
            <v>319.72399999999999</v>
          </cell>
        </row>
        <row r="44">
          <cell r="I44">
            <v>-580.51379999999995</v>
          </cell>
        </row>
        <row r="46">
          <cell r="I46">
            <v>54.404000000000003</v>
          </cell>
        </row>
        <row r="47">
          <cell r="I47">
            <v>-98.779799999999994</v>
          </cell>
        </row>
        <row r="50">
          <cell r="I50">
            <v>23.8</v>
          </cell>
        </row>
        <row r="51">
          <cell r="I51">
            <v>2.4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17"/>
  <sheetViews>
    <sheetView topLeftCell="A109" workbookViewId="0">
      <selection activeCell="A120" sqref="A120:XFD125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0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79" width="37.7109375" hidden="1" customWidth="1"/>
    <col min="80" max="256" width="0" hidden="1" customWidth="1"/>
  </cols>
  <sheetData>
    <row r="1" spans="1:255" s="10" customFormat="1" ht="11.25" x14ac:dyDescent="0.2">
      <c r="A1" s="92" t="s">
        <v>595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255" x14ac:dyDescent="0.2">
      <c r="H2" s="91" t="s">
        <v>714</v>
      </c>
      <c r="I2" s="91"/>
      <c r="J2" s="91"/>
      <c r="K2" s="91"/>
    </row>
    <row r="3" spans="1:255" x14ac:dyDescent="0.2">
      <c r="H3" s="91"/>
      <c r="I3" s="91"/>
      <c r="J3" s="91"/>
      <c r="K3" s="91"/>
      <c r="CA3" s="15">
        <f>H3</f>
        <v>0</v>
      </c>
      <c r="IU3" s="16"/>
    </row>
    <row r="4" spans="1:255" x14ac:dyDescent="0.2">
      <c r="H4" s="91"/>
      <c r="I4" s="91"/>
      <c r="J4" s="91"/>
      <c r="K4" s="91"/>
      <c r="CA4" s="15">
        <f>H4</f>
        <v>0</v>
      </c>
      <c r="IU4" s="16"/>
    </row>
    <row r="5" spans="1:255" x14ac:dyDescent="0.2">
      <c r="H5" s="91"/>
      <c r="I5" s="91"/>
      <c r="J5" s="91"/>
      <c r="K5" s="91"/>
    </row>
    <row r="6" spans="1:255" x14ac:dyDescent="0.2">
      <c r="H6" s="91" t="s">
        <v>715</v>
      </c>
      <c r="I6" s="91"/>
      <c r="J6" s="91"/>
      <c r="K6" s="91"/>
    </row>
    <row r="7" spans="1:255" x14ac:dyDescent="0.2">
      <c r="H7" s="91"/>
      <c r="I7" s="91"/>
      <c r="J7" s="91"/>
      <c r="K7" s="91"/>
      <c r="CA7" s="15">
        <f>H7</f>
        <v>0</v>
      </c>
      <c r="IU7" s="16"/>
    </row>
    <row r="8" spans="1:255" x14ac:dyDescent="0.2">
      <c r="H8" s="91" t="s">
        <v>716</v>
      </c>
      <c r="I8" s="91"/>
      <c r="J8" s="91"/>
      <c r="K8" s="91"/>
    </row>
    <row r="11" spans="1:255" x14ac:dyDescent="0.2">
      <c r="A11" s="13" t="s">
        <v>596</v>
      </c>
      <c r="B11" s="12"/>
      <c r="C11" s="96"/>
      <c r="D11" s="97"/>
      <c r="E11" s="97"/>
      <c r="F11" s="97"/>
      <c r="G11" s="97"/>
      <c r="H11" s="97"/>
      <c r="I11" s="97"/>
      <c r="J11" s="97"/>
      <c r="K11" s="97"/>
      <c r="BR11" s="15">
        <f>C11</f>
        <v>0</v>
      </c>
      <c r="IU11" s="16"/>
    </row>
    <row r="12" spans="1:255" x14ac:dyDescent="0.2">
      <c r="A12" s="13" t="s">
        <v>597</v>
      </c>
      <c r="B12" s="12"/>
      <c r="C12" s="98"/>
      <c r="D12" s="99"/>
      <c r="E12" s="99"/>
      <c r="F12" s="99"/>
      <c r="G12" s="99"/>
      <c r="H12" s="99"/>
      <c r="I12" s="99"/>
      <c r="J12" s="99"/>
      <c r="K12" s="99"/>
      <c r="BR12" s="15">
        <f>C12</f>
        <v>0</v>
      </c>
      <c r="IU12" s="16"/>
    </row>
    <row r="13" spans="1:255" x14ac:dyDescent="0.2">
      <c r="A13" s="13" t="s">
        <v>599</v>
      </c>
      <c r="B13" s="12"/>
      <c r="C13" s="100"/>
      <c r="D13" s="101"/>
      <c r="E13" s="101"/>
      <c r="F13" s="101"/>
      <c r="G13" s="101"/>
      <c r="H13" s="101"/>
      <c r="I13" s="101"/>
      <c r="J13" s="101"/>
      <c r="K13" s="101"/>
      <c r="BR13" s="15">
        <f>C13</f>
        <v>0</v>
      </c>
      <c r="IU13" s="16"/>
    </row>
    <row r="14" spans="1:255" x14ac:dyDescent="0.2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255" ht="18.75" x14ac:dyDescent="0.3">
      <c r="A15" s="103" t="s">
        <v>717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255" x14ac:dyDescent="0.2">
      <c r="A16" s="104" t="s">
        <v>718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255" x14ac:dyDescent="0.2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255" ht="31.5" x14ac:dyDescent="0.25">
      <c r="A18" s="9" t="s">
        <v>601</v>
      </c>
      <c r="B18" s="105" t="s">
        <v>5</v>
      </c>
      <c r="C18" s="105"/>
      <c r="D18" s="105"/>
      <c r="E18" s="105"/>
      <c r="F18" s="105"/>
      <c r="G18" s="105"/>
      <c r="H18" s="105"/>
      <c r="I18" s="105"/>
      <c r="J18" s="105"/>
      <c r="K18" s="105"/>
      <c r="BS18" s="51" t="str">
        <f>B18</f>
        <v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v>
      </c>
      <c r="IU18" s="16"/>
    </row>
    <row r="20" spans="1:255" x14ac:dyDescent="0.2">
      <c r="A20" s="52" t="s">
        <v>629</v>
      </c>
      <c r="B20" s="52" t="s">
        <v>631</v>
      </c>
      <c r="C20" s="52" t="s">
        <v>634</v>
      </c>
      <c r="D20" s="52" t="s">
        <v>636</v>
      </c>
      <c r="E20" s="52" t="s">
        <v>720</v>
      </c>
      <c r="F20" s="106" t="s">
        <v>722</v>
      </c>
      <c r="G20" s="107"/>
      <c r="H20" s="107"/>
      <c r="I20" s="52" t="s">
        <v>727</v>
      </c>
      <c r="J20" s="52"/>
      <c r="K20" s="53" t="s">
        <v>730</v>
      </c>
    </row>
    <row r="21" spans="1:255" x14ac:dyDescent="0.2">
      <c r="A21" s="54" t="s">
        <v>630</v>
      </c>
      <c r="B21" s="54" t="s">
        <v>632</v>
      </c>
      <c r="C21" s="54" t="s">
        <v>719</v>
      </c>
      <c r="D21" s="54" t="s">
        <v>637</v>
      </c>
      <c r="E21" s="54" t="s">
        <v>721</v>
      </c>
      <c r="F21" s="52" t="s">
        <v>723</v>
      </c>
      <c r="G21" s="52" t="s">
        <v>725</v>
      </c>
      <c r="H21" s="52" t="s">
        <v>726</v>
      </c>
      <c r="I21" s="54" t="s">
        <v>728</v>
      </c>
      <c r="J21" s="54" t="s">
        <v>729</v>
      </c>
      <c r="K21" s="55" t="s">
        <v>731</v>
      </c>
    </row>
    <row r="22" spans="1:255" x14ac:dyDescent="0.2">
      <c r="A22" s="54"/>
      <c r="B22" s="54" t="s">
        <v>633</v>
      </c>
      <c r="C22" s="54"/>
      <c r="D22" s="54" t="s">
        <v>638</v>
      </c>
      <c r="E22" s="54"/>
      <c r="F22" s="54" t="s">
        <v>724</v>
      </c>
      <c r="G22" s="54"/>
      <c r="H22" s="54"/>
      <c r="I22" s="54"/>
      <c r="J22" s="54"/>
      <c r="K22" s="55" t="s">
        <v>732</v>
      </c>
    </row>
    <row r="23" spans="1:255" x14ac:dyDescent="0.2">
      <c r="A23" s="52">
        <v>1</v>
      </c>
      <c r="B23" s="52">
        <v>2</v>
      </c>
      <c r="C23" s="52">
        <v>3</v>
      </c>
      <c r="D23" s="52">
        <v>4</v>
      </c>
      <c r="E23" s="52">
        <v>5</v>
      </c>
      <c r="F23" s="52">
        <v>6</v>
      </c>
      <c r="G23" s="52">
        <v>7</v>
      </c>
      <c r="H23" s="52">
        <v>8</v>
      </c>
      <c r="I23" s="52">
        <v>9</v>
      </c>
      <c r="J23" s="52">
        <v>10</v>
      </c>
      <c r="K23" s="53">
        <v>11</v>
      </c>
    </row>
    <row r="24" spans="1:255" ht="15" x14ac:dyDescent="0.25">
      <c r="A24" s="93" t="s">
        <v>733</v>
      </c>
      <c r="B24" s="94"/>
      <c r="C24" s="94"/>
      <c r="D24" s="94"/>
      <c r="E24" s="94"/>
      <c r="F24" s="94"/>
      <c r="G24" s="94"/>
      <c r="H24" s="94"/>
      <c r="I24" s="94"/>
      <c r="J24" s="94"/>
      <c r="K24" s="95"/>
      <c r="BU24" s="77" t="str">
        <f>A24</f>
        <v>Смета: Монтаж окон</v>
      </c>
      <c r="IU24" s="16"/>
    </row>
    <row r="25" spans="1:255" ht="24" x14ac:dyDescent="0.2">
      <c r="A25" s="79" t="s">
        <v>17</v>
      </c>
      <c r="B25" s="80" t="s">
        <v>18</v>
      </c>
      <c r="C25" s="80" t="s">
        <v>19</v>
      </c>
      <c r="D25" s="80" t="s">
        <v>20</v>
      </c>
      <c r="E25" s="81">
        <f>Source!I24</f>
        <v>0.19769999999999999</v>
      </c>
      <c r="F25" s="81"/>
      <c r="G25" s="81"/>
      <c r="H25" s="81"/>
      <c r="I25" s="81"/>
      <c r="J25" s="82"/>
      <c r="K25" s="82"/>
    </row>
    <row r="26" spans="1:255" x14ac:dyDescent="0.2">
      <c r="A26" s="83"/>
      <c r="B26" s="73" t="s">
        <v>28</v>
      </c>
      <c r="C26" s="84" t="s">
        <v>29</v>
      </c>
      <c r="D26" s="73" t="s">
        <v>30</v>
      </c>
      <c r="E26" s="85"/>
      <c r="F26" s="85">
        <v>20000</v>
      </c>
      <c r="G26" s="85">
        <f>F26*E25</f>
        <v>3953.9999999999995</v>
      </c>
      <c r="H26" s="85">
        <f>G26</f>
        <v>3953.9999999999995</v>
      </c>
      <c r="I26" s="86" t="str">
        <f>IF(AND((G26-H26)&lt;0,H26&gt;0),ABS(G26-H26)," ")</f>
        <v xml:space="preserve"> </v>
      </c>
      <c r="J26" s="87" t="str">
        <f>IF(AND((G26-H26)&gt;0, H26&gt;0),G26-H26," ")</f>
        <v xml:space="preserve"> </v>
      </c>
      <c r="K26" s="87"/>
    </row>
    <row r="27" spans="1:255" x14ac:dyDescent="0.2">
      <c r="A27" s="83"/>
      <c r="B27" s="73" t="s">
        <v>28</v>
      </c>
      <c r="C27" s="84" t="s">
        <v>38</v>
      </c>
      <c r="D27" s="73" t="s">
        <v>30</v>
      </c>
      <c r="E27" s="85"/>
      <c r="F27" s="85">
        <v>20000</v>
      </c>
      <c r="G27" s="85">
        <f>F27*E25</f>
        <v>3953.9999999999995</v>
      </c>
      <c r="H27" s="85">
        <f>G27</f>
        <v>3953.9999999999995</v>
      </c>
      <c r="I27" s="86" t="str">
        <f>IF(AND((G27-H27)&lt;0,H27&gt;0),ABS(G27-H27)," ")</f>
        <v xml:space="preserve"> </v>
      </c>
      <c r="J27" s="87" t="str">
        <f>IF(AND((G27-H27)&gt;0, H27&gt;0),G27-H27," ")</f>
        <v xml:space="preserve"> </v>
      </c>
      <c r="K27" s="87"/>
    </row>
    <row r="28" spans="1:255" x14ac:dyDescent="0.2">
      <c r="A28" s="83"/>
      <c r="B28" s="73" t="s">
        <v>28</v>
      </c>
      <c r="C28" s="84" t="s">
        <v>41</v>
      </c>
      <c r="D28" s="73" t="s">
        <v>30</v>
      </c>
      <c r="E28" s="85"/>
      <c r="F28" s="85">
        <v>20000</v>
      </c>
      <c r="G28" s="85">
        <f>F28*E25</f>
        <v>3953.9999999999995</v>
      </c>
      <c r="H28" s="85">
        <f>G28</f>
        <v>3953.9999999999995</v>
      </c>
      <c r="I28" s="86" t="str">
        <f>IF(AND((G28-H28)&lt;0,H28&gt;0),ABS(G28-H28)," ")</f>
        <v xml:space="preserve"> </v>
      </c>
      <c r="J28" s="87" t="str">
        <f>IF(AND((G28-H28)&gt;0, H28&gt;0),G28-H28," ")</f>
        <v xml:space="preserve"> </v>
      </c>
      <c r="K28" s="87"/>
    </row>
    <row r="29" spans="1:255" ht="48" x14ac:dyDescent="0.2">
      <c r="A29" s="79" t="s">
        <v>36</v>
      </c>
      <c r="B29" s="80" t="s">
        <v>98</v>
      </c>
      <c r="C29" s="80" t="s">
        <v>99</v>
      </c>
      <c r="D29" s="80" t="s">
        <v>100</v>
      </c>
      <c r="E29" s="81">
        <f>Source!I41</f>
        <v>6.2300000000000001E-2</v>
      </c>
      <c r="F29" s="81"/>
      <c r="G29" s="81"/>
      <c r="H29" s="81"/>
      <c r="I29" s="81"/>
      <c r="J29" s="82"/>
      <c r="K29" s="82"/>
    </row>
    <row r="30" spans="1:255" ht="24" x14ac:dyDescent="0.2">
      <c r="A30" s="83" t="s">
        <v>734</v>
      </c>
      <c r="B30" s="73" t="s">
        <v>497</v>
      </c>
      <c r="C30" s="84" t="s">
        <v>499</v>
      </c>
      <c r="D30" s="73" t="s">
        <v>323</v>
      </c>
      <c r="E30" s="85"/>
      <c r="F30" s="85">
        <v>8</v>
      </c>
      <c r="G30" s="85">
        <f>F30*E29</f>
        <v>0.49840000000000001</v>
      </c>
      <c r="H30" s="85">
        <f t="shared" ref="H30:H36" si="0">G30</f>
        <v>0.49840000000000001</v>
      </c>
      <c r="I30" s="86" t="str">
        <f t="shared" ref="I30:I36" si="1">IF(AND((G30-H30)&lt;0,H30&gt;0),ABS(G30-H30)," ")</f>
        <v xml:space="preserve"> </v>
      </c>
      <c r="J30" s="87" t="str">
        <f t="shared" ref="J30:J36" si="2">IF(AND((G30-H30)&gt;0, H30&gt;0),G30-H30," ")</f>
        <v xml:space="preserve"> </v>
      </c>
      <c r="K30" s="87"/>
    </row>
    <row r="31" spans="1:255" ht="24" x14ac:dyDescent="0.2">
      <c r="A31" s="83" t="s">
        <v>734</v>
      </c>
      <c r="B31" s="73" t="s">
        <v>500</v>
      </c>
      <c r="C31" s="84" t="s">
        <v>502</v>
      </c>
      <c r="D31" s="73" t="s">
        <v>503</v>
      </c>
      <c r="E31" s="85"/>
      <c r="F31" s="85">
        <v>69</v>
      </c>
      <c r="G31" s="85">
        <f>F31*E29</f>
        <v>4.2987000000000002</v>
      </c>
      <c r="H31" s="85">
        <f t="shared" si="0"/>
        <v>4.2987000000000002</v>
      </c>
      <c r="I31" s="86" t="str">
        <f t="shared" si="1"/>
        <v xml:space="preserve"> </v>
      </c>
      <c r="J31" s="87" t="str">
        <f t="shared" si="2"/>
        <v xml:space="preserve"> </v>
      </c>
      <c r="K31" s="87"/>
    </row>
    <row r="32" spans="1:255" ht="36" x14ac:dyDescent="0.2">
      <c r="A32" s="83"/>
      <c r="B32" s="73" t="s">
        <v>28</v>
      </c>
      <c r="C32" s="84" t="s">
        <v>124</v>
      </c>
      <c r="D32" s="73" t="s">
        <v>109</v>
      </c>
      <c r="E32" s="85"/>
      <c r="F32" s="85">
        <v>412.58426966292137</v>
      </c>
      <c r="G32" s="85">
        <f>F32*E29</f>
        <v>25.704000000000001</v>
      </c>
      <c r="H32" s="85">
        <f t="shared" si="0"/>
        <v>25.704000000000001</v>
      </c>
      <c r="I32" s="86" t="str">
        <f t="shared" si="1"/>
        <v xml:space="preserve"> </v>
      </c>
      <c r="J32" s="87" t="str">
        <f t="shared" si="2"/>
        <v xml:space="preserve"> </v>
      </c>
      <c r="K32" s="87"/>
    </row>
    <row r="33" spans="1:11" ht="36" x14ac:dyDescent="0.2">
      <c r="A33" s="83"/>
      <c r="B33" s="73" t="s">
        <v>28</v>
      </c>
      <c r="C33" s="84" t="s">
        <v>127</v>
      </c>
      <c r="D33" s="73" t="s">
        <v>109</v>
      </c>
      <c r="E33" s="85"/>
      <c r="F33" s="85">
        <v>102.13483146067416</v>
      </c>
      <c r="G33" s="85">
        <f>F33*E29</f>
        <v>6.3630000000000004</v>
      </c>
      <c r="H33" s="85">
        <f t="shared" si="0"/>
        <v>6.3630000000000004</v>
      </c>
      <c r="I33" s="86" t="str">
        <f t="shared" si="1"/>
        <v xml:space="preserve"> </v>
      </c>
      <c r="J33" s="87" t="str">
        <f t="shared" si="2"/>
        <v xml:space="preserve"> </v>
      </c>
      <c r="K33" s="87"/>
    </row>
    <row r="34" spans="1:11" ht="24" x14ac:dyDescent="0.2">
      <c r="A34" s="83"/>
      <c r="B34" s="73" t="s">
        <v>28</v>
      </c>
      <c r="C34" s="84" t="s">
        <v>130</v>
      </c>
      <c r="D34" s="73" t="s">
        <v>51</v>
      </c>
      <c r="E34" s="85"/>
      <c r="F34" s="85">
        <v>51.524879614767251</v>
      </c>
      <c r="G34" s="85">
        <f>F34*E29</f>
        <v>3.21</v>
      </c>
      <c r="H34" s="85">
        <f t="shared" si="0"/>
        <v>3.21</v>
      </c>
      <c r="I34" s="86" t="str">
        <f t="shared" si="1"/>
        <v xml:space="preserve"> </v>
      </c>
      <c r="J34" s="87" t="str">
        <f t="shared" si="2"/>
        <v xml:space="preserve"> </v>
      </c>
      <c r="K34" s="87"/>
    </row>
    <row r="35" spans="1:11" x14ac:dyDescent="0.2">
      <c r="A35" s="83"/>
      <c r="B35" s="73" t="s">
        <v>28</v>
      </c>
      <c r="C35" s="84" t="s">
        <v>38</v>
      </c>
      <c r="D35" s="73" t="s">
        <v>30</v>
      </c>
      <c r="E35" s="85"/>
      <c r="F35" s="85">
        <v>770.4654895666132</v>
      </c>
      <c r="G35" s="85">
        <f>F35*E29</f>
        <v>48</v>
      </c>
      <c r="H35" s="85">
        <f t="shared" si="0"/>
        <v>48</v>
      </c>
      <c r="I35" s="86" t="str">
        <f t="shared" si="1"/>
        <v xml:space="preserve"> </v>
      </c>
      <c r="J35" s="87" t="str">
        <f t="shared" si="2"/>
        <v xml:space="preserve"> </v>
      </c>
      <c r="K35" s="87"/>
    </row>
    <row r="36" spans="1:11" x14ac:dyDescent="0.2">
      <c r="A36" s="83"/>
      <c r="B36" s="73" t="s">
        <v>28</v>
      </c>
      <c r="C36" s="84" t="s">
        <v>134</v>
      </c>
      <c r="D36" s="73" t="s">
        <v>135</v>
      </c>
      <c r="E36" s="85"/>
      <c r="F36" s="85">
        <v>100</v>
      </c>
      <c r="G36" s="85">
        <f>F36*E29</f>
        <v>6.23</v>
      </c>
      <c r="H36" s="85">
        <f t="shared" si="0"/>
        <v>6.23</v>
      </c>
      <c r="I36" s="86" t="str">
        <f t="shared" si="1"/>
        <v xml:space="preserve"> </v>
      </c>
      <c r="J36" s="87" t="str">
        <f t="shared" si="2"/>
        <v xml:space="preserve"> </v>
      </c>
      <c r="K36" s="87"/>
    </row>
    <row r="37" spans="1:11" ht="60" x14ac:dyDescent="0.2">
      <c r="A37" s="79" t="s">
        <v>137</v>
      </c>
      <c r="B37" s="80" t="s">
        <v>138</v>
      </c>
      <c r="C37" s="80" t="s">
        <v>139</v>
      </c>
      <c r="D37" s="80" t="s">
        <v>100</v>
      </c>
      <c r="E37" s="81">
        <f>Source!I51</f>
        <v>2.5745</v>
      </c>
      <c r="F37" s="81"/>
      <c r="G37" s="81"/>
      <c r="H37" s="81"/>
      <c r="I37" s="81"/>
      <c r="J37" s="82"/>
      <c r="K37" s="82"/>
    </row>
    <row r="38" spans="1:11" ht="24" x14ac:dyDescent="0.2">
      <c r="A38" s="83" t="s">
        <v>734</v>
      </c>
      <c r="B38" s="73" t="s">
        <v>497</v>
      </c>
      <c r="C38" s="84" t="s">
        <v>499</v>
      </c>
      <c r="D38" s="73" t="s">
        <v>323</v>
      </c>
      <c r="E38" s="85"/>
      <c r="F38" s="85">
        <v>8</v>
      </c>
      <c r="G38" s="85">
        <f>F38*E37</f>
        <v>20.596</v>
      </c>
      <c r="H38" s="85">
        <f t="shared" ref="H38:H44" si="3">G38</f>
        <v>20.596</v>
      </c>
      <c r="I38" s="86" t="str">
        <f t="shared" ref="I38:I44" si="4">IF(AND((G38-H38)&lt;0,H38&gt;0),ABS(G38-H38)," ")</f>
        <v xml:space="preserve"> </v>
      </c>
      <c r="J38" s="87" t="str">
        <f t="shared" ref="J38:J44" si="5">IF(AND((G38-H38)&gt;0, H38&gt;0),G38-H38," ")</f>
        <v xml:space="preserve"> </v>
      </c>
      <c r="K38" s="87"/>
    </row>
    <row r="39" spans="1:11" ht="24" x14ac:dyDescent="0.2">
      <c r="A39" s="83" t="s">
        <v>734</v>
      </c>
      <c r="B39" s="73" t="s">
        <v>500</v>
      </c>
      <c r="C39" s="84" t="s">
        <v>502</v>
      </c>
      <c r="D39" s="73" t="s">
        <v>503</v>
      </c>
      <c r="E39" s="85"/>
      <c r="F39" s="85">
        <v>85.5</v>
      </c>
      <c r="G39" s="85">
        <f>F39*E37</f>
        <v>220.11975000000001</v>
      </c>
      <c r="H39" s="85">
        <f t="shared" si="3"/>
        <v>220.11975000000001</v>
      </c>
      <c r="I39" s="86" t="str">
        <f t="shared" si="4"/>
        <v xml:space="preserve"> </v>
      </c>
      <c r="J39" s="87" t="str">
        <f t="shared" si="5"/>
        <v xml:space="preserve"> </v>
      </c>
      <c r="K39" s="87"/>
    </row>
    <row r="40" spans="1:11" ht="36" x14ac:dyDescent="0.2">
      <c r="A40" s="83"/>
      <c r="B40" s="73" t="s">
        <v>28</v>
      </c>
      <c r="C40" s="84" t="s">
        <v>124</v>
      </c>
      <c r="D40" s="73" t="s">
        <v>109</v>
      </c>
      <c r="E40" s="85"/>
      <c r="F40" s="85">
        <v>394.66304136725574</v>
      </c>
      <c r="G40" s="85">
        <f>F40*E37</f>
        <v>1016.06</v>
      </c>
      <c r="H40" s="85">
        <f t="shared" si="3"/>
        <v>1016.06</v>
      </c>
      <c r="I40" s="86" t="str">
        <f t="shared" si="4"/>
        <v xml:space="preserve"> </v>
      </c>
      <c r="J40" s="87" t="str">
        <f t="shared" si="5"/>
        <v xml:space="preserve"> </v>
      </c>
      <c r="K40" s="87"/>
    </row>
    <row r="41" spans="1:11" ht="36" x14ac:dyDescent="0.2">
      <c r="A41" s="83"/>
      <c r="B41" s="73" t="s">
        <v>28</v>
      </c>
      <c r="C41" s="84" t="s">
        <v>127</v>
      </c>
      <c r="D41" s="73" t="s">
        <v>109</v>
      </c>
      <c r="E41" s="85"/>
      <c r="F41" s="85">
        <v>80.166245872985044</v>
      </c>
      <c r="G41" s="85">
        <f>F41*E37</f>
        <v>206.38800000000001</v>
      </c>
      <c r="H41" s="85">
        <f t="shared" si="3"/>
        <v>206.38800000000001</v>
      </c>
      <c r="I41" s="86" t="str">
        <f t="shared" si="4"/>
        <v xml:space="preserve"> </v>
      </c>
      <c r="J41" s="87" t="str">
        <f t="shared" si="5"/>
        <v xml:space="preserve"> </v>
      </c>
      <c r="K41" s="87"/>
    </row>
    <row r="42" spans="1:11" ht="24" x14ac:dyDescent="0.2">
      <c r="A42" s="83"/>
      <c r="B42" s="73" t="s">
        <v>28</v>
      </c>
      <c r="C42" s="84" t="s">
        <v>130</v>
      </c>
      <c r="D42" s="73" t="s">
        <v>51</v>
      </c>
      <c r="E42" s="85"/>
      <c r="F42" s="85">
        <v>49.050301029326086</v>
      </c>
      <c r="G42" s="85">
        <f>F42*E37</f>
        <v>126.28</v>
      </c>
      <c r="H42" s="85">
        <f t="shared" si="3"/>
        <v>126.28</v>
      </c>
      <c r="I42" s="86" t="str">
        <f t="shared" si="4"/>
        <v xml:space="preserve"> </v>
      </c>
      <c r="J42" s="87" t="str">
        <f t="shared" si="5"/>
        <v xml:space="preserve"> </v>
      </c>
      <c r="K42" s="87"/>
    </row>
    <row r="43" spans="1:11" x14ac:dyDescent="0.2">
      <c r="A43" s="83"/>
      <c r="B43" s="73" t="s">
        <v>28</v>
      </c>
      <c r="C43" s="84" t="s">
        <v>38</v>
      </c>
      <c r="D43" s="73" t="s">
        <v>30</v>
      </c>
      <c r="E43" s="85"/>
      <c r="F43" s="85">
        <v>419.49893183142359</v>
      </c>
      <c r="G43" s="85">
        <f>F43*E37</f>
        <v>1080</v>
      </c>
      <c r="H43" s="85">
        <f t="shared" si="3"/>
        <v>1080</v>
      </c>
      <c r="I43" s="86" t="str">
        <f t="shared" si="4"/>
        <v xml:space="preserve"> </v>
      </c>
      <c r="J43" s="87" t="str">
        <f t="shared" si="5"/>
        <v xml:space="preserve"> </v>
      </c>
      <c r="K43" s="87"/>
    </row>
    <row r="44" spans="1:11" x14ac:dyDescent="0.2">
      <c r="A44" s="83"/>
      <c r="B44" s="73" t="s">
        <v>28</v>
      </c>
      <c r="C44" s="84" t="s">
        <v>134</v>
      </c>
      <c r="D44" s="73" t="s">
        <v>135</v>
      </c>
      <c r="E44" s="85"/>
      <c r="F44" s="85">
        <v>100</v>
      </c>
      <c r="G44" s="85">
        <f>F44*E37</f>
        <v>257.45</v>
      </c>
      <c r="H44" s="85">
        <f t="shared" si="3"/>
        <v>257.45</v>
      </c>
      <c r="I44" s="86" t="str">
        <f t="shared" si="4"/>
        <v xml:space="preserve"> </v>
      </c>
      <c r="J44" s="87" t="str">
        <f t="shared" si="5"/>
        <v xml:space="preserve"> </v>
      </c>
      <c r="K44" s="87"/>
    </row>
    <row r="45" spans="1:11" ht="60" x14ac:dyDescent="0.2">
      <c r="A45" s="79" t="s">
        <v>150</v>
      </c>
      <c r="B45" s="80" t="s">
        <v>151</v>
      </c>
      <c r="C45" s="80" t="s">
        <v>152</v>
      </c>
      <c r="D45" s="80" t="s">
        <v>100</v>
      </c>
      <c r="E45" s="81">
        <f>Source!I61</f>
        <v>1.45</v>
      </c>
      <c r="F45" s="81"/>
      <c r="G45" s="81"/>
      <c r="H45" s="81"/>
      <c r="I45" s="81"/>
      <c r="J45" s="82"/>
      <c r="K45" s="82"/>
    </row>
    <row r="46" spans="1:11" ht="24" x14ac:dyDescent="0.2">
      <c r="A46" s="83" t="s">
        <v>734</v>
      </c>
      <c r="B46" s="73" t="s">
        <v>497</v>
      </c>
      <c r="C46" s="84" t="s">
        <v>499</v>
      </c>
      <c r="D46" s="73" t="s">
        <v>323</v>
      </c>
      <c r="E46" s="85"/>
      <c r="F46" s="85">
        <v>8</v>
      </c>
      <c r="G46" s="85">
        <f>F46*E45</f>
        <v>11.6</v>
      </c>
      <c r="H46" s="85">
        <f t="shared" ref="H46:H52" si="6">G46</f>
        <v>11.6</v>
      </c>
      <c r="I46" s="86" t="str">
        <f t="shared" ref="I46:I52" si="7">IF(AND((G46-H46)&lt;0,H46&gt;0),ABS(G46-H46)," ")</f>
        <v xml:space="preserve"> </v>
      </c>
      <c r="J46" s="87" t="str">
        <f t="shared" ref="J46:J52" si="8">IF(AND((G46-H46)&gt;0, H46&gt;0),G46-H46," ")</f>
        <v xml:space="preserve"> </v>
      </c>
      <c r="K46" s="87"/>
    </row>
    <row r="47" spans="1:11" ht="24" x14ac:dyDescent="0.2">
      <c r="A47" s="83" t="s">
        <v>734</v>
      </c>
      <c r="B47" s="73" t="s">
        <v>500</v>
      </c>
      <c r="C47" s="84" t="s">
        <v>502</v>
      </c>
      <c r="D47" s="73" t="s">
        <v>503</v>
      </c>
      <c r="E47" s="85"/>
      <c r="F47" s="85">
        <v>69</v>
      </c>
      <c r="G47" s="85">
        <f>F47*E45</f>
        <v>100.05</v>
      </c>
      <c r="H47" s="85">
        <f t="shared" si="6"/>
        <v>100.05</v>
      </c>
      <c r="I47" s="86" t="str">
        <f t="shared" si="7"/>
        <v xml:space="preserve"> </v>
      </c>
      <c r="J47" s="87" t="str">
        <f t="shared" si="8"/>
        <v xml:space="preserve"> </v>
      </c>
      <c r="K47" s="87"/>
    </row>
    <row r="48" spans="1:11" ht="36" x14ac:dyDescent="0.2">
      <c r="A48" s="83"/>
      <c r="B48" s="73" t="s">
        <v>28</v>
      </c>
      <c r="C48" s="84" t="s">
        <v>124</v>
      </c>
      <c r="D48" s="73" t="s">
        <v>109</v>
      </c>
      <c r="E48" s="85"/>
      <c r="F48" s="85">
        <v>296.14482758620693</v>
      </c>
      <c r="G48" s="85">
        <f>F48*E45</f>
        <v>429.41</v>
      </c>
      <c r="H48" s="85">
        <f t="shared" si="6"/>
        <v>429.41</v>
      </c>
      <c r="I48" s="86" t="str">
        <f t="shared" si="7"/>
        <v xml:space="preserve"> </v>
      </c>
      <c r="J48" s="87" t="str">
        <f t="shared" si="8"/>
        <v xml:space="preserve"> </v>
      </c>
      <c r="K48" s="87"/>
    </row>
    <row r="49" spans="1:11" ht="36" x14ac:dyDescent="0.2">
      <c r="A49" s="83"/>
      <c r="B49" s="73" t="s">
        <v>28</v>
      </c>
      <c r="C49" s="84" t="s">
        <v>127</v>
      </c>
      <c r="D49" s="73" t="s">
        <v>109</v>
      </c>
      <c r="E49" s="85"/>
      <c r="F49" s="85">
        <v>78.731034482758616</v>
      </c>
      <c r="G49" s="85">
        <f>F49*E45</f>
        <v>114.16</v>
      </c>
      <c r="H49" s="85">
        <f t="shared" si="6"/>
        <v>114.16</v>
      </c>
      <c r="I49" s="86" t="str">
        <f t="shared" si="7"/>
        <v xml:space="preserve"> </v>
      </c>
      <c r="J49" s="87" t="str">
        <f t="shared" si="8"/>
        <v xml:space="preserve"> </v>
      </c>
      <c r="K49" s="87"/>
    </row>
    <row r="50" spans="1:11" ht="24" x14ac:dyDescent="0.2">
      <c r="A50" s="83"/>
      <c r="B50" s="73" t="s">
        <v>28</v>
      </c>
      <c r="C50" s="84" t="s">
        <v>130</v>
      </c>
      <c r="D50" s="73" t="s">
        <v>51</v>
      </c>
      <c r="E50" s="85"/>
      <c r="F50" s="85">
        <v>36.53793103448276</v>
      </c>
      <c r="G50" s="85">
        <f>F50*E45</f>
        <v>52.980000000000004</v>
      </c>
      <c r="H50" s="85">
        <f t="shared" si="6"/>
        <v>52.980000000000004</v>
      </c>
      <c r="I50" s="86" t="str">
        <f t="shared" si="7"/>
        <v xml:space="preserve"> </v>
      </c>
      <c r="J50" s="87" t="str">
        <f t="shared" si="8"/>
        <v xml:space="preserve"> </v>
      </c>
      <c r="K50" s="87"/>
    </row>
    <row r="51" spans="1:11" x14ac:dyDescent="0.2">
      <c r="A51" s="83"/>
      <c r="B51" s="73" t="s">
        <v>28</v>
      </c>
      <c r="C51" s="84" t="s">
        <v>38</v>
      </c>
      <c r="D51" s="73" t="s">
        <v>30</v>
      </c>
      <c r="E51" s="85"/>
      <c r="F51" s="85">
        <v>347.58620689655174</v>
      </c>
      <c r="G51" s="85">
        <f>F51*E45</f>
        <v>504</v>
      </c>
      <c r="H51" s="85">
        <f t="shared" si="6"/>
        <v>504</v>
      </c>
      <c r="I51" s="86" t="str">
        <f t="shared" si="7"/>
        <v xml:space="preserve"> </v>
      </c>
      <c r="J51" s="87" t="str">
        <f t="shared" si="8"/>
        <v xml:space="preserve"> </v>
      </c>
      <c r="K51" s="87"/>
    </row>
    <row r="52" spans="1:11" x14ac:dyDescent="0.2">
      <c r="A52" s="83"/>
      <c r="B52" s="73" t="s">
        <v>28</v>
      </c>
      <c r="C52" s="84" t="s">
        <v>134</v>
      </c>
      <c r="D52" s="73" t="s">
        <v>135</v>
      </c>
      <c r="E52" s="85"/>
      <c r="F52" s="85">
        <v>100</v>
      </c>
      <c r="G52" s="85">
        <f>F52*E45</f>
        <v>145</v>
      </c>
      <c r="H52" s="85">
        <f t="shared" si="6"/>
        <v>145</v>
      </c>
      <c r="I52" s="86" t="str">
        <f t="shared" si="7"/>
        <v xml:space="preserve"> </v>
      </c>
      <c r="J52" s="87" t="str">
        <f t="shared" si="8"/>
        <v xml:space="preserve"> </v>
      </c>
      <c r="K52" s="87"/>
    </row>
    <row r="53" spans="1:11" ht="60" x14ac:dyDescent="0.2">
      <c r="A53" s="79" t="s">
        <v>163</v>
      </c>
      <c r="B53" s="80" t="s">
        <v>164</v>
      </c>
      <c r="C53" s="80" t="s">
        <v>165</v>
      </c>
      <c r="D53" s="80" t="s">
        <v>100</v>
      </c>
      <c r="E53" s="81">
        <f>Source!I71</f>
        <v>0.36249999999999999</v>
      </c>
      <c r="F53" s="81"/>
      <c r="G53" s="81"/>
      <c r="H53" s="81"/>
      <c r="I53" s="81"/>
      <c r="J53" s="82"/>
      <c r="K53" s="82"/>
    </row>
    <row r="54" spans="1:11" ht="24" x14ac:dyDescent="0.2">
      <c r="A54" s="83" t="s">
        <v>734</v>
      </c>
      <c r="B54" s="73" t="s">
        <v>497</v>
      </c>
      <c r="C54" s="84" t="s">
        <v>499</v>
      </c>
      <c r="D54" s="73" t="s">
        <v>323</v>
      </c>
      <c r="E54" s="85"/>
      <c r="F54" s="85">
        <v>8</v>
      </c>
      <c r="G54" s="85">
        <f>F54*E53</f>
        <v>2.9</v>
      </c>
      <c r="H54" s="85">
        <f t="shared" ref="H54:H60" si="9">G54</f>
        <v>2.9</v>
      </c>
      <c r="I54" s="86" t="str">
        <f t="shared" ref="I54:I60" si="10">IF(AND((G54-H54)&lt;0,H54&gt;0),ABS(G54-H54)," ")</f>
        <v xml:space="preserve"> </v>
      </c>
      <c r="J54" s="87" t="str">
        <f t="shared" ref="J54:J60" si="11">IF(AND((G54-H54)&gt;0, H54&gt;0),G54-H54," ")</f>
        <v xml:space="preserve"> </v>
      </c>
      <c r="K54" s="87"/>
    </row>
    <row r="55" spans="1:11" ht="24" x14ac:dyDescent="0.2">
      <c r="A55" s="83" t="s">
        <v>734</v>
      </c>
      <c r="B55" s="73" t="s">
        <v>500</v>
      </c>
      <c r="C55" s="84" t="s">
        <v>502</v>
      </c>
      <c r="D55" s="73" t="s">
        <v>503</v>
      </c>
      <c r="E55" s="85"/>
      <c r="F55" s="85">
        <v>51.75</v>
      </c>
      <c r="G55" s="85">
        <f>F55*E53</f>
        <v>18.759374999999999</v>
      </c>
      <c r="H55" s="85">
        <f t="shared" si="9"/>
        <v>18.759374999999999</v>
      </c>
      <c r="I55" s="86" t="str">
        <f t="shared" si="10"/>
        <v xml:space="preserve"> </v>
      </c>
      <c r="J55" s="87" t="str">
        <f t="shared" si="11"/>
        <v xml:space="preserve"> </v>
      </c>
      <c r="K55" s="87"/>
    </row>
    <row r="56" spans="1:11" ht="36" x14ac:dyDescent="0.2">
      <c r="A56" s="83"/>
      <c r="B56" s="73" t="s">
        <v>28</v>
      </c>
      <c r="C56" s="84" t="s">
        <v>124</v>
      </c>
      <c r="D56" s="73" t="s">
        <v>109</v>
      </c>
      <c r="E56" s="85"/>
      <c r="F56" s="85">
        <v>296.13793103448273</v>
      </c>
      <c r="G56" s="85">
        <f>F56*E53</f>
        <v>107.35</v>
      </c>
      <c r="H56" s="85">
        <f t="shared" si="9"/>
        <v>107.35</v>
      </c>
      <c r="I56" s="86" t="str">
        <f t="shared" si="10"/>
        <v xml:space="preserve"> </v>
      </c>
      <c r="J56" s="87" t="str">
        <f t="shared" si="11"/>
        <v xml:space="preserve"> </v>
      </c>
      <c r="K56" s="87"/>
    </row>
    <row r="57" spans="1:11" ht="36" x14ac:dyDescent="0.2">
      <c r="A57" s="83"/>
      <c r="B57" s="73" t="s">
        <v>28</v>
      </c>
      <c r="C57" s="84" t="s">
        <v>127</v>
      </c>
      <c r="D57" s="73" t="s">
        <v>109</v>
      </c>
      <c r="E57" s="85"/>
      <c r="F57" s="85">
        <v>78.728275862068969</v>
      </c>
      <c r="G57" s="85">
        <f>F57*E53</f>
        <v>28.539000000000001</v>
      </c>
      <c r="H57" s="85">
        <f t="shared" si="9"/>
        <v>28.539000000000001</v>
      </c>
      <c r="I57" s="86" t="str">
        <f t="shared" si="10"/>
        <v xml:space="preserve"> </v>
      </c>
      <c r="J57" s="87" t="str">
        <f t="shared" si="11"/>
        <v xml:space="preserve"> </v>
      </c>
      <c r="K57" s="87"/>
    </row>
    <row r="58" spans="1:11" ht="24" x14ac:dyDescent="0.2">
      <c r="A58" s="83"/>
      <c r="B58" s="73" t="s">
        <v>28</v>
      </c>
      <c r="C58" s="84" t="s">
        <v>130</v>
      </c>
      <c r="D58" s="73" t="s">
        <v>51</v>
      </c>
      <c r="E58" s="85"/>
      <c r="F58" s="85">
        <v>36.551724137931039</v>
      </c>
      <c r="G58" s="85">
        <f>F58*E53</f>
        <v>13.250000000000002</v>
      </c>
      <c r="H58" s="85">
        <f t="shared" si="9"/>
        <v>13.250000000000002</v>
      </c>
      <c r="I58" s="86" t="str">
        <f t="shared" si="10"/>
        <v xml:space="preserve"> </v>
      </c>
      <c r="J58" s="87" t="str">
        <f t="shared" si="11"/>
        <v xml:space="preserve"> </v>
      </c>
      <c r="K58" s="87"/>
    </row>
    <row r="59" spans="1:11" x14ac:dyDescent="0.2">
      <c r="A59" s="83"/>
      <c r="B59" s="73" t="s">
        <v>28</v>
      </c>
      <c r="C59" s="84" t="s">
        <v>38</v>
      </c>
      <c r="D59" s="73" t="s">
        <v>30</v>
      </c>
      <c r="E59" s="85"/>
      <c r="F59" s="85">
        <v>496.55172413793105</v>
      </c>
      <c r="G59" s="85">
        <f>F59*E53</f>
        <v>180</v>
      </c>
      <c r="H59" s="85">
        <f t="shared" si="9"/>
        <v>180</v>
      </c>
      <c r="I59" s="86" t="str">
        <f t="shared" si="10"/>
        <v xml:space="preserve"> </v>
      </c>
      <c r="J59" s="87" t="str">
        <f t="shared" si="11"/>
        <v xml:space="preserve"> </v>
      </c>
      <c r="K59" s="87"/>
    </row>
    <row r="60" spans="1:11" x14ac:dyDescent="0.2">
      <c r="A60" s="83"/>
      <c r="B60" s="73" t="s">
        <v>28</v>
      </c>
      <c r="C60" s="84" t="s">
        <v>134</v>
      </c>
      <c r="D60" s="73" t="s">
        <v>135</v>
      </c>
      <c r="E60" s="85"/>
      <c r="F60" s="85">
        <v>100</v>
      </c>
      <c r="G60" s="85">
        <f>F60*E53</f>
        <v>36.25</v>
      </c>
      <c r="H60" s="85">
        <f t="shared" si="9"/>
        <v>36.25</v>
      </c>
      <c r="I60" s="86" t="str">
        <f t="shared" si="10"/>
        <v xml:space="preserve"> </v>
      </c>
      <c r="J60" s="87" t="str">
        <f t="shared" si="11"/>
        <v xml:space="preserve"> </v>
      </c>
      <c r="K60" s="87"/>
    </row>
    <row r="61" spans="1:11" ht="84" x14ac:dyDescent="0.2">
      <c r="A61" s="79" t="s">
        <v>176</v>
      </c>
      <c r="B61" s="80" t="s">
        <v>177</v>
      </c>
      <c r="C61" s="80" t="s">
        <v>178</v>
      </c>
      <c r="D61" s="80" t="s">
        <v>100</v>
      </c>
      <c r="E61" s="81">
        <f>Source!I81</f>
        <v>13.4511</v>
      </c>
      <c r="F61" s="81"/>
      <c r="G61" s="81"/>
      <c r="H61" s="81"/>
      <c r="I61" s="81"/>
      <c r="J61" s="82"/>
      <c r="K61" s="82"/>
    </row>
    <row r="62" spans="1:11" ht="24" x14ac:dyDescent="0.2">
      <c r="A62" s="83" t="s">
        <v>734</v>
      </c>
      <c r="B62" s="73" t="s">
        <v>497</v>
      </c>
      <c r="C62" s="84" t="s">
        <v>499</v>
      </c>
      <c r="D62" s="73" t="s">
        <v>323</v>
      </c>
      <c r="E62" s="85"/>
      <c r="F62" s="85">
        <v>8</v>
      </c>
      <c r="G62" s="85">
        <f>F62*E61</f>
        <v>107.6088</v>
      </c>
      <c r="H62" s="85">
        <f t="shared" ref="H62:H68" si="12">G62</f>
        <v>107.6088</v>
      </c>
      <c r="I62" s="86" t="str">
        <f t="shared" ref="I62:I68" si="13">IF(AND((G62-H62)&lt;0,H62&gt;0),ABS(G62-H62)," ")</f>
        <v xml:space="preserve"> </v>
      </c>
      <c r="J62" s="87" t="str">
        <f t="shared" ref="J62:J68" si="14">IF(AND((G62-H62)&gt;0, H62&gt;0),G62-H62," ")</f>
        <v xml:space="preserve"> </v>
      </c>
      <c r="K62" s="87"/>
    </row>
    <row r="63" spans="1:11" ht="24" x14ac:dyDescent="0.2">
      <c r="A63" s="83" t="s">
        <v>734</v>
      </c>
      <c r="B63" s="73" t="s">
        <v>500</v>
      </c>
      <c r="C63" s="84" t="s">
        <v>502</v>
      </c>
      <c r="D63" s="73" t="s">
        <v>503</v>
      </c>
      <c r="E63" s="85"/>
      <c r="F63" s="85">
        <v>53.25</v>
      </c>
      <c r="G63" s="85">
        <f>F63*E61</f>
        <v>716.271075</v>
      </c>
      <c r="H63" s="85">
        <f t="shared" si="12"/>
        <v>716.271075</v>
      </c>
      <c r="I63" s="86" t="str">
        <f t="shared" si="13"/>
        <v xml:space="preserve"> </v>
      </c>
      <c r="J63" s="87" t="str">
        <f t="shared" si="14"/>
        <v xml:space="preserve"> </v>
      </c>
      <c r="K63" s="87"/>
    </row>
    <row r="64" spans="1:11" ht="36" x14ac:dyDescent="0.2">
      <c r="A64" s="83"/>
      <c r="B64" s="73" t="s">
        <v>28</v>
      </c>
      <c r="C64" s="84" t="s">
        <v>124</v>
      </c>
      <c r="D64" s="73" t="s">
        <v>109</v>
      </c>
      <c r="E64" s="85"/>
      <c r="F64" s="85">
        <v>182.27356870441824</v>
      </c>
      <c r="G64" s="85">
        <f>F64*E61</f>
        <v>2451.7800000000002</v>
      </c>
      <c r="H64" s="85">
        <f t="shared" si="12"/>
        <v>2451.7800000000002</v>
      </c>
      <c r="I64" s="86" t="str">
        <f t="shared" si="13"/>
        <v xml:space="preserve"> </v>
      </c>
      <c r="J64" s="87" t="str">
        <f t="shared" si="14"/>
        <v xml:space="preserve"> </v>
      </c>
      <c r="K64" s="87"/>
    </row>
    <row r="65" spans="1:11" ht="36" x14ac:dyDescent="0.2">
      <c r="A65" s="83"/>
      <c r="B65" s="73" t="s">
        <v>28</v>
      </c>
      <c r="C65" s="84" t="s">
        <v>127</v>
      </c>
      <c r="D65" s="73" t="s">
        <v>109</v>
      </c>
      <c r="E65" s="85"/>
      <c r="F65" s="85">
        <v>71.974039297901285</v>
      </c>
      <c r="G65" s="85">
        <f>F65*E61</f>
        <v>968.13</v>
      </c>
      <c r="H65" s="85">
        <f t="shared" si="12"/>
        <v>968.13</v>
      </c>
      <c r="I65" s="86" t="str">
        <f t="shared" si="13"/>
        <v xml:space="preserve"> </v>
      </c>
      <c r="J65" s="87" t="str">
        <f t="shared" si="14"/>
        <v xml:space="preserve"> </v>
      </c>
      <c r="K65" s="87"/>
    </row>
    <row r="66" spans="1:11" ht="24" x14ac:dyDescent="0.2">
      <c r="A66" s="83"/>
      <c r="B66" s="73" t="s">
        <v>28</v>
      </c>
      <c r="C66" s="84" t="s">
        <v>130</v>
      </c>
      <c r="D66" s="73" t="s">
        <v>51</v>
      </c>
      <c r="E66" s="85"/>
      <c r="F66" s="85">
        <v>27.424522901472741</v>
      </c>
      <c r="G66" s="85">
        <f>F66*E61</f>
        <v>368.89</v>
      </c>
      <c r="H66" s="85">
        <f t="shared" si="12"/>
        <v>368.89</v>
      </c>
      <c r="I66" s="86" t="str">
        <f t="shared" si="13"/>
        <v xml:space="preserve"> </v>
      </c>
      <c r="J66" s="87" t="str">
        <f t="shared" si="14"/>
        <v xml:space="preserve"> </v>
      </c>
      <c r="K66" s="87"/>
    </row>
    <row r="67" spans="1:11" x14ac:dyDescent="0.2">
      <c r="A67" s="83"/>
      <c r="B67" s="73" t="s">
        <v>28</v>
      </c>
      <c r="C67" s="84" t="s">
        <v>38</v>
      </c>
      <c r="D67" s="73" t="s">
        <v>30</v>
      </c>
      <c r="E67" s="85"/>
      <c r="F67" s="85">
        <v>337.22149117916007</v>
      </c>
      <c r="G67" s="85">
        <f>F67*E61</f>
        <v>4536</v>
      </c>
      <c r="H67" s="85">
        <f t="shared" si="12"/>
        <v>4536</v>
      </c>
      <c r="I67" s="86" t="str">
        <f t="shared" si="13"/>
        <v xml:space="preserve"> </v>
      </c>
      <c r="J67" s="87" t="str">
        <f t="shared" si="14"/>
        <v xml:space="preserve"> </v>
      </c>
      <c r="K67" s="87"/>
    </row>
    <row r="68" spans="1:11" x14ac:dyDescent="0.2">
      <c r="A68" s="83"/>
      <c r="B68" s="73" t="s">
        <v>28</v>
      </c>
      <c r="C68" s="84" t="s">
        <v>134</v>
      </c>
      <c r="D68" s="73" t="s">
        <v>135</v>
      </c>
      <c r="E68" s="85"/>
      <c r="F68" s="85">
        <v>99.999999999999986</v>
      </c>
      <c r="G68" s="85">
        <f>F68*E61</f>
        <v>1345.11</v>
      </c>
      <c r="H68" s="85">
        <f t="shared" si="12"/>
        <v>1345.11</v>
      </c>
      <c r="I68" s="86" t="str">
        <f t="shared" si="13"/>
        <v xml:space="preserve"> </v>
      </c>
      <c r="J68" s="87" t="str">
        <f t="shared" si="14"/>
        <v xml:space="preserve"> </v>
      </c>
      <c r="K68" s="87"/>
    </row>
    <row r="69" spans="1:11" ht="36" x14ac:dyDescent="0.2">
      <c r="A69" s="79" t="s">
        <v>189</v>
      </c>
      <c r="B69" s="80" t="s">
        <v>190</v>
      </c>
      <c r="C69" s="80" t="s">
        <v>191</v>
      </c>
      <c r="D69" s="80" t="s">
        <v>100</v>
      </c>
      <c r="E69" s="81">
        <f>Source!I91</f>
        <v>6.2241999999999997</v>
      </c>
      <c r="F69" s="81"/>
      <c r="G69" s="81"/>
      <c r="H69" s="81"/>
      <c r="I69" s="81"/>
      <c r="J69" s="82"/>
      <c r="K69" s="82"/>
    </row>
    <row r="70" spans="1:11" ht="24" x14ac:dyDescent="0.2">
      <c r="A70" s="83" t="s">
        <v>734</v>
      </c>
      <c r="B70" s="73" t="s">
        <v>497</v>
      </c>
      <c r="C70" s="84" t="s">
        <v>499</v>
      </c>
      <c r="D70" s="73" t="s">
        <v>323</v>
      </c>
      <c r="E70" s="85"/>
      <c r="F70" s="85">
        <v>8</v>
      </c>
      <c r="G70" s="85">
        <f>F70*E69</f>
        <v>49.793599999999998</v>
      </c>
      <c r="H70" s="85">
        <f t="shared" ref="H70:H76" si="15">G70</f>
        <v>49.793599999999998</v>
      </c>
      <c r="I70" s="86" t="str">
        <f t="shared" ref="I70:I76" si="16">IF(AND((G70-H70)&lt;0,H70&gt;0),ABS(G70-H70)," ")</f>
        <v xml:space="preserve"> </v>
      </c>
      <c r="J70" s="87" t="str">
        <f t="shared" ref="J70:J76" si="17">IF(AND((G70-H70)&gt;0, H70&gt;0),G70-H70," ")</f>
        <v xml:space="preserve"> </v>
      </c>
      <c r="K70" s="87"/>
    </row>
    <row r="71" spans="1:11" ht="24" x14ac:dyDescent="0.2">
      <c r="A71" s="83" t="s">
        <v>734</v>
      </c>
      <c r="B71" s="73" t="s">
        <v>500</v>
      </c>
      <c r="C71" s="84" t="s">
        <v>502</v>
      </c>
      <c r="D71" s="73" t="s">
        <v>503</v>
      </c>
      <c r="E71" s="85"/>
      <c r="F71" s="85">
        <v>92.6</v>
      </c>
      <c r="G71" s="85">
        <f>F71*E69</f>
        <v>576.36091999999996</v>
      </c>
      <c r="H71" s="85">
        <f t="shared" si="15"/>
        <v>576.36091999999996</v>
      </c>
      <c r="I71" s="86" t="str">
        <f t="shared" si="16"/>
        <v xml:space="preserve"> </v>
      </c>
      <c r="J71" s="87" t="str">
        <f t="shared" si="17"/>
        <v xml:space="preserve"> </v>
      </c>
      <c r="K71" s="87"/>
    </row>
    <row r="72" spans="1:11" ht="36" x14ac:dyDescent="0.2">
      <c r="A72" s="83"/>
      <c r="B72" s="73" t="s">
        <v>28</v>
      </c>
      <c r="C72" s="84" t="s">
        <v>124</v>
      </c>
      <c r="D72" s="73" t="s">
        <v>109</v>
      </c>
      <c r="E72" s="85"/>
      <c r="F72" s="85">
        <v>371.55779055942935</v>
      </c>
      <c r="G72" s="85">
        <f>F72*E69</f>
        <v>2312.65</v>
      </c>
      <c r="H72" s="85">
        <f t="shared" si="15"/>
        <v>2312.65</v>
      </c>
      <c r="I72" s="86" t="str">
        <f t="shared" si="16"/>
        <v xml:space="preserve"> </v>
      </c>
      <c r="J72" s="87" t="str">
        <f t="shared" si="17"/>
        <v xml:space="preserve"> </v>
      </c>
      <c r="K72" s="87"/>
    </row>
    <row r="73" spans="1:11" ht="36" x14ac:dyDescent="0.2">
      <c r="A73" s="83"/>
      <c r="B73" s="73" t="s">
        <v>28</v>
      </c>
      <c r="C73" s="84" t="s">
        <v>127</v>
      </c>
      <c r="D73" s="73" t="s">
        <v>109</v>
      </c>
      <c r="E73" s="85"/>
      <c r="F73" s="85">
        <v>51.470068442530774</v>
      </c>
      <c r="G73" s="85">
        <f>F73*E69</f>
        <v>320.36</v>
      </c>
      <c r="H73" s="85">
        <f t="shared" si="15"/>
        <v>320.36</v>
      </c>
      <c r="I73" s="86" t="str">
        <f t="shared" si="16"/>
        <v xml:space="preserve"> </v>
      </c>
      <c r="J73" s="87" t="str">
        <f t="shared" si="17"/>
        <v xml:space="preserve"> </v>
      </c>
      <c r="K73" s="87"/>
    </row>
    <row r="74" spans="1:11" ht="24" x14ac:dyDescent="0.2">
      <c r="A74" s="83"/>
      <c r="B74" s="73" t="s">
        <v>28</v>
      </c>
      <c r="C74" s="84" t="s">
        <v>130</v>
      </c>
      <c r="D74" s="73" t="s">
        <v>51</v>
      </c>
      <c r="E74" s="85"/>
      <c r="F74" s="85">
        <v>45.816329809453428</v>
      </c>
      <c r="G74" s="85">
        <f>F74*E69</f>
        <v>285.17</v>
      </c>
      <c r="H74" s="85">
        <f t="shared" si="15"/>
        <v>285.17</v>
      </c>
      <c r="I74" s="86" t="str">
        <f t="shared" si="16"/>
        <v xml:space="preserve"> </v>
      </c>
      <c r="J74" s="87" t="str">
        <f t="shared" si="17"/>
        <v xml:space="preserve"> </v>
      </c>
      <c r="K74" s="87"/>
    </row>
    <row r="75" spans="1:11" x14ac:dyDescent="0.2">
      <c r="A75" s="83"/>
      <c r="B75" s="73" t="s">
        <v>28</v>
      </c>
      <c r="C75" s="84" t="s">
        <v>38</v>
      </c>
      <c r="D75" s="73" t="s">
        <v>30</v>
      </c>
      <c r="E75" s="85"/>
      <c r="F75" s="85">
        <v>517.65688763214553</v>
      </c>
      <c r="G75" s="85">
        <f>F75*E69</f>
        <v>3222</v>
      </c>
      <c r="H75" s="85">
        <f t="shared" si="15"/>
        <v>3222</v>
      </c>
      <c r="I75" s="86" t="str">
        <f t="shared" si="16"/>
        <v xml:space="preserve"> </v>
      </c>
      <c r="J75" s="87" t="str">
        <f t="shared" si="17"/>
        <v xml:space="preserve"> </v>
      </c>
      <c r="K75" s="87"/>
    </row>
    <row r="76" spans="1:11" x14ac:dyDescent="0.2">
      <c r="A76" s="83"/>
      <c r="B76" s="73" t="s">
        <v>28</v>
      </c>
      <c r="C76" s="84" t="s">
        <v>202</v>
      </c>
      <c r="D76" s="73" t="s">
        <v>135</v>
      </c>
      <c r="E76" s="85"/>
      <c r="F76" s="85">
        <v>100</v>
      </c>
      <c r="G76" s="85">
        <f>F76*E69</f>
        <v>622.41999999999996</v>
      </c>
      <c r="H76" s="85">
        <f t="shared" si="15"/>
        <v>622.41999999999996</v>
      </c>
      <c r="I76" s="86" t="str">
        <f t="shared" si="16"/>
        <v xml:space="preserve"> </v>
      </c>
      <c r="J76" s="87" t="str">
        <f t="shared" si="17"/>
        <v xml:space="preserve"> </v>
      </c>
      <c r="K76" s="87"/>
    </row>
    <row r="77" spans="1:11" ht="24" x14ac:dyDescent="0.2">
      <c r="A77" s="79" t="s">
        <v>203</v>
      </c>
      <c r="B77" s="80" t="s">
        <v>204</v>
      </c>
      <c r="C77" s="80" t="s">
        <v>205</v>
      </c>
      <c r="D77" s="80" t="s">
        <v>206</v>
      </c>
      <c r="E77" s="81">
        <f>Source!I101</f>
        <v>15.891</v>
      </c>
      <c r="F77" s="81"/>
      <c r="G77" s="81"/>
      <c r="H77" s="81"/>
      <c r="I77" s="81"/>
      <c r="J77" s="82"/>
      <c r="K77" s="82"/>
    </row>
    <row r="78" spans="1:11" ht="24" x14ac:dyDescent="0.2">
      <c r="A78" s="83" t="s">
        <v>734</v>
      </c>
      <c r="B78" s="73" t="s">
        <v>497</v>
      </c>
      <c r="C78" s="84" t="s">
        <v>499</v>
      </c>
      <c r="D78" s="73" t="s">
        <v>323</v>
      </c>
      <c r="E78" s="85"/>
      <c r="F78" s="85">
        <v>4</v>
      </c>
      <c r="G78" s="85">
        <f>F78*E77</f>
        <v>63.564</v>
      </c>
      <c r="H78" s="85">
        <f t="shared" ref="H78:H83" si="18">G78</f>
        <v>63.564</v>
      </c>
      <c r="I78" s="86" t="str">
        <f t="shared" ref="I78:I83" si="19">IF(AND((G78-H78)&lt;0,H78&gt;0),ABS(G78-H78)," ")</f>
        <v xml:space="preserve"> </v>
      </c>
      <c r="J78" s="87" t="str">
        <f t="shared" ref="J78:J83" si="20">IF(AND((G78-H78)&gt;0, H78&gt;0),G78-H78," ")</f>
        <v xml:space="preserve"> </v>
      </c>
      <c r="K78" s="87"/>
    </row>
    <row r="79" spans="1:11" ht="24" x14ac:dyDescent="0.2">
      <c r="A79" s="83" t="s">
        <v>734</v>
      </c>
      <c r="B79" s="73" t="s">
        <v>500</v>
      </c>
      <c r="C79" s="84" t="s">
        <v>502</v>
      </c>
      <c r="D79" s="73" t="s">
        <v>503</v>
      </c>
      <c r="E79" s="85"/>
      <c r="F79" s="85">
        <v>68.03</v>
      </c>
      <c r="G79" s="85">
        <f>F79*E77</f>
        <v>1081.0647300000001</v>
      </c>
      <c r="H79" s="85">
        <f t="shared" si="18"/>
        <v>1081.0647300000001</v>
      </c>
      <c r="I79" s="86" t="str">
        <f t="shared" si="19"/>
        <v xml:space="preserve"> </v>
      </c>
      <c r="J79" s="87" t="str">
        <f t="shared" si="20"/>
        <v xml:space="preserve"> </v>
      </c>
      <c r="K79" s="87"/>
    </row>
    <row r="80" spans="1:11" ht="24" x14ac:dyDescent="0.2">
      <c r="A80" s="83"/>
      <c r="B80" s="73" t="s">
        <v>209</v>
      </c>
      <c r="C80" s="84" t="s">
        <v>210</v>
      </c>
      <c r="D80" s="73" t="s">
        <v>109</v>
      </c>
      <c r="E80" s="85"/>
      <c r="F80" s="85">
        <v>46.472846265181552</v>
      </c>
      <c r="G80" s="85">
        <f>F80*E77</f>
        <v>738.5</v>
      </c>
      <c r="H80" s="85">
        <f t="shared" si="18"/>
        <v>738.5</v>
      </c>
      <c r="I80" s="86" t="str">
        <f t="shared" si="19"/>
        <v xml:space="preserve"> </v>
      </c>
      <c r="J80" s="87" t="str">
        <f t="shared" si="20"/>
        <v xml:space="preserve"> </v>
      </c>
      <c r="K80" s="87"/>
    </row>
    <row r="81" spans="1:11" ht="24" x14ac:dyDescent="0.2">
      <c r="A81" s="83"/>
      <c r="B81" s="73" t="s">
        <v>209</v>
      </c>
      <c r="C81" s="84" t="s">
        <v>213</v>
      </c>
      <c r="D81" s="73" t="s">
        <v>109</v>
      </c>
      <c r="E81" s="85"/>
      <c r="F81" s="85">
        <v>18.834560443018063</v>
      </c>
      <c r="G81" s="85">
        <f>F81*E77</f>
        <v>299.3</v>
      </c>
      <c r="H81" s="85">
        <f t="shared" si="18"/>
        <v>299.3</v>
      </c>
      <c r="I81" s="86" t="str">
        <f t="shared" si="19"/>
        <v xml:space="preserve"> </v>
      </c>
      <c r="J81" s="87" t="str">
        <f t="shared" si="20"/>
        <v xml:space="preserve"> </v>
      </c>
      <c r="K81" s="87"/>
    </row>
    <row r="82" spans="1:11" ht="24" x14ac:dyDescent="0.2">
      <c r="A82" s="83"/>
      <c r="B82" s="73" t="s">
        <v>215</v>
      </c>
      <c r="C82" s="84" t="s">
        <v>216</v>
      </c>
      <c r="D82" s="73" t="s">
        <v>109</v>
      </c>
      <c r="E82" s="85"/>
      <c r="F82" s="85">
        <v>34.686300421622306</v>
      </c>
      <c r="G82" s="85">
        <f>F82*E77</f>
        <v>551.20000000000005</v>
      </c>
      <c r="H82" s="85">
        <f t="shared" si="18"/>
        <v>551.20000000000005</v>
      </c>
      <c r="I82" s="86" t="str">
        <f t="shared" si="19"/>
        <v xml:space="preserve"> </v>
      </c>
      <c r="J82" s="87" t="str">
        <f t="shared" si="20"/>
        <v xml:space="preserve"> </v>
      </c>
      <c r="K82" s="87"/>
    </row>
    <row r="83" spans="1:11" ht="36" x14ac:dyDescent="0.2">
      <c r="A83" s="83"/>
      <c r="B83" s="73" t="s">
        <v>219</v>
      </c>
      <c r="C83" s="84" t="s">
        <v>220</v>
      </c>
      <c r="D83" s="73" t="s">
        <v>122</v>
      </c>
      <c r="E83" s="85"/>
      <c r="F83" s="85">
        <v>6.607513686992637</v>
      </c>
      <c r="G83" s="85">
        <f>F83*E77</f>
        <v>105</v>
      </c>
      <c r="H83" s="85">
        <f t="shared" si="18"/>
        <v>105</v>
      </c>
      <c r="I83" s="86" t="str">
        <f t="shared" si="19"/>
        <v xml:space="preserve"> </v>
      </c>
      <c r="J83" s="87" t="str">
        <f t="shared" si="20"/>
        <v xml:space="preserve"> </v>
      </c>
      <c r="K83" s="87"/>
    </row>
    <row r="84" spans="1:11" ht="24" x14ac:dyDescent="0.2">
      <c r="A84" s="79" t="s">
        <v>222</v>
      </c>
      <c r="B84" s="80" t="s">
        <v>223</v>
      </c>
      <c r="C84" s="80" t="s">
        <v>224</v>
      </c>
      <c r="D84" s="80" t="s">
        <v>225</v>
      </c>
      <c r="E84" s="81">
        <f>Source!I106</f>
        <v>5.76</v>
      </c>
      <c r="F84" s="81"/>
      <c r="G84" s="81"/>
      <c r="H84" s="81"/>
      <c r="I84" s="81"/>
      <c r="J84" s="82"/>
      <c r="K84" s="82"/>
    </row>
    <row r="85" spans="1:11" x14ac:dyDescent="0.2">
      <c r="A85" s="83"/>
      <c r="B85" s="73" t="s">
        <v>28</v>
      </c>
      <c r="C85" s="84" t="s">
        <v>228</v>
      </c>
      <c r="D85" s="73" t="s">
        <v>229</v>
      </c>
      <c r="E85" s="85"/>
      <c r="F85" s="85">
        <v>100</v>
      </c>
      <c r="G85" s="85">
        <f>F85*E84</f>
        <v>576</v>
      </c>
      <c r="H85" s="85">
        <f>G85</f>
        <v>576</v>
      </c>
      <c r="I85" s="86" t="str">
        <f>IF(AND((G85-H85)&lt;0,H85&gt;0),ABS(G85-H85)," ")</f>
        <v xml:space="preserve"> </v>
      </c>
      <c r="J85" s="87" t="str">
        <f>IF(AND((G85-H85)&gt;0, H85&gt;0),G85-H85," ")</f>
        <v xml:space="preserve"> </v>
      </c>
      <c r="K85" s="87"/>
    </row>
    <row r="86" spans="1:11" ht="36" x14ac:dyDescent="0.2">
      <c r="A86" s="79" t="s">
        <v>231</v>
      </c>
      <c r="B86" s="80" t="s">
        <v>232</v>
      </c>
      <c r="C86" s="80" t="s">
        <v>233</v>
      </c>
      <c r="D86" s="80" t="s">
        <v>100</v>
      </c>
      <c r="E86" s="81">
        <f>Source!I108</f>
        <v>4.37</v>
      </c>
      <c r="F86" s="81"/>
      <c r="G86" s="81"/>
      <c r="H86" s="81"/>
      <c r="I86" s="81"/>
      <c r="J86" s="82"/>
      <c r="K86" s="82"/>
    </row>
    <row r="87" spans="1:11" ht="24" x14ac:dyDescent="0.2">
      <c r="A87" s="83" t="s">
        <v>734</v>
      </c>
      <c r="B87" s="73" t="s">
        <v>509</v>
      </c>
      <c r="C87" s="84" t="s">
        <v>511</v>
      </c>
      <c r="D87" s="73" t="s">
        <v>20</v>
      </c>
      <c r="E87" s="85"/>
      <c r="F87" s="85">
        <v>4.0000000000000001E-3</v>
      </c>
      <c r="G87" s="85">
        <f>F87*E86</f>
        <v>1.7480000000000002E-2</v>
      </c>
      <c r="H87" s="85">
        <f>G87</f>
        <v>1.7480000000000002E-2</v>
      </c>
      <c r="I87" s="86" t="str">
        <f>IF(AND((G87-H87)&lt;0,H87&gt;0),ABS(G87-H87)," ")</f>
        <v xml:space="preserve"> </v>
      </c>
      <c r="J87" s="87" t="str">
        <f>IF(AND((G87-H87)&gt;0, H87&gt;0),G87-H87," ")</f>
        <v xml:space="preserve"> </v>
      </c>
      <c r="K87" s="87"/>
    </row>
    <row r="88" spans="1:11" ht="24" x14ac:dyDescent="0.2">
      <c r="A88" s="83" t="s">
        <v>734</v>
      </c>
      <c r="B88" s="73" t="s">
        <v>512</v>
      </c>
      <c r="C88" s="84" t="s">
        <v>514</v>
      </c>
      <c r="D88" s="73" t="s">
        <v>20</v>
      </c>
      <c r="E88" s="85"/>
      <c r="F88" s="85">
        <v>1.2E-2</v>
      </c>
      <c r="G88" s="85">
        <f>F88*E86</f>
        <v>5.2440000000000001E-2</v>
      </c>
      <c r="H88" s="85">
        <f>G88</f>
        <v>5.2440000000000001E-2</v>
      </c>
      <c r="I88" s="86" t="str">
        <f>IF(AND((G88-H88)&lt;0,H88&gt;0),ABS(G88-H88)," ")</f>
        <v xml:space="preserve"> </v>
      </c>
      <c r="J88" s="87" t="str">
        <f>IF(AND((G88-H88)&gt;0, H88&gt;0),G88-H88," ")</f>
        <v xml:space="preserve"> </v>
      </c>
      <c r="K88" s="87"/>
    </row>
    <row r="89" spans="1:11" ht="24" x14ac:dyDescent="0.2">
      <c r="A89" s="83" t="s">
        <v>734</v>
      </c>
      <c r="B89" s="73" t="s">
        <v>515</v>
      </c>
      <c r="C89" s="84" t="s">
        <v>517</v>
      </c>
      <c r="D89" s="73" t="s">
        <v>20</v>
      </c>
      <c r="E89" s="85"/>
      <c r="F89" s="85">
        <v>0.56999999999999995</v>
      </c>
      <c r="G89" s="85">
        <f>F89*E86</f>
        <v>2.4908999999999999</v>
      </c>
      <c r="H89" s="85">
        <f>G89</f>
        <v>2.4908999999999999</v>
      </c>
      <c r="I89" s="86" t="str">
        <f>IF(AND((G89-H89)&lt;0,H89&gt;0),ABS(G89-H89)," ")</f>
        <v xml:space="preserve"> </v>
      </c>
      <c r="J89" s="87" t="str">
        <f>IF(AND((G89-H89)&gt;0, H89&gt;0),G89-H89," ")</f>
        <v xml:space="preserve"> </v>
      </c>
      <c r="K89" s="87"/>
    </row>
    <row r="90" spans="1:11" ht="24" x14ac:dyDescent="0.2">
      <c r="A90" s="79" t="s">
        <v>239</v>
      </c>
      <c r="B90" s="80" t="s">
        <v>240</v>
      </c>
      <c r="C90" s="80" t="s">
        <v>241</v>
      </c>
      <c r="D90" s="80" t="s">
        <v>100</v>
      </c>
      <c r="E90" s="81">
        <f>Source!I109</f>
        <v>1.0049999999999999</v>
      </c>
      <c r="F90" s="81"/>
      <c r="G90" s="81"/>
      <c r="H90" s="81"/>
      <c r="I90" s="81"/>
      <c r="J90" s="82"/>
      <c r="K90" s="82"/>
    </row>
    <row r="91" spans="1:11" x14ac:dyDescent="0.2">
      <c r="A91" s="83"/>
      <c r="B91" s="73" t="s">
        <v>28</v>
      </c>
      <c r="C91" s="84" t="s">
        <v>252</v>
      </c>
      <c r="D91" s="73" t="s">
        <v>109</v>
      </c>
      <c r="E91" s="85"/>
      <c r="F91" s="85">
        <v>1249.7512437810947</v>
      </c>
      <c r="G91" s="85">
        <f>F91*E90</f>
        <v>1256</v>
      </c>
      <c r="H91" s="85">
        <f>G91</f>
        <v>1256</v>
      </c>
      <c r="I91" s="86" t="str">
        <f>IF(AND((G91-H91)&lt;0,H91&gt;0),ABS(G91-H91)," ")</f>
        <v xml:space="preserve"> </v>
      </c>
      <c r="J91" s="87" t="str">
        <f>IF(AND((G91-H91)&gt;0, H91&gt;0),G91-H91," ")</f>
        <v xml:space="preserve"> </v>
      </c>
      <c r="K91" s="87"/>
    </row>
    <row r="92" spans="1:11" ht="36" x14ac:dyDescent="0.2">
      <c r="A92" s="79" t="s">
        <v>257</v>
      </c>
      <c r="B92" s="80" t="s">
        <v>258</v>
      </c>
      <c r="C92" s="80" t="s">
        <v>259</v>
      </c>
      <c r="D92" s="80" t="s">
        <v>100</v>
      </c>
      <c r="E92" s="81">
        <f>Source!I113</f>
        <v>1.51</v>
      </c>
      <c r="F92" s="81"/>
      <c r="G92" s="81"/>
      <c r="H92" s="81"/>
      <c r="I92" s="81"/>
      <c r="J92" s="82"/>
      <c r="K92" s="82"/>
    </row>
    <row r="93" spans="1:11" ht="24" x14ac:dyDescent="0.2">
      <c r="A93" s="83" t="s">
        <v>734</v>
      </c>
      <c r="B93" s="73" t="s">
        <v>529</v>
      </c>
      <c r="C93" s="84" t="s">
        <v>531</v>
      </c>
      <c r="D93" s="73" t="s">
        <v>46</v>
      </c>
      <c r="E93" s="85"/>
      <c r="F93" s="85">
        <v>3.85</v>
      </c>
      <c r="G93" s="85">
        <f>F93*E92</f>
        <v>5.8135000000000003</v>
      </c>
      <c r="H93" s="85">
        <f>G93</f>
        <v>5.8135000000000003</v>
      </c>
      <c r="I93" s="86" t="str">
        <f>IF(AND((G93-H93)&lt;0,H93&gt;0),ABS(G93-H93)," ")</f>
        <v xml:space="preserve"> </v>
      </c>
      <c r="J93" s="87" t="str">
        <f>IF(AND((G93-H93)&gt;0, H93&gt;0),G93-H93," ")</f>
        <v xml:space="preserve"> </v>
      </c>
      <c r="K93" s="87"/>
    </row>
    <row r="94" spans="1:11" ht="24" x14ac:dyDescent="0.2">
      <c r="A94" s="83" t="s">
        <v>734</v>
      </c>
      <c r="B94" s="73" t="s">
        <v>248</v>
      </c>
      <c r="C94" s="84" t="s">
        <v>249</v>
      </c>
      <c r="D94" s="73" t="s">
        <v>135</v>
      </c>
      <c r="E94" s="85"/>
      <c r="F94" s="85">
        <v>4.4000000000000004</v>
      </c>
      <c r="G94" s="85">
        <f>F94*E92</f>
        <v>6.644000000000001</v>
      </c>
      <c r="H94" s="85">
        <f>G94</f>
        <v>6.644000000000001</v>
      </c>
      <c r="I94" s="86" t="str">
        <f>IF(AND((G94-H94)&lt;0,H94&gt;0),ABS(G94-H94)," ")</f>
        <v xml:space="preserve"> </v>
      </c>
      <c r="J94" s="87" t="str">
        <f>IF(AND((G94-H94)&gt;0, H94&gt;0),G94-H94," ")</f>
        <v xml:space="preserve"> </v>
      </c>
      <c r="K94" s="87"/>
    </row>
    <row r="95" spans="1:11" ht="24" x14ac:dyDescent="0.2">
      <c r="A95" s="83"/>
      <c r="B95" s="73" t="s">
        <v>262</v>
      </c>
      <c r="C95" s="84" t="s">
        <v>263</v>
      </c>
      <c r="D95" s="73" t="s">
        <v>46</v>
      </c>
      <c r="E95" s="85"/>
      <c r="F95" s="85">
        <v>1.5299999999999998</v>
      </c>
      <c r="G95" s="85">
        <f>F95*E92</f>
        <v>2.3102999999999998</v>
      </c>
      <c r="H95" s="85">
        <f>G95</f>
        <v>2.3102999999999998</v>
      </c>
      <c r="I95" s="86" t="str">
        <f>IF(AND((G95-H95)&lt;0,H95&gt;0),ABS(G95-H95)," ")</f>
        <v xml:space="preserve"> </v>
      </c>
      <c r="J95" s="87" t="str">
        <f>IF(AND((G95-H95)&gt;0, H95&gt;0),G95-H95," ")</f>
        <v xml:space="preserve"> </v>
      </c>
      <c r="K95" s="87"/>
    </row>
    <row r="96" spans="1:11" ht="24" x14ac:dyDescent="0.2">
      <c r="A96" s="79" t="s">
        <v>266</v>
      </c>
      <c r="B96" s="80" t="s">
        <v>267</v>
      </c>
      <c r="C96" s="80" t="s">
        <v>268</v>
      </c>
      <c r="D96" s="80" t="s">
        <v>46</v>
      </c>
      <c r="E96" s="81">
        <f>Source!I115</f>
        <v>6.95</v>
      </c>
      <c r="F96" s="81"/>
      <c r="G96" s="81"/>
      <c r="H96" s="81"/>
      <c r="I96" s="81"/>
      <c r="J96" s="82"/>
      <c r="K96" s="82"/>
    </row>
    <row r="97" spans="1:11" ht="36" x14ac:dyDescent="0.2">
      <c r="A97" s="83"/>
      <c r="B97" s="73" t="s">
        <v>275</v>
      </c>
      <c r="C97" s="84" t="s">
        <v>276</v>
      </c>
      <c r="D97" s="73" t="s">
        <v>135</v>
      </c>
      <c r="E97" s="85"/>
      <c r="F97" s="85">
        <v>102</v>
      </c>
      <c r="G97" s="85">
        <f>F97*E96</f>
        <v>708.9</v>
      </c>
      <c r="H97" s="85">
        <f>G97</f>
        <v>708.9</v>
      </c>
      <c r="I97" s="86" t="str">
        <f>IF(AND((G97-H97)&lt;0,H97&gt;0),ABS(G97-H97)," ")</f>
        <v xml:space="preserve"> </v>
      </c>
      <c r="J97" s="87" t="str">
        <f>IF(AND((G97-H97)&gt;0, H97&gt;0),G97-H97," ")</f>
        <v xml:space="preserve"> </v>
      </c>
      <c r="K97" s="87"/>
    </row>
    <row r="98" spans="1:11" ht="24" x14ac:dyDescent="0.2">
      <c r="A98" s="79" t="s">
        <v>278</v>
      </c>
      <c r="B98" s="80" t="s">
        <v>267</v>
      </c>
      <c r="C98" s="80" t="s">
        <v>279</v>
      </c>
      <c r="D98" s="80" t="s">
        <v>46</v>
      </c>
      <c r="E98" s="81">
        <f>Source!I117</f>
        <v>1.08</v>
      </c>
      <c r="F98" s="81"/>
      <c r="G98" s="81"/>
      <c r="H98" s="81"/>
      <c r="I98" s="81"/>
      <c r="J98" s="82"/>
      <c r="K98" s="82"/>
    </row>
    <row r="99" spans="1:11" x14ac:dyDescent="0.2">
      <c r="A99" s="83"/>
      <c r="B99" s="73" t="s">
        <v>28</v>
      </c>
      <c r="C99" s="84" t="s">
        <v>281</v>
      </c>
      <c r="D99" s="73" t="s">
        <v>46</v>
      </c>
      <c r="E99" s="85"/>
      <c r="F99" s="85">
        <v>1.0199999999999998</v>
      </c>
      <c r="G99" s="85">
        <f>F99*E98</f>
        <v>1.1015999999999999</v>
      </c>
      <c r="H99" s="85">
        <f>G99</f>
        <v>1.1015999999999999</v>
      </c>
      <c r="I99" s="86" t="str">
        <f>IF(AND((G99-H99)&lt;0,H99&gt;0),ABS(G99-H99)," ")</f>
        <v xml:space="preserve"> </v>
      </c>
      <c r="J99" s="87" t="str">
        <f>IF(AND((G99-H99)&gt;0, H99&gt;0),G99-H99," ")</f>
        <v xml:space="preserve"> </v>
      </c>
      <c r="K99" s="87"/>
    </row>
    <row r="100" spans="1:11" ht="24" x14ac:dyDescent="0.2">
      <c r="A100" s="79" t="s">
        <v>283</v>
      </c>
      <c r="B100" s="80" t="s">
        <v>284</v>
      </c>
      <c r="C100" s="80" t="s">
        <v>285</v>
      </c>
      <c r="D100" s="80" t="s">
        <v>100</v>
      </c>
      <c r="E100" s="81">
        <f>Source!I119</f>
        <v>6.95</v>
      </c>
      <c r="F100" s="81"/>
      <c r="G100" s="81"/>
      <c r="H100" s="81"/>
      <c r="I100" s="81"/>
      <c r="J100" s="82"/>
      <c r="K100" s="82"/>
    </row>
    <row r="101" spans="1:11" ht="24" x14ac:dyDescent="0.2">
      <c r="A101" s="83"/>
      <c r="B101" s="73" t="s">
        <v>28</v>
      </c>
      <c r="C101" s="84" t="s">
        <v>297</v>
      </c>
      <c r="D101" s="73" t="s">
        <v>30</v>
      </c>
      <c r="E101" s="85"/>
      <c r="F101" s="85">
        <v>3335.1079136690646</v>
      </c>
      <c r="G101" s="85">
        <f>F101*E100</f>
        <v>23179</v>
      </c>
      <c r="H101" s="85">
        <f>G101</f>
        <v>23179</v>
      </c>
      <c r="I101" s="86" t="str">
        <f>IF(AND((G101-H101)&lt;0,H101&gt;0),ABS(G101-H101)," ")</f>
        <v xml:space="preserve"> </v>
      </c>
      <c r="J101" s="87" t="str">
        <f>IF(AND((G101-H101)&gt;0, H101&gt;0),G101-H101," ")</f>
        <v xml:space="preserve"> </v>
      </c>
      <c r="K101" s="87"/>
    </row>
    <row r="102" spans="1:11" ht="48" x14ac:dyDescent="0.2">
      <c r="A102" s="79" t="s">
        <v>299</v>
      </c>
      <c r="B102" s="80" t="s">
        <v>300</v>
      </c>
      <c r="C102" s="80" t="s">
        <v>301</v>
      </c>
      <c r="D102" s="80" t="s">
        <v>100</v>
      </c>
      <c r="E102" s="81">
        <f>Source!I123</f>
        <v>13.4</v>
      </c>
      <c r="F102" s="81"/>
      <c r="G102" s="81"/>
      <c r="H102" s="81"/>
      <c r="I102" s="81"/>
      <c r="J102" s="82"/>
      <c r="K102" s="82"/>
    </row>
    <row r="103" spans="1:11" ht="24" x14ac:dyDescent="0.2">
      <c r="A103" s="83" t="s">
        <v>734</v>
      </c>
      <c r="B103" s="73" t="s">
        <v>544</v>
      </c>
      <c r="C103" s="84" t="s">
        <v>546</v>
      </c>
      <c r="D103" s="73" t="s">
        <v>51</v>
      </c>
      <c r="E103" s="85"/>
      <c r="F103" s="85">
        <v>0.2</v>
      </c>
      <c r="G103" s="85">
        <f>F103*E102</f>
        <v>2.68</v>
      </c>
      <c r="H103" s="85">
        <f>G103</f>
        <v>2.68</v>
      </c>
      <c r="I103" s="86" t="str">
        <f>IF(AND((G103-H103)&lt;0,H103&gt;0),ABS(G103-H103)," ")</f>
        <v xml:space="preserve"> </v>
      </c>
      <c r="J103" s="87" t="str">
        <f>IF(AND((G103-H103)&gt;0, H103&gt;0),G103-H103," ")</f>
        <v xml:space="preserve"> </v>
      </c>
      <c r="K103" s="87"/>
    </row>
    <row r="104" spans="1:11" ht="24" x14ac:dyDescent="0.2">
      <c r="A104" s="83" t="s">
        <v>734</v>
      </c>
      <c r="B104" s="73" t="s">
        <v>547</v>
      </c>
      <c r="C104" s="84" t="s">
        <v>549</v>
      </c>
      <c r="D104" s="73" t="s">
        <v>51</v>
      </c>
      <c r="E104" s="85"/>
      <c r="F104" s="85">
        <v>30</v>
      </c>
      <c r="G104" s="85">
        <f>F104*E102</f>
        <v>402</v>
      </c>
      <c r="H104" s="85">
        <f>G104</f>
        <v>402</v>
      </c>
      <c r="I104" s="86" t="str">
        <f>IF(AND((G104-H104)&lt;0,H104&gt;0),ABS(G104-H104)," ")</f>
        <v xml:space="preserve"> </v>
      </c>
      <c r="J104" s="87" t="str">
        <f>IF(AND((G104-H104)&gt;0, H104&gt;0),G104-H104," ")</f>
        <v xml:space="preserve"> </v>
      </c>
      <c r="K104" s="87"/>
    </row>
    <row r="105" spans="1:11" ht="36" x14ac:dyDescent="0.2">
      <c r="A105" s="83" t="s">
        <v>734</v>
      </c>
      <c r="B105" s="73" t="s">
        <v>550</v>
      </c>
      <c r="C105" s="84" t="s">
        <v>552</v>
      </c>
      <c r="D105" s="73" t="s">
        <v>51</v>
      </c>
      <c r="E105" s="85"/>
      <c r="F105" s="85">
        <v>8.9</v>
      </c>
      <c r="G105" s="85">
        <f>F105*E102</f>
        <v>119.26</v>
      </c>
      <c r="H105" s="85">
        <f>G105</f>
        <v>119.26</v>
      </c>
      <c r="I105" s="86" t="str">
        <f>IF(AND((G105-H105)&lt;0,H105&gt;0),ABS(G105-H105)," ")</f>
        <v xml:space="preserve"> </v>
      </c>
      <c r="J105" s="87" t="str">
        <f>IF(AND((G105-H105)&gt;0, H105&gt;0),G105-H105," ")</f>
        <v xml:space="preserve"> </v>
      </c>
      <c r="K105" s="87"/>
    </row>
    <row r="106" spans="1:11" ht="24" x14ac:dyDescent="0.2">
      <c r="A106" s="83"/>
      <c r="B106" s="73" t="s">
        <v>28</v>
      </c>
      <c r="C106" s="84" t="s">
        <v>304</v>
      </c>
      <c r="D106" s="73" t="s">
        <v>305</v>
      </c>
      <c r="E106" s="85"/>
      <c r="F106" s="85">
        <v>0.105</v>
      </c>
      <c r="G106" s="85">
        <f>F106*E102</f>
        <v>1.407</v>
      </c>
      <c r="H106" s="85">
        <f>G106</f>
        <v>1.407</v>
      </c>
      <c r="I106" s="86" t="str">
        <f>IF(AND((G106-H106)&lt;0,H106&gt;0),ABS(G106-H106)," ")</f>
        <v xml:space="preserve"> </v>
      </c>
      <c r="J106" s="87" t="str">
        <f>IF(AND((G106-H106)&gt;0, H106&gt;0),G106-H106," ")</f>
        <v xml:space="preserve"> </v>
      </c>
      <c r="K106" s="87"/>
    </row>
    <row r="107" spans="1:11" ht="24" x14ac:dyDescent="0.2">
      <c r="A107" s="79" t="s">
        <v>308</v>
      </c>
      <c r="B107" s="80" t="s">
        <v>309</v>
      </c>
      <c r="C107" s="80" t="s">
        <v>310</v>
      </c>
      <c r="D107" s="80" t="s">
        <v>206</v>
      </c>
      <c r="E107" s="81">
        <f>Source!I125</f>
        <v>40.32</v>
      </c>
      <c r="F107" s="81"/>
      <c r="G107" s="81"/>
      <c r="H107" s="81"/>
      <c r="I107" s="81"/>
      <c r="J107" s="82"/>
      <c r="K107" s="82"/>
    </row>
    <row r="108" spans="1:11" ht="36" x14ac:dyDescent="0.2">
      <c r="A108" s="83"/>
      <c r="B108" s="73" t="s">
        <v>317</v>
      </c>
      <c r="C108" s="84" t="s">
        <v>318</v>
      </c>
      <c r="D108" s="73" t="s">
        <v>30</v>
      </c>
      <c r="E108" s="85"/>
      <c r="F108" s="85">
        <v>33.333333333333336</v>
      </c>
      <c r="G108" s="85">
        <f>F108*E107</f>
        <v>1344</v>
      </c>
      <c r="H108" s="85">
        <f>G108</f>
        <v>1344</v>
      </c>
      <c r="I108" s="86" t="str">
        <f>IF(AND((G108-H108)&lt;0,H108&gt;0),ABS(G108-H108)," ")</f>
        <v xml:space="preserve"> </v>
      </c>
      <c r="J108" s="87" t="str">
        <f>IF(AND((G108-H108)&gt;0, H108&gt;0),G108-H108," ")</f>
        <v xml:space="preserve"> </v>
      </c>
      <c r="K108" s="87"/>
    </row>
    <row r="109" spans="1:11" ht="24" x14ac:dyDescent="0.2">
      <c r="A109" s="83"/>
      <c r="B109" s="73" t="s">
        <v>321</v>
      </c>
      <c r="C109" s="84" t="s">
        <v>322</v>
      </c>
      <c r="D109" s="73" t="s">
        <v>323</v>
      </c>
      <c r="E109" s="85"/>
      <c r="F109" s="85">
        <v>3.3322399999999996</v>
      </c>
      <c r="G109" s="85">
        <f>F109*E107</f>
        <v>134.35591679999999</v>
      </c>
      <c r="H109" s="85">
        <f>G109</f>
        <v>134.35591679999999</v>
      </c>
      <c r="I109" s="86" t="str">
        <f>IF(AND((G109-H109)&lt;0,H109&gt;0),ABS(G109-H109)," ")</f>
        <v xml:space="preserve"> </v>
      </c>
      <c r="J109" s="87" t="str">
        <f>IF(AND((G109-H109)&gt;0, H109&gt;0),G109-H109," ")</f>
        <v xml:space="preserve"> </v>
      </c>
      <c r="K109" s="87"/>
    </row>
    <row r="110" spans="1:11" ht="24" x14ac:dyDescent="0.2">
      <c r="A110" s="79" t="s">
        <v>325</v>
      </c>
      <c r="B110" s="80" t="s">
        <v>309</v>
      </c>
      <c r="C110" s="80" t="s">
        <v>326</v>
      </c>
      <c r="D110" s="80" t="s">
        <v>206</v>
      </c>
      <c r="E110" s="81">
        <f>Source!I129</f>
        <v>35.93</v>
      </c>
      <c r="F110" s="81"/>
      <c r="G110" s="81"/>
      <c r="H110" s="81"/>
      <c r="I110" s="81"/>
      <c r="J110" s="82"/>
      <c r="K110" s="82"/>
    </row>
    <row r="111" spans="1:11" ht="24" x14ac:dyDescent="0.2">
      <c r="A111" s="83"/>
      <c r="B111" s="73" t="s">
        <v>329</v>
      </c>
      <c r="C111" s="84" t="s">
        <v>330</v>
      </c>
      <c r="D111" s="73" t="s">
        <v>109</v>
      </c>
      <c r="E111" s="85"/>
      <c r="F111" s="85">
        <v>100</v>
      </c>
      <c r="G111" s="85">
        <f>F111*E110</f>
        <v>3593</v>
      </c>
      <c r="H111" s="85">
        <f>G111</f>
        <v>3593</v>
      </c>
      <c r="I111" s="86" t="str">
        <f>IF(AND((G111-H111)&lt;0,H111&gt;0),ABS(G111-H111)," ")</f>
        <v xml:space="preserve"> </v>
      </c>
      <c r="J111" s="87" t="str">
        <f>IF(AND((G111-H111)&gt;0, H111&gt;0),G111-H111," ")</f>
        <v xml:space="preserve"> </v>
      </c>
      <c r="K111" s="87"/>
    </row>
    <row r="112" spans="1:11" ht="24" x14ac:dyDescent="0.2">
      <c r="A112" s="79" t="s">
        <v>332</v>
      </c>
      <c r="B112" s="80" t="s">
        <v>309</v>
      </c>
      <c r="C112" s="80" t="s">
        <v>326</v>
      </c>
      <c r="D112" s="80" t="s">
        <v>206</v>
      </c>
      <c r="E112" s="81">
        <f>Source!I132</f>
        <v>3.0510000000000002</v>
      </c>
      <c r="F112" s="81"/>
      <c r="G112" s="81"/>
      <c r="H112" s="81"/>
      <c r="I112" s="81"/>
      <c r="J112" s="82"/>
      <c r="K112" s="82"/>
    </row>
    <row r="113" spans="1:11" ht="24" x14ac:dyDescent="0.2">
      <c r="A113" s="83"/>
      <c r="B113" s="73" t="s">
        <v>335</v>
      </c>
      <c r="C113" s="84" t="s">
        <v>336</v>
      </c>
      <c r="D113" s="73" t="s">
        <v>109</v>
      </c>
      <c r="E113" s="85"/>
      <c r="F113" s="85">
        <v>100</v>
      </c>
      <c r="G113" s="85">
        <f>F113*E112</f>
        <v>305.10000000000002</v>
      </c>
      <c r="H113" s="85">
        <f>G113</f>
        <v>305.10000000000002</v>
      </c>
      <c r="I113" s="86" t="str">
        <f>IF(AND((G113-H113)&lt;0,H113&gt;0),ABS(G113-H113)," ")</f>
        <v xml:space="preserve"> </v>
      </c>
      <c r="J113" s="87" t="str">
        <f>IF(AND((G113-H113)&gt;0, H113&gt;0),G113-H113," ")</f>
        <v xml:space="preserve"> </v>
      </c>
      <c r="K113" s="87"/>
    </row>
    <row r="114" spans="1:11" ht="24" x14ac:dyDescent="0.2">
      <c r="A114" s="79" t="s">
        <v>338</v>
      </c>
      <c r="B114" s="80" t="s">
        <v>339</v>
      </c>
      <c r="C114" s="80" t="s">
        <v>340</v>
      </c>
      <c r="D114" s="80" t="s">
        <v>206</v>
      </c>
      <c r="E114" s="81">
        <f>Source!I135</f>
        <v>31.13</v>
      </c>
      <c r="F114" s="81"/>
      <c r="G114" s="81"/>
      <c r="H114" s="81"/>
      <c r="I114" s="81"/>
      <c r="J114" s="82"/>
      <c r="K114" s="82"/>
    </row>
    <row r="115" spans="1:11" ht="36" x14ac:dyDescent="0.2">
      <c r="A115" s="83"/>
      <c r="B115" s="73" t="s">
        <v>352</v>
      </c>
      <c r="C115" s="84" t="s">
        <v>353</v>
      </c>
      <c r="D115" s="73" t="s">
        <v>30</v>
      </c>
      <c r="E115" s="85"/>
      <c r="F115" s="85">
        <v>24.330000000000002</v>
      </c>
      <c r="G115" s="85">
        <f>F115*E114</f>
        <v>757.39290000000005</v>
      </c>
      <c r="H115" s="85">
        <f>G115</f>
        <v>757.39290000000005</v>
      </c>
      <c r="I115" s="86" t="str">
        <f>IF(AND((G115-H115)&lt;0,H115&gt;0),ABS(G115-H115)," ")</f>
        <v xml:space="preserve"> </v>
      </c>
      <c r="J115" s="87" t="str">
        <f>IF(AND((G115-H115)&gt;0, H115&gt;0),G115-H115," ")</f>
        <v xml:space="preserve"> </v>
      </c>
      <c r="K115" s="87"/>
    </row>
    <row r="116" spans="1:11" ht="24" x14ac:dyDescent="0.2">
      <c r="A116" s="79" t="s">
        <v>355</v>
      </c>
      <c r="B116" s="80" t="s">
        <v>339</v>
      </c>
      <c r="C116" s="80" t="s">
        <v>356</v>
      </c>
      <c r="D116" s="80" t="s">
        <v>206</v>
      </c>
      <c r="E116" s="81">
        <f>Source!I138</f>
        <v>5.42</v>
      </c>
      <c r="F116" s="81"/>
      <c r="G116" s="81"/>
      <c r="H116" s="81"/>
      <c r="I116" s="81"/>
      <c r="J116" s="82"/>
      <c r="K116" s="82"/>
    </row>
    <row r="117" spans="1:11" ht="36" x14ac:dyDescent="0.2">
      <c r="A117" s="83"/>
      <c r="B117" s="73" t="s">
        <v>352</v>
      </c>
      <c r="C117" s="84" t="s">
        <v>353</v>
      </c>
      <c r="D117" s="73" t="s">
        <v>30</v>
      </c>
      <c r="E117" s="85"/>
      <c r="F117" s="85">
        <v>24.33</v>
      </c>
      <c r="G117" s="85">
        <f>F117*E116</f>
        <v>131.86859999999999</v>
      </c>
      <c r="H117" s="85">
        <f>G117</f>
        <v>131.86859999999999</v>
      </c>
      <c r="I117" s="86" t="str">
        <f>IF(AND((G117-H117)&lt;0,H117&gt;0),ABS(G117-H117)," ")</f>
        <v xml:space="preserve"> </v>
      </c>
      <c r="J117" s="87" t="str">
        <f>IF(AND((G117-H117)&gt;0, H117&gt;0),G117-H117," ")</f>
        <v xml:space="preserve"> </v>
      </c>
      <c r="K117" s="87"/>
    </row>
  </sheetData>
  <mergeCells count="18">
    <mergeCell ref="A24:K24"/>
    <mergeCell ref="H7:K7"/>
    <mergeCell ref="H8:K8"/>
    <mergeCell ref="C11:K11"/>
    <mergeCell ref="C12:K12"/>
    <mergeCell ref="C13:K13"/>
    <mergeCell ref="A14:K14"/>
    <mergeCell ref="A15:K15"/>
    <mergeCell ref="A16:K16"/>
    <mergeCell ref="A17:K17"/>
    <mergeCell ref="B18:K18"/>
    <mergeCell ref="F20:H20"/>
    <mergeCell ref="H6:K6"/>
    <mergeCell ref="A1:K1"/>
    <mergeCell ref="H2:K2"/>
    <mergeCell ref="H3:K3"/>
    <mergeCell ref="H4:K4"/>
    <mergeCell ref="H5:K5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65519</v>
      </c>
      <c r="M1">
        <v>66419234</v>
      </c>
      <c r="N1">
        <v>11</v>
      </c>
      <c r="O1">
        <v>15</v>
      </c>
      <c r="P1">
        <v>0</v>
      </c>
      <c r="Q1">
        <v>0</v>
      </c>
    </row>
    <row r="12" spans="1:103" x14ac:dyDescent="0.2">
      <c r="F12" t="str">
        <f>Source!F12</f>
        <v>5.4.2.4 Монтаж окон  (поз.19.1) Р с изм.20</v>
      </c>
      <c r="G12" t="str">
        <f>Source!G12</f>
        <v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578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87"/>
  <sheetViews>
    <sheetView topLeftCell="A73" workbookViewId="0">
      <selection activeCell="A89" sqref="A89:XFD103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82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0" customFormat="1" ht="11.25" x14ac:dyDescent="0.2">
      <c r="A1" s="92" t="s">
        <v>595</v>
      </c>
      <c r="B1" s="92"/>
      <c r="C1" s="92"/>
      <c r="D1" s="92"/>
      <c r="E1" s="92"/>
      <c r="F1" s="92"/>
      <c r="G1" s="92"/>
    </row>
    <row r="3" spans="1:255" x14ac:dyDescent="0.2">
      <c r="A3" s="13" t="s">
        <v>596</v>
      </c>
      <c r="B3" s="12"/>
      <c r="C3" s="96"/>
      <c r="D3" s="97"/>
      <c r="E3" s="97"/>
      <c r="F3" s="97"/>
      <c r="G3" s="97"/>
      <c r="BR3" s="15">
        <f>C3</f>
        <v>0</v>
      </c>
      <c r="IU3" s="16"/>
    </row>
    <row r="4" spans="1:255" x14ac:dyDescent="0.2">
      <c r="A4" s="13" t="s">
        <v>597</v>
      </c>
      <c r="B4" s="12"/>
      <c r="C4" s="98"/>
      <c r="D4" s="99"/>
      <c r="E4" s="99"/>
      <c r="F4" s="99"/>
      <c r="G4" s="99"/>
      <c r="BR4" s="15">
        <f>C4</f>
        <v>0</v>
      </c>
      <c r="IU4" s="16"/>
    </row>
    <row r="5" spans="1:255" x14ac:dyDescent="0.2">
      <c r="A5" s="13" t="s">
        <v>599</v>
      </c>
      <c r="B5" s="12"/>
      <c r="C5" s="100"/>
      <c r="D5" s="101"/>
      <c r="E5" s="101"/>
      <c r="F5" s="101"/>
      <c r="G5" s="101"/>
      <c r="BR5" s="15">
        <f>C5</f>
        <v>0</v>
      </c>
      <c r="IU5" s="16"/>
    </row>
    <row r="6" spans="1:255" x14ac:dyDescent="0.2">
      <c r="A6" s="102"/>
      <c r="B6" s="102"/>
      <c r="C6" s="102"/>
      <c r="D6" s="102"/>
      <c r="E6" s="102"/>
      <c r="F6" s="102"/>
      <c r="G6" s="102"/>
    </row>
    <row r="7" spans="1:255" ht="18.75" x14ac:dyDescent="0.3">
      <c r="A7" s="103" t="s">
        <v>685</v>
      </c>
      <c r="B7" s="103"/>
      <c r="C7" s="103"/>
      <c r="D7" s="103"/>
      <c r="E7" s="103"/>
      <c r="F7" s="103"/>
      <c r="G7" s="103"/>
    </row>
    <row r="8" spans="1:255" x14ac:dyDescent="0.2">
      <c r="A8" s="104"/>
      <c r="B8" s="104"/>
      <c r="C8" s="104"/>
      <c r="D8" s="104"/>
      <c r="E8" s="104"/>
      <c r="F8" s="104"/>
      <c r="G8" s="104"/>
    </row>
    <row r="9" spans="1:255" x14ac:dyDescent="0.2">
      <c r="A9" s="104"/>
      <c r="B9" s="104"/>
      <c r="C9" s="104"/>
      <c r="D9" s="104"/>
      <c r="E9" s="104"/>
      <c r="F9" s="104"/>
      <c r="G9" s="104"/>
    </row>
    <row r="10" spans="1:255" ht="47.25" x14ac:dyDescent="0.25">
      <c r="A10" s="9" t="s">
        <v>601</v>
      </c>
      <c r="B10" s="105" t="s">
        <v>5</v>
      </c>
      <c r="C10" s="105"/>
      <c r="D10" s="105"/>
      <c r="E10" s="105"/>
      <c r="F10" s="105"/>
      <c r="G10" s="105"/>
      <c r="BS10" s="51" t="str">
        <f>B10</f>
        <v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v>
      </c>
      <c r="IU10" s="16"/>
    </row>
    <row r="12" spans="1:255" x14ac:dyDescent="0.2">
      <c r="A12" s="108" t="s">
        <v>606</v>
      </c>
      <c r="B12" s="108"/>
      <c r="C12" s="108"/>
      <c r="D12" s="108"/>
      <c r="E12" s="108"/>
      <c r="F12" s="108"/>
      <c r="G12" s="108"/>
      <c r="BS12" s="49" t="str">
        <f>A12</f>
        <v>Составлено в уровне цен : IV кв. 2025 г.</v>
      </c>
      <c r="IU12" s="16"/>
    </row>
    <row r="13" spans="1:255" x14ac:dyDescent="0.2">
      <c r="A13" s="108" t="s">
        <v>607</v>
      </c>
      <c r="B13" s="108"/>
      <c r="C13" s="108"/>
      <c r="D13" s="108"/>
      <c r="E13" s="108"/>
      <c r="F13" s="108"/>
      <c r="G13" s="108"/>
      <c r="BS13" s="49" t="str">
        <f>A13</f>
        <v>Наименование и редакция СНБ: ФЕР-2020 с Изм.9 от 2021.12.20</v>
      </c>
      <c r="IU13" s="16"/>
    </row>
    <row r="14" spans="1:255" x14ac:dyDescent="0.2">
      <c r="A14" s="52" t="s">
        <v>629</v>
      </c>
      <c r="B14" s="52" t="s">
        <v>631</v>
      </c>
      <c r="C14" s="52" t="s">
        <v>634</v>
      </c>
      <c r="D14" s="52" t="s">
        <v>636</v>
      </c>
      <c r="E14" s="52" t="s">
        <v>639</v>
      </c>
      <c r="F14" s="52" t="s">
        <v>641</v>
      </c>
      <c r="G14" s="52" t="s">
        <v>643</v>
      </c>
      <c r="H14" s="52" t="s">
        <v>645</v>
      </c>
      <c r="I14" s="53" t="s">
        <v>624</v>
      </c>
    </row>
    <row r="15" spans="1:255" x14ac:dyDescent="0.2">
      <c r="A15" s="54" t="s">
        <v>630</v>
      </c>
      <c r="B15" s="54" t="s">
        <v>632</v>
      </c>
      <c r="C15" s="54" t="s">
        <v>686</v>
      </c>
      <c r="D15" s="54" t="s">
        <v>637</v>
      </c>
      <c r="E15" s="54" t="s">
        <v>640</v>
      </c>
      <c r="F15" s="54" t="s">
        <v>642</v>
      </c>
      <c r="G15" s="54" t="s">
        <v>644</v>
      </c>
      <c r="H15" s="54" t="s">
        <v>646</v>
      </c>
      <c r="I15" s="55" t="s">
        <v>619</v>
      </c>
    </row>
    <row r="16" spans="1:255" x14ac:dyDescent="0.2">
      <c r="A16" s="54"/>
      <c r="B16" s="54" t="s">
        <v>633</v>
      </c>
      <c r="C16" s="54"/>
      <c r="D16" s="54" t="s">
        <v>638</v>
      </c>
      <c r="E16" s="54"/>
      <c r="F16" s="54"/>
      <c r="G16" s="54" t="s">
        <v>642</v>
      </c>
      <c r="H16" s="54" t="s">
        <v>647</v>
      </c>
      <c r="I16" s="55"/>
    </row>
    <row r="17" spans="1:255" x14ac:dyDescent="0.2">
      <c r="A17" s="52">
        <v>1</v>
      </c>
      <c r="B17" s="52">
        <v>2</v>
      </c>
      <c r="C17" s="52">
        <v>3</v>
      </c>
      <c r="D17" s="52">
        <v>4</v>
      </c>
      <c r="E17" s="52">
        <v>5</v>
      </c>
      <c r="F17" s="52">
        <v>6</v>
      </c>
      <c r="G17" s="52">
        <v>7</v>
      </c>
      <c r="H17" s="52">
        <v>8</v>
      </c>
      <c r="I17" s="53">
        <v>9</v>
      </c>
    </row>
    <row r="18" spans="1:255" x14ac:dyDescent="0.2">
      <c r="A18" s="66"/>
      <c r="B18" s="66" t="s">
        <v>687</v>
      </c>
      <c r="C18" s="66"/>
      <c r="D18" s="66"/>
      <c r="E18" s="66"/>
      <c r="F18" s="66"/>
      <c r="G18" s="60"/>
      <c r="H18" s="60"/>
      <c r="I18" s="60"/>
    </row>
    <row r="19" spans="1:255" s="22" customFormat="1" ht="24" x14ac:dyDescent="0.2">
      <c r="A19" s="67">
        <v>1</v>
      </c>
      <c r="B19" s="68" t="s">
        <v>504</v>
      </c>
      <c r="C19" s="68" t="s">
        <v>505</v>
      </c>
      <c r="D19" s="68" t="s">
        <v>472</v>
      </c>
      <c r="E19" s="69">
        <v>1267.7032100000001</v>
      </c>
      <c r="F19" s="70">
        <f>ROUND( 8.53 * 44.46, 2 )</f>
        <v>379.24</v>
      </c>
      <c r="G19" s="71">
        <f t="shared" ref="G19:G25" si="0">ROUND(E19*F19,0)</f>
        <v>480764</v>
      </c>
      <c r="H19" s="72" t="s">
        <v>690</v>
      </c>
      <c r="I19" s="72" t="s">
        <v>650</v>
      </c>
    </row>
    <row r="20" spans="1:255" s="22" customFormat="1" ht="24" x14ac:dyDescent="0.2">
      <c r="A20" s="67">
        <v>2</v>
      </c>
      <c r="B20" s="68" t="s">
        <v>521</v>
      </c>
      <c r="C20" s="68" t="s">
        <v>522</v>
      </c>
      <c r="D20" s="68" t="s">
        <v>472</v>
      </c>
      <c r="E20" s="69">
        <v>36.692999999999998</v>
      </c>
      <c r="F20" s="70">
        <f>ROUND( 8.64 * 44.46, 2 )</f>
        <v>384.13</v>
      </c>
      <c r="G20" s="71">
        <f t="shared" si="0"/>
        <v>14095</v>
      </c>
      <c r="H20" s="72" t="s">
        <v>691</v>
      </c>
      <c r="I20" s="72" t="s">
        <v>650</v>
      </c>
    </row>
    <row r="21" spans="1:255" s="22" customFormat="1" ht="24" x14ac:dyDescent="0.2">
      <c r="A21" s="67">
        <v>3</v>
      </c>
      <c r="B21" s="68" t="s">
        <v>470</v>
      </c>
      <c r="C21" s="68" t="s">
        <v>471</v>
      </c>
      <c r="D21" s="68" t="s">
        <v>472</v>
      </c>
      <c r="E21" s="69">
        <v>4479.8326429999988</v>
      </c>
      <c r="F21" s="70">
        <f>ROUND( 8.74 * 44.46, 2 )</f>
        <v>388.58</v>
      </c>
      <c r="G21" s="71">
        <f t="shared" si="0"/>
        <v>1740773</v>
      </c>
      <c r="H21" s="72" t="s">
        <v>688</v>
      </c>
      <c r="I21" s="72" t="s">
        <v>650</v>
      </c>
    </row>
    <row r="22" spans="1:255" s="22" customFormat="1" ht="24" x14ac:dyDescent="0.2">
      <c r="A22" s="67">
        <v>4</v>
      </c>
      <c r="B22" s="68" t="s">
        <v>539</v>
      </c>
      <c r="C22" s="68" t="s">
        <v>540</v>
      </c>
      <c r="D22" s="68" t="s">
        <v>472</v>
      </c>
      <c r="E22" s="69">
        <v>2806.127</v>
      </c>
      <c r="F22" s="70">
        <f>ROUND( 9.07 * 44.46, 2 )</f>
        <v>403.25</v>
      </c>
      <c r="G22" s="71">
        <f t="shared" si="0"/>
        <v>1131571</v>
      </c>
      <c r="H22" s="72" t="s">
        <v>694</v>
      </c>
      <c r="I22" s="72" t="s">
        <v>650</v>
      </c>
    </row>
    <row r="23" spans="1:255" s="22" customFormat="1" ht="24" x14ac:dyDescent="0.2">
      <c r="A23" s="67">
        <v>5</v>
      </c>
      <c r="B23" s="68" t="s">
        <v>537</v>
      </c>
      <c r="C23" s="68" t="s">
        <v>538</v>
      </c>
      <c r="D23" s="68" t="s">
        <v>472</v>
      </c>
      <c r="E23" s="69">
        <v>154.98500000000001</v>
      </c>
      <c r="F23" s="70">
        <f>ROUND( 9.18 * 44.46, 2 )</f>
        <v>408.14</v>
      </c>
      <c r="G23" s="71">
        <f t="shared" si="0"/>
        <v>63256</v>
      </c>
      <c r="H23" s="72" t="s">
        <v>693</v>
      </c>
      <c r="I23" s="72" t="s">
        <v>650</v>
      </c>
    </row>
    <row r="24" spans="1:255" s="22" customFormat="1" ht="24" x14ac:dyDescent="0.2">
      <c r="A24" s="67">
        <v>6</v>
      </c>
      <c r="B24" s="68" t="s">
        <v>532</v>
      </c>
      <c r="C24" s="68" t="s">
        <v>533</v>
      </c>
      <c r="D24" s="68" t="s">
        <v>472</v>
      </c>
      <c r="E24" s="69">
        <v>84.957400000000007</v>
      </c>
      <c r="F24" s="70">
        <f>ROUND( 9.29 * 44.46, 2 )</f>
        <v>413.03</v>
      </c>
      <c r="G24" s="71">
        <f t="shared" si="0"/>
        <v>35090</v>
      </c>
      <c r="H24" s="72" t="s">
        <v>692</v>
      </c>
      <c r="I24" s="72" t="s">
        <v>650</v>
      </c>
    </row>
    <row r="25" spans="1:255" s="22" customFormat="1" ht="12" x14ac:dyDescent="0.2">
      <c r="A25" s="67">
        <v>7</v>
      </c>
      <c r="B25" s="68" t="s">
        <v>473</v>
      </c>
      <c r="C25" s="68" t="s">
        <v>474</v>
      </c>
      <c r="D25" s="68" t="s">
        <v>472</v>
      </c>
      <c r="E25" s="69">
        <v>280.62689900000004</v>
      </c>
      <c r="F25" s="70">
        <f>ROUND( 0, 2 )</f>
        <v>0</v>
      </c>
      <c r="G25" s="71">
        <f t="shared" si="0"/>
        <v>0</v>
      </c>
      <c r="H25" s="74" t="s">
        <v>689</v>
      </c>
      <c r="I25" s="74" t="s">
        <v>650</v>
      </c>
    </row>
    <row r="26" spans="1:255" x14ac:dyDescent="0.2">
      <c r="A26" s="63"/>
      <c r="B26" s="63"/>
      <c r="C26" s="64" t="s">
        <v>623</v>
      </c>
      <c r="D26" s="63"/>
      <c r="E26" s="63"/>
      <c r="F26" s="63"/>
      <c r="G26" s="65">
        <f>ROUND(SUM(G19:G25),0)</f>
        <v>3465549</v>
      </c>
      <c r="H26" s="63"/>
      <c r="I26" s="63"/>
      <c r="J26" s="16"/>
      <c r="K26" s="59">
        <f>G26</f>
        <v>3465549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</row>
    <row r="27" spans="1:255" x14ac:dyDescent="0.2">
      <c r="A27" s="20"/>
      <c r="B27" s="32"/>
      <c r="C27" s="32"/>
      <c r="D27" s="32"/>
      <c r="E27" s="32"/>
      <c r="F27" s="32"/>
      <c r="G27" s="75"/>
      <c r="H27" s="32"/>
      <c r="I27" s="75"/>
    </row>
    <row r="28" spans="1:255" x14ac:dyDescent="0.2">
      <c r="A28" s="66"/>
      <c r="B28" s="66" t="s">
        <v>695</v>
      </c>
      <c r="C28" s="66"/>
      <c r="D28" s="66"/>
      <c r="E28" s="66"/>
      <c r="F28" s="66"/>
      <c r="G28" s="60"/>
      <c r="H28" s="60"/>
      <c r="I28" s="60"/>
    </row>
    <row r="29" spans="1:255" s="22" customFormat="1" ht="24" x14ac:dyDescent="0.2">
      <c r="A29" s="67">
        <v>8</v>
      </c>
      <c r="B29" s="68" t="s">
        <v>506</v>
      </c>
      <c r="C29" s="68" t="s">
        <v>508</v>
      </c>
      <c r="D29" s="68" t="s">
        <v>478</v>
      </c>
      <c r="E29" s="69">
        <v>1.9811999999999999</v>
      </c>
      <c r="F29" s="70">
        <f>ROUND( 86.4 * 15.44, 2 )</f>
        <v>1334.02</v>
      </c>
      <c r="G29" s="71">
        <f t="shared" ref="G29:G43" si="1">ROUND(E29*F29,0)</f>
        <v>2643</v>
      </c>
      <c r="H29" s="72" t="s">
        <v>703</v>
      </c>
      <c r="I29" s="72" t="s">
        <v>650</v>
      </c>
    </row>
    <row r="30" spans="1:255" s="22" customFormat="1" ht="24" x14ac:dyDescent="0.2">
      <c r="A30" s="67">
        <v>9</v>
      </c>
      <c r="B30" s="68" t="s">
        <v>475</v>
      </c>
      <c r="C30" s="68" t="s">
        <v>477</v>
      </c>
      <c r="D30" s="68" t="s">
        <v>478</v>
      </c>
      <c r="E30" s="69">
        <v>1.9769999999999999E-2</v>
      </c>
      <c r="F30" s="70">
        <f>ROUND( 120.24 * 15.44, 2 )</f>
        <v>1856.51</v>
      </c>
      <c r="G30" s="71">
        <f t="shared" si="1"/>
        <v>37</v>
      </c>
      <c r="H30" s="72" t="s">
        <v>696</v>
      </c>
      <c r="I30" s="72" t="s">
        <v>650</v>
      </c>
    </row>
    <row r="31" spans="1:255" s="22" customFormat="1" ht="24" x14ac:dyDescent="0.2">
      <c r="A31" s="67">
        <v>10</v>
      </c>
      <c r="B31" s="68" t="s">
        <v>479</v>
      </c>
      <c r="C31" s="68" t="s">
        <v>481</v>
      </c>
      <c r="D31" s="68" t="s">
        <v>478</v>
      </c>
      <c r="E31" s="69">
        <v>7.3973999999999998E-2</v>
      </c>
      <c r="F31" s="70">
        <f>ROUND( 115.4 * 15.44, 2 )</f>
        <v>1781.78</v>
      </c>
      <c r="G31" s="71">
        <f t="shared" si="1"/>
        <v>132</v>
      </c>
      <c r="H31" s="72" t="s">
        <v>697</v>
      </c>
      <c r="I31" s="72" t="s">
        <v>650</v>
      </c>
    </row>
    <row r="32" spans="1:255" s="22" customFormat="1" ht="24" x14ac:dyDescent="0.2">
      <c r="A32" s="67">
        <v>11</v>
      </c>
      <c r="B32" s="68" t="s">
        <v>482</v>
      </c>
      <c r="C32" s="68" t="s">
        <v>484</v>
      </c>
      <c r="D32" s="68" t="s">
        <v>478</v>
      </c>
      <c r="E32" s="69">
        <v>0.71172000000000002</v>
      </c>
      <c r="F32" s="70">
        <f>ROUND( 120.04 * 15.44, 2 )</f>
        <v>1853.42</v>
      </c>
      <c r="G32" s="71">
        <f t="shared" si="1"/>
        <v>1319</v>
      </c>
      <c r="H32" s="72" t="s">
        <v>698</v>
      </c>
      <c r="I32" s="72" t="s">
        <v>650</v>
      </c>
    </row>
    <row r="33" spans="1:255" s="22" customFormat="1" ht="24" x14ac:dyDescent="0.2">
      <c r="A33" s="67">
        <v>12</v>
      </c>
      <c r="B33" s="68" t="s">
        <v>534</v>
      </c>
      <c r="C33" s="68" t="s">
        <v>536</v>
      </c>
      <c r="D33" s="68" t="s">
        <v>478</v>
      </c>
      <c r="E33" s="69">
        <v>5.2195</v>
      </c>
      <c r="F33" s="70">
        <f>ROUND( 6.66 * 15.44, 2 )</f>
        <v>102.83</v>
      </c>
      <c r="G33" s="71">
        <f t="shared" si="1"/>
        <v>537</v>
      </c>
      <c r="H33" s="72" t="s">
        <v>707</v>
      </c>
      <c r="I33" s="72" t="s">
        <v>650</v>
      </c>
    </row>
    <row r="34" spans="1:255" s="22" customFormat="1" ht="24" x14ac:dyDescent="0.2">
      <c r="A34" s="67">
        <v>13</v>
      </c>
      <c r="B34" s="68" t="s">
        <v>523</v>
      </c>
      <c r="C34" s="68" t="s">
        <v>525</v>
      </c>
      <c r="D34" s="68" t="s">
        <v>478</v>
      </c>
      <c r="E34" s="69">
        <v>2.4586000000000001</v>
      </c>
      <c r="F34" s="70">
        <f>ROUND( 89.99 * 15.44, 2 )</f>
        <v>1389.45</v>
      </c>
      <c r="G34" s="71">
        <f t="shared" si="1"/>
        <v>3416</v>
      </c>
      <c r="H34" s="72" t="s">
        <v>705</v>
      </c>
      <c r="I34" s="72" t="s">
        <v>650</v>
      </c>
    </row>
    <row r="35" spans="1:255" s="22" customFormat="1" ht="24" x14ac:dyDescent="0.2">
      <c r="A35" s="67">
        <v>14</v>
      </c>
      <c r="B35" s="68" t="s">
        <v>541</v>
      </c>
      <c r="C35" s="68" t="s">
        <v>543</v>
      </c>
      <c r="D35" s="68" t="s">
        <v>478</v>
      </c>
      <c r="E35" s="69">
        <v>0.2278</v>
      </c>
      <c r="F35" s="70">
        <f>ROUND( 82.31 * 15.44, 2 )</f>
        <v>1270.8699999999999</v>
      </c>
      <c r="G35" s="71">
        <f t="shared" si="1"/>
        <v>290</v>
      </c>
      <c r="H35" s="72" t="s">
        <v>708</v>
      </c>
      <c r="I35" s="72" t="s">
        <v>650</v>
      </c>
    </row>
    <row r="36" spans="1:255" s="22" customFormat="1" ht="36" x14ac:dyDescent="0.2">
      <c r="A36" s="67">
        <v>15</v>
      </c>
      <c r="B36" s="68" t="s">
        <v>494</v>
      </c>
      <c r="C36" s="68" t="s">
        <v>496</v>
      </c>
      <c r="D36" s="68" t="s">
        <v>478</v>
      </c>
      <c r="E36" s="69">
        <v>29.903985999999996</v>
      </c>
      <c r="F36" s="70">
        <f>ROUND( 31.26 * 15.44, 2 )</f>
        <v>482.65</v>
      </c>
      <c r="G36" s="71">
        <f t="shared" si="1"/>
        <v>14433</v>
      </c>
      <c r="H36" s="72" t="s">
        <v>702</v>
      </c>
      <c r="I36" s="72" t="s">
        <v>650</v>
      </c>
    </row>
    <row r="37" spans="1:255" s="22" customFormat="1" ht="24" x14ac:dyDescent="0.2">
      <c r="A37" s="67">
        <v>16</v>
      </c>
      <c r="B37" s="68" t="s">
        <v>553</v>
      </c>
      <c r="C37" s="68" t="s">
        <v>555</v>
      </c>
      <c r="D37" s="68" t="s">
        <v>478</v>
      </c>
      <c r="E37" s="69">
        <v>292.03449999999998</v>
      </c>
      <c r="F37" s="70">
        <f>ROUND( 53.87 * 15.44, 2 )</f>
        <v>831.75</v>
      </c>
      <c r="G37" s="71">
        <f t="shared" si="1"/>
        <v>242900</v>
      </c>
      <c r="H37" s="72" t="s">
        <v>709</v>
      </c>
      <c r="I37" s="72" t="s">
        <v>650</v>
      </c>
    </row>
    <row r="38" spans="1:255" s="22" customFormat="1" ht="48" x14ac:dyDescent="0.2">
      <c r="A38" s="67">
        <v>17</v>
      </c>
      <c r="B38" s="68" t="s">
        <v>526</v>
      </c>
      <c r="C38" s="68" t="s">
        <v>528</v>
      </c>
      <c r="D38" s="68" t="s">
        <v>478</v>
      </c>
      <c r="E38" s="69">
        <v>3.4579</v>
      </c>
      <c r="F38" s="70">
        <f>ROUND( 7.77 * 15.44, 2 )</f>
        <v>119.97</v>
      </c>
      <c r="G38" s="71">
        <f t="shared" si="1"/>
        <v>415</v>
      </c>
      <c r="H38" s="72" t="s">
        <v>706</v>
      </c>
      <c r="I38" s="72" t="s">
        <v>650</v>
      </c>
    </row>
    <row r="39" spans="1:255" s="22" customFormat="1" ht="24" x14ac:dyDescent="0.2">
      <c r="A39" s="67">
        <v>18</v>
      </c>
      <c r="B39" s="68" t="s">
        <v>518</v>
      </c>
      <c r="C39" s="68" t="s">
        <v>520</v>
      </c>
      <c r="D39" s="68" t="s">
        <v>478</v>
      </c>
      <c r="E39" s="69">
        <v>0.41205000000000003</v>
      </c>
      <c r="F39" s="70">
        <f>ROUND( 30 * 15.44, 2 )</f>
        <v>463.2</v>
      </c>
      <c r="G39" s="71">
        <f t="shared" si="1"/>
        <v>191</v>
      </c>
      <c r="H39" s="72" t="s">
        <v>704</v>
      </c>
      <c r="I39" s="72" t="s">
        <v>650</v>
      </c>
    </row>
    <row r="40" spans="1:255" s="22" customFormat="1" ht="24" x14ac:dyDescent="0.2">
      <c r="A40" s="67">
        <v>19</v>
      </c>
      <c r="B40" s="68" t="s">
        <v>485</v>
      </c>
      <c r="C40" s="68" t="s">
        <v>487</v>
      </c>
      <c r="D40" s="68" t="s">
        <v>478</v>
      </c>
      <c r="E40" s="69">
        <v>94.663848999999999</v>
      </c>
      <c r="F40" s="70">
        <f>ROUND( 65.71 * 15.44, 2 )</f>
        <v>1014.56</v>
      </c>
      <c r="G40" s="71">
        <f t="shared" si="1"/>
        <v>96042</v>
      </c>
      <c r="H40" s="72" t="s">
        <v>699</v>
      </c>
      <c r="I40" s="72" t="s">
        <v>650</v>
      </c>
    </row>
    <row r="41" spans="1:255" s="22" customFormat="1" ht="24" x14ac:dyDescent="0.2">
      <c r="A41" s="67">
        <v>20</v>
      </c>
      <c r="B41" s="68" t="s">
        <v>488</v>
      </c>
      <c r="C41" s="68" t="s">
        <v>490</v>
      </c>
      <c r="D41" s="68" t="s">
        <v>478</v>
      </c>
      <c r="E41" s="69">
        <v>0.28864200000000001</v>
      </c>
      <c r="F41" s="70">
        <f>ROUND( 1.2 * 15.44, 2 )</f>
        <v>18.53</v>
      </c>
      <c r="G41" s="71">
        <f t="shared" si="1"/>
        <v>5</v>
      </c>
      <c r="H41" s="72" t="s">
        <v>700</v>
      </c>
      <c r="I41" s="72" t="s">
        <v>650</v>
      </c>
    </row>
    <row r="42" spans="1:255" s="22" customFormat="1" ht="36" x14ac:dyDescent="0.2">
      <c r="A42" s="67">
        <v>21</v>
      </c>
      <c r="B42" s="68" t="s">
        <v>491</v>
      </c>
      <c r="C42" s="68" t="s">
        <v>493</v>
      </c>
      <c r="D42" s="68" t="s">
        <v>478</v>
      </c>
      <c r="E42" s="69">
        <v>1.9769999999999999E-2</v>
      </c>
      <c r="F42" s="70">
        <f>ROUND( 12.31 * 15.44, 2 )</f>
        <v>190.07</v>
      </c>
      <c r="G42" s="71">
        <f t="shared" si="1"/>
        <v>4</v>
      </c>
      <c r="H42" s="72" t="s">
        <v>701</v>
      </c>
      <c r="I42" s="72" t="s">
        <v>650</v>
      </c>
    </row>
    <row r="43" spans="1:255" s="22" customFormat="1" ht="48" x14ac:dyDescent="0.2">
      <c r="A43" s="67">
        <v>22</v>
      </c>
      <c r="B43" s="68" t="s">
        <v>556</v>
      </c>
      <c r="C43" s="68" t="s">
        <v>558</v>
      </c>
      <c r="D43" s="68" t="s">
        <v>478</v>
      </c>
      <c r="E43" s="69">
        <v>150.58599999999998</v>
      </c>
      <c r="F43" s="70">
        <f>ROUND( 90 * 15.44, 2 )</f>
        <v>1389.6</v>
      </c>
      <c r="G43" s="71">
        <f t="shared" si="1"/>
        <v>209254</v>
      </c>
      <c r="H43" s="72" t="s">
        <v>710</v>
      </c>
      <c r="I43" s="72" t="s">
        <v>650</v>
      </c>
    </row>
    <row r="44" spans="1:255" x14ac:dyDescent="0.2">
      <c r="A44" s="60"/>
      <c r="B44" s="60"/>
      <c r="C44" s="61" t="s">
        <v>623</v>
      </c>
      <c r="D44" s="60"/>
      <c r="E44" s="60"/>
      <c r="F44" s="60"/>
      <c r="G44" s="62">
        <f>ROUND(SUM(G29:G43),0)</f>
        <v>571618</v>
      </c>
      <c r="H44" s="60"/>
      <c r="I44" s="60"/>
      <c r="J44" s="16"/>
      <c r="K44" s="16"/>
      <c r="L44" s="59">
        <f>G44</f>
        <v>571618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</row>
    <row r="45" spans="1:255" x14ac:dyDescent="0.2">
      <c r="A45" s="60"/>
      <c r="B45" s="60"/>
      <c r="C45" s="60"/>
      <c r="D45" s="60"/>
      <c r="E45" s="60"/>
      <c r="F45" s="60"/>
      <c r="G45" s="60"/>
      <c r="H45" s="60"/>
      <c r="I45" s="60"/>
    </row>
    <row r="46" spans="1:255" x14ac:dyDescent="0.2">
      <c r="A46" s="66"/>
      <c r="B46" s="66" t="s">
        <v>711</v>
      </c>
      <c r="C46" s="66"/>
      <c r="D46" s="66"/>
      <c r="E46" s="66"/>
      <c r="F46" s="66"/>
      <c r="G46" s="60"/>
      <c r="H46" s="60"/>
      <c r="I46" s="60"/>
    </row>
    <row r="47" spans="1:255" s="22" customFormat="1" ht="24" x14ac:dyDescent="0.2">
      <c r="A47" s="67">
        <v>23</v>
      </c>
      <c r="B47" s="68" t="s">
        <v>529</v>
      </c>
      <c r="C47" s="68" t="s">
        <v>531</v>
      </c>
      <c r="D47" s="68" t="s">
        <v>46</v>
      </c>
      <c r="E47" s="69">
        <v>5.8135000000000003</v>
      </c>
      <c r="F47" s="70">
        <f>ROUND( 2.44 * 9.75, 2 )</f>
        <v>23.79</v>
      </c>
      <c r="G47" s="71">
        <f t="shared" ref="G47:G80" si="2">ROUND(E47*F47,0)</f>
        <v>138</v>
      </c>
      <c r="H47" s="72" t="s">
        <v>655</v>
      </c>
      <c r="I47" s="72" t="s">
        <v>650</v>
      </c>
    </row>
    <row r="48" spans="1:255" s="22" customFormat="1" ht="24" x14ac:dyDescent="0.2">
      <c r="A48" s="67">
        <v>24</v>
      </c>
      <c r="B48" s="68" t="s">
        <v>321</v>
      </c>
      <c r="C48" s="68" t="s">
        <v>322</v>
      </c>
      <c r="D48" s="68" t="s">
        <v>323</v>
      </c>
      <c r="E48" s="69">
        <v>134.35591679999999</v>
      </c>
      <c r="F48" s="70">
        <f>ROUND( 12 * 9.75, 2 )</f>
        <v>117</v>
      </c>
      <c r="G48" s="71">
        <f t="shared" si="2"/>
        <v>15720</v>
      </c>
      <c r="H48" s="72" t="s">
        <v>680</v>
      </c>
      <c r="I48" s="72" t="s">
        <v>650</v>
      </c>
    </row>
    <row r="49" spans="1:9" s="22" customFormat="1" ht="24" x14ac:dyDescent="0.2">
      <c r="A49" s="67">
        <v>25</v>
      </c>
      <c r="B49" s="68" t="s">
        <v>509</v>
      </c>
      <c r="C49" s="68" t="s">
        <v>511</v>
      </c>
      <c r="D49" s="68" t="s">
        <v>20</v>
      </c>
      <c r="E49" s="69">
        <v>1.7479999999999999E-2</v>
      </c>
      <c r="F49" s="70">
        <f>ROUND( 8475 * 9.75, 2 )</f>
        <v>82631.25</v>
      </c>
      <c r="G49" s="71">
        <f t="shared" si="2"/>
        <v>1444</v>
      </c>
      <c r="H49" s="72" t="s">
        <v>652</v>
      </c>
      <c r="I49" s="72" t="s">
        <v>650</v>
      </c>
    </row>
    <row r="50" spans="1:9" s="22" customFormat="1" ht="24" x14ac:dyDescent="0.2">
      <c r="A50" s="67">
        <v>26</v>
      </c>
      <c r="B50" s="68" t="s">
        <v>544</v>
      </c>
      <c r="C50" s="68" t="s">
        <v>546</v>
      </c>
      <c r="D50" s="68" t="s">
        <v>51</v>
      </c>
      <c r="E50" s="69">
        <v>2.68</v>
      </c>
      <c r="F50" s="70">
        <f>ROUND( 1.82 * 9.75, 2 )</f>
        <v>17.75</v>
      </c>
      <c r="G50" s="71">
        <f t="shared" si="2"/>
        <v>48</v>
      </c>
      <c r="H50" s="72" t="s">
        <v>657</v>
      </c>
      <c r="I50" s="72" t="s">
        <v>650</v>
      </c>
    </row>
    <row r="51" spans="1:9" s="22" customFormat="1" ht="24" x14ac:dyDescent="0.2">
      <c r="A51" s="67">
        <v>27</v>
      </c>
      <c r="B51" s="68" t="s">
        <v>512</v>
      </c>
      <c r="C51" s="68" t="s">
        <v>514</v>
      </c>
      <c r="D51" s="68" t="s">
        <v>20</v>
      </c>
      <c r="E51" s="69">
        <v>5.2440000000000001E-2</v>
      </c>
      <c r="F51" s="70">
        <f>ROUND( 8190 * 9.75, 2 )</f>
        <v>79852.5</v>
      </c>
      <c r="G51" s="71">
        <f t="shared" si="2"/>
        <v>4187</v>
      </c>
      <c r="H51" s="72" t="s">
        <v>653</v>
      </c>
      <c r="I51" s="72" t="s">
        <v>650</v>
      </c>
    </row>
    <row r="52" spans="1:9" s="22" customFormat="1" ht="24" x14ac:dyDescent="0.2">
      <c r="A52" s="67">
        <v>28</v>
      </c>
      <c r="B52" s="68" t="s">
        <v>515</v>
      </c>
      <c r="C52" s="68" t="s">
        <v>517</v>
      </c>
      <c r="D52" s="68" t="s">
        <v>20</v>
      </c>
      <c r="E52" s="69">
        <v>2.4908999999999999</v>
      </c>
      <c r="F52" s="70">
        <f>ROUND( 11200 * 9.75, 2 )</f>
        <v>109200</v>
      </c>
      <c r="G52" s="71">
        <f t="shared" si="2"/>
        <v>272006</v>
      </c>
      <c r="H52" s="72" t="s">
        <v>654</v>
      </c>
      <c r="I52" s="72" t="s">
        <v>650</v>
      </c>
    </row>
    <row r="53" spans="1:9" s="22" customFormat="1" ht="24" x14ac:dyDescent="0.2">
      <c r="A53" s="67">
        <v>29</v>
      </c>
      <c r="B53" s="68" t="s">
        <v>329</v>
      </c>
      <c r="C53" s="68" t="s">
        <v>330</v>
      </c>
      <c r="D53" s="68" t="s">
        <v>109</v>
      </c>
      <c r="E53" s="69">
        <v>3593</v>
      </c>
      <c r="F53" s="70">
        <f>ROUND( 3 * 9.75, 2 )</f>
        <v>29.25</v>
      </c>
      <c r="G53" s="71">
        <f t="shared" si="2"/>
        <v>105095</v>
      </c>
      <c r="H53" s="72" t="s">
        <v>681</v>
      </c>
      <c r="I53" s="72" t="s">
        <v>650</v>
      </c>
    </row>
    <row r="54" spans="1:9" s="22" customFormat="1" ht="24" x14ac:dyDescent="0.2">
      <c r="A54" s="67">
        <v>30</v>
      </c>
      <c r="B54" s="68" t="s">
        <v>335</v>
      </c>
      <c r="C54" s="68" t="s">
        <v>336</v>
      </c>
      <c r="D54" s="68" t="s">
        <v>109</v>
      </c>
      <c r="E54" s="69">
        <v>305.10000000000002</v>
      </c>
      <c r="F54" s="70">
        <f>ROUND( 4.93 * 9.75, 2 )</f>
        <v>48.07</v>
      </c>
      <c r="G54" s="71">
        <f t="shared" si="2"/>
        <v>14666</v>
      </c>
      <c r="H54" s="72" t="s">
        <v>682</v>
      </c>
      <c r="I54" s="72" t="s">
        <v>650</v>
      </c>
    </row>
    <row r="55" spans="1:9" s="22" customFormat="1" ht="24" x14ac:dyDescent="0.2">
      <c r="A55" s="67">
        <v>31</v>
      </c>
      <c r="B55" s="68" t="s">
        <v>215</v>
      </c>
      <c r="C55" s="68" t="s">
        <v>216</v>
      </c>
      <c r="D55" s="68" t="s">
        <v>109</v>
      </c>
      <c r="E55" s="69">
        <v>551.20000000000005</v>
      </c>
      <c r="F55" s="70">
        <f>ROUND( 32.42 * 9.75, 2 )</f>
        <v>316.10000000000002</v>
      </c>
      <c r="G55" s="71">
        <f t="shared" si="2"/>
        <v>174234</v>
      </c>
      <c r="H55" s="72" t="s">
        <v>670</v>
      </c>
      <c r="I55" s="72" t="s">
        <v>650</v>
      </c>
    </row>
    <row r="56" spans="1:9" s="22" customFormat="1" ht="24" x14ac:dyDescent="0.2">
      <c r="A56" s="67">
        <v>32</v>
      </c>
      <c r="B56" s="68" t="s">
        <v>209</v>
      </c>
      <c r="C56" s="68" t="s">
        <v>210</v>
      </c>
      <c r="D56" s="68" t="s">
        <v>109</v>
      </c>
      <c r="E56" s="69">
        <v>738.5</v>
      </c>
      <c r="F56" s="70">
        <f>ROUND( 49.56 * 9.75, 2 )</f>
        <v>483.21</v>
      </c>
      <c r="G56" s="71">
        <f t="shared" si="2"/>
        <v>356851</v>
      </c>
      <c r="H56" s="72" t="s">
        <v>669</v>
      </c>
      <c r="I56" s="72" t="s">
        <v>650</v>
      </c>
    </row>
    <row r="57" spans="1:9" s="22" customFormat="1" ht="24" x14ac:dyDescent="0.2">
      <c r="A57" s="67">
        <v>33</v>
      </c>
      <c r="B57" s="68" t="s">
        <v>209</v>
      </c>
      <c r="C57" s="68" t="s">
        <v>213</v>
      </c>
      <c r="D57" s="68" t="s">
        <v>109</v>
      </c>
      <c r="E57" s="69">
        <v>299.3</v>
      </c>
      <c r="F57" s="70">
        <f>ROUND( 49.56 * 9.75, 2 )</f>
        <v>483.21</v>
      </c>
      <c r="G57" s="71">
        <f t="shared" si="2"/>
        <v>144625</v>
      </c>
      <c r="H57" s="72" t="s">
        <v>669</v>
      </c>
      <c r="I57" s="72" t="s">
        <v>650</v>
      </c>
    </row>
    <row r="58" spans="1:9" s="22" customFormat="1" ht="36" x14ac:dyDescent="0.2">
      <c r="A58" s="67">
        <v>34</v>
      </c>
      <c r="B58" s="68" t="s">
        <v>317</v>
      </c>
      <c r="C58" s="68" t="s">
        <v>318</v>
      </c>
      <c r="D58" s="68" t="s">
        <v>30</v>
      </c>
      <c r="E58" s="69">
        <v>1344</v>
      </c>
      <c r="F58" s="70">
        <f>ROUND( 1.79 * 9.75, 2 )</f>
        <v>17.45</v>
      </c>
      <c r="G58" s="71">
        <f t="shared" si="2"/>
        <v>23453</v>
      </c>
      <c r="H58" s="72" t="s">
        <v>679</v>
      </c>
      <c r="I58" s="72" t="s">
        <v>650</v>
      </c>
    </row>
    <row r="59" spans="1:9" s="22" customFormat="1" ht="36" x14ac:dyDescent="0.2">
      <c r="A59" s="67">
        <v>35</v>
      </c>
      <c r="B59" s="68" t="s">
        <v>219</v>
      </c>
      <c r="C59" s="68" t="s">
        <v>220</v>
      </c>
      <c r="D59" s="68" t="s">
        <v>122</v>
      </c>
      <c r="E59" s="69">
        <v>105</v>
      </c>
      <c r="F59" s="70">
        <f>ROUND( 3.15 * 9.75, 2 )</f>
        <v>30.71</v>
      </c>
      <c r="G59" s="71">
        <f t="shared" si="2"/>
        <v>3225</v>
      </c>
      <c r="H59" s="72" t="s">
        <v>671</v>
      </c>
      <c r="I59" s="72" t="s">
        <v>650</v>
      </c>
    </row>
    <row r="60" spans="1:9" s="22" customFormat="1" ht="24" x14ac:dyDescent="0.2">
      <c r="A60" s="67">
        <v>36</v>
      </c>
      <c r="B60" s="68" t="s">
        <v>497</v>
      </c>
      <c r="C60" s="68" t="s">
        <v>499</v>
      </c>
      <c r="D60" s="68" t="s">
        <v>323</v>
      </c>
      <c r="E60" s="69">
        <v>256.56080000000003</v>
      </c>
      <c r="F60" s="70">
        <f>ROUND( 50 * 9.75, 2 )</f>
        <v>487.5</v>
      </c>
      <c r="G60" s="71">
        <f t="shared" si="2"/>
        <v>125073</v>
      </c>
      <c r="H60" s="72" t="s">
        <v>649</v>
      </c>
      <c r="I60" s="72" t="s">
        <v>650</v>
      </c>
    </row>
    <row r="61" spans="1:9" s="22" customFormat="1" ht="24" x14ac:dyDescent="0.2">
      <c r="A61" s="67">
        <v>37</v>
      </c>
      <c r="B61" s="68" t="s">
        <v>248</v>
      </c>
      <c r="C61" s="68" t="s">
        <v>249</v>
      </c>
      <c r="D61" s="68" t="s">
        <v>135</v>
      </c>
      <c r="E61" s="69">
        <v>6.6440000000000001</v>
      </c>
      <c r="F61" s="70">
        <f>ROUND( 6.2 * 9.75, 2 )</f>
        <v>60.45</v>
      </c>
      <c r="G61" s="71">
        <f t="shared" si="2"/>
        <v>402</v>
      </c>
      <c r="H61" s="72" t="s">
        <v>656</v>
      </c>
      <c r="I61" s="72" t="s">
        <v>650</v>
      </c>
    </row>
    <row r="62" spans="1:9" s="22" customFormat="1" ht="36" x14ac:dyDescent="0.2">
      <c r="A62" s="67">
        <v>38</v>
      </c>
      <c r="B62" s="68" t="s">
        <v>275</v>
      </c>
      <c r="C62" s="68" t="s">
        <v>276</v>
      </c>
      <c r="D62" s="68" t="s">
        <v>135</v>
      </c>
      <c r="E62" s="69">
        <v>708.9</v>
      </c>
      <c r="F62" s="70">
        <f>ROUND( 17.86 * 9.75, 2 )</f>
        <v>174.14</v>
      </c>
      <c r="G62" s="71">
        <f t="shared" si="2"/>
        <v>123448</v>
      </c>
      <c r="H62" s="72" t="s">
        <v>675</v>
      </c>
      <c r="I62" s="72" t="s">
        <v>650</v>
      </c>
    </row>
    <row r="63" spans="1:9" s="22" customFormat="1" ht="24" x14ac:dyDescent="0.2">
      <c r="A63" s="67">
        <v>39</v>
      </c>
      <c r="B63" s="68" t="s">
        <v>547</v>
      </c>
      <c r="C63" s="68" t="s">
        <v>549</v>
      </c>
      <c r="D63" s="68" t="s">
        <v>51</v>
      </c>
      <c r="E63" s="69">
        <v>402</v>
      </c>
      <c r="F63" s="70">
        <f>ROUND( 15.9 * 9.75, 2 )</f>
        <v>155.03</v>
      </c>
      <c r="G63" s="71">
        <f t="shared" si="2"/>
        <v>62322</v>
      </c>
      <c r="H63" s="72" t="s">
        <v>658</v>
      </c>
      <c r="I63" s="72" t="s">
        <v>650</v>
      </c>
    </row>
    <row r="64" spans="1:9" s="22" customFormat="1" ht="36" x14ac:dyDescent="0.2">
      <c r="A64" s="67">
        <v>40</v>
      </c>
      <c r="B64" s="68" t="s">
        <v>550</v>
      </c>
      <c r="C64" s="68" t="s">
        <v>552</v>
      </c>
      <c r="D64" s="68" t="s">
        <v>51</v>
      </c>
      <c r="E64" s="69">
        <v>119.26</v>
      </c>
      <c r="F64" s="70">
        <f>ROUND( 13.08 * 9.75, 2 )</f>
        <v>127.53</v>
      </c>
      <c r="G64" s="71">
        <f t="shared" si="2"/>
        <v>15209</v>
      </c>
      <c r="H64" s="72" t="s">
        <v>659</v>
      </c>
      <c r="I64" s="72" t="s">
        <v>650</v>
      </c>
    </row>
    <row r="65" spans="1:9" s="22" customFormat="1" ht="36" x14ac:dyDescent="0.2">
      <c r="A65" s="67">
        <v>41</v>
      </c>
      <c r="B65" s="68" t="s">
        <v>352</v>
      </c>
      <c r="C65" s="68" t="s">
        <v>353</v>
      </c>
      <c r="D65" s="68" t="s">
        <v>30</v>
      </c>
      <c r="E65" s="69">
        <v>889.26150000000007</v>
      </c>
      <c r="F65" s="70">
        <f>ROUND( 37.45 * 9.75, 2 )</f>
        <v>365.14</v>
      </c>
      <c r="G65" s="71">
        <f t="shared" si="2"/>
        <v>324705</v>
      </c>
      <c r="H65" s="72" t="s">
        <v>683</v>
      </c>
      <c r="I65" s="72" t="s">
        <v>650</v>
      </c>
    </row>
    <row r="66" spans="1:9" s="22" customFormat="1" ht="24" x14ac:dyDescent="0.2">
      <c r="A66" s="67">
        <v>42</v>
      </c>
      <c r="B66" s="68" t="s">
        <v>500</v>
      </c>
      <c r="C66" s="68" t="s">
        <v>502</v>
      </c>
      <c r="D66" s="68" t="s">
        <v>503</v>
      </c>
      <c r="E66" s="69">
        <v>2716.9245500000002</v>
      </c>
      <c r="F66" s="70">
        <f>ROUND( 46.86 * 9.75, 2 )</f>
        <v>456.89</v>
      </c>
      <c r="G66" s="71">
        <f t="shared" si="2"/>
        <v>1241336</v>
      </c>
      <c r="H66" s="72" t="s">
        <v>651</v>
      </c>
      <c r="I66" s="72" t="s">
        <v>650</v>
      </c>
    </row>
    <row r="67" spans="1:9" s="22" customFormat="1" ht="24" x14ac:dyDescent="0.2">
      <c r="A67" s="67">
        <v>43</v>
      </c>
      <c r="B67" s="68" t="s">
        <v>262</v>
      </c>
      <c r="C67" s="68" t="s">
        <v>263</v>
      </c>
      <c r="D67" s="68" t="s">
        <v>46</v>
      </c>
      <c r="E67" s="69">
        <v>2.3102999999999998</v>
      </c>
      <c r="F67" s="70">
        <f>ROUND( 3918.38, 2 )</f>
        <v>3918.38</v>
      </c>
      <c r="G67" s="71">
        <f t="shared" si="2"/>
        <v>9053</v>
      </c>
      <c r="H67" s="73" t="s">
        <v>674</v>
      </c>
      <c r="I67" s="73" t="s">
        <v>650</v>
      </c>
    </row>
    <row r="68" spans="1:9" s="22" customFormat="1" ht="24" x14ac:dyDescent="0.2">
      <c r="A68" s="67">
        <v>44</v>
      </c>
      <c r="B68" s="68" t="s">
        <v>28</v>
      </c>
      <c r="C68" s="68" t="s">
        <v>38</v>
      </c>
      <c r="D68" s="68" t="s">
        <v>30</v>
      </c>
      <c r="E68" s="69">
        <v>13524</v>
      </c>
      <c r="F68" s="70">
        <f>ROUND( 8.74, 2 )</f>
        <v>8.74</v>
      </c>
      <c r="G68" s="71">
        <f t="shared" si="2"/>
        <v>118200</v>
      </c>
      <c r="H68" s="73" t="s">
        <v>662</v>
      </c>
      <c r="I68" s="73" t="s">
        <v>650</v>
      </c>
    </row>
    <row r="69" spans="1:9" s="22" customFormat="1" ht="24" x14ac:dyDescent="0.2">
      <c r="A69" s="67">
        <v>45</v>
      </c>
      <c r="B69" s="68" t="s">
        <v>28</v>
      </c>
      <c r="C69" s="68" t="s">
        <v>29</v>
      </c>
      <c r="D69" s="68" t="s">
        <v>30</v>
      </c>
      <c r="E69" s="69">
        <v>3953.9999999999995</v>
      </c>
      <c r="F69" s="70">
        <f>ROUND( 17.22, 2 )</f>
        <v>17.22</v>
      </c>
      <c r="G69" s="71">
        <f t="shared" si="2"/>
        <v>68088</v>
      </c>
      <c r="H69" s="73" t="s">
        <v>661</v>
      </c>
      <c r="I69" s="73" t="s">
        <v>650</v>
      </c>
    </row>
    <row r="70" spans="1:9" s="22" customFormat="1" ht="24" x14ac:dyDescent="0.2">
      <c r="A70" s="67">
        <v>46</v>
      </c>
      <c r="B70" s="68" t="s">
        <v>28</v>
      </c>
      <c r="C70" s="68" t="s">
        <v>130</v>
      </c>
      <c r="D70" s="68" t="s">
        <v>51</v>
      </c>
      <c r="E70" s="69">
        <v>849.78</v>
      </c>
      <c r="F70" s="70">
        <f>ROUND( 126.59, 2 )</f>
        <v>126.59</v>
      </c>
      <c r="G70" s="71">
        <f t="shared" si="2"/>
        <v>107574</v>
      </c>
      <c r="H70" s="73" t="s">
        <v>666</v>
      </c>
      <c r="I70" s="73" t="s">
        <v>650</v>
      </c>
    </row>
    <row r="71" spans="1:9" s="22" customFormat="1" ht="24" x14ac:dyDescent="0.2">
      <c r="A71" s="67">
        <v>47</v>
      </c>
      <c r="B71" s="68" t="s">
        <v>28</v>
      </c>
      <c r="C71" s="68" t="s">
        <v>202</v>
      </c>
      <c r="D71" s="68" t="s">
        <v>135</v>
      </c>
      <c r="E71" s="69">
        <v>622.41999999999996</v>
      </c>
      <c r="F71" s="70">
        <f>ROUND( 7780, 2 )</f>
        <v>7780</v>
      </c>
      <c r="G71" s="71">
        <f t="shared" si="2"/>
        <v>4842428</v>
      </c>
      <c r="H71" s="73" t="s">
        <v>668</v>
      </c>
      <c r="I71" s="73" t="s">
        <v>650</v>
      </c>
    </row>
    <row r="72" spans="1:9" s="22" customFormat="1" ht="36" x14ac:dyDescent="0.2">
      <c r="A72" s="67">
        <v>48</v>
      </c>
      <c r="B72" s="68" t="s">
        <v>28</v>
      </c>
      <c r="C72" s="68" t="s">
        <v>124</v>
      </c>
      <c r="D72" s="68" t="s">
        <v>109</v>
      </c>
      <c r="E72" s="69">
        <v>6342.9539999999997</v>
      </c>
      <c r="F72" s="70">
        <f>ROUND( 12.73, 2 )</f>
        <v>12.73</v>
      </c>
      <c r="G72" s="71">
        <f t="shared" si="2"/>
        <v>80746</v>
      </c>
      <c r="H72" s="73" t="s">
        <v>664</v>
      </c>
      <c r="I72" s="73" t="s">
        <v>650</v>
      </c>
    </row>
    <row r="73" spans="1:9" s="22" customFormat="1" ht="24" x14ac:dyDescent="0.2">
      <c r="A73" s="67">
        <v>49</v>
      </c>
      <c r="B73" s="68" t="s">
        <v>28</v>
      </c>
      <c r="C73" s="68" t="s">
        <v>228</v>
      </c>
      <c r="D73" s="68" t="s">
        <v>229</v>
      </c>
      <c r="E73" s="69">
        <v>576</v>
      </c>
      <c r="F73" s="70">
        <f>ROUND( 304.93, 2 )</f>
        <v>304.93</v>
      </c>
      <c r="G73" s="71">
        <f t="shared" si="2"/>
        <v>175640</v>
      </c>
      <c r="H73" s="73" t="s">
        <v>672</v>
      </c>
      <c r="I73" s="73" t="s">
        <v>650</v>
      </c>
    </row>
    <row r="74" spans="1:9" s="22" customFormat="1" ht="36" x14ac:dyDescent="0.2">
      <c r="A74" s="67">
        <v>50</v>
      </c>
      <c r="B74" s="68" t="s">
        <v>28</v>
      </c>
      <c r="C74" s="68" t="s">
        <v>127</v>
      </c>
      <c r="D74" s="68" t="s">
        <v>109</v>
      </c>
      <c r="E74" s="69">
        <v>1643.94</v>
      </c>
      <c r="F74" s="70">
        <f>ROUND( 19.17, 2 )</f>
        <v>19.170000000000002</v>
      </c>
      <c r="G74" s="71">
        <f t="shared" si="2"/>
        <v>31514</v>
      </c>
      <c r="H74" s="73" t="s">
        <v>665</v>
      </c>
      <c r="I74" s="73" t="s">
        <v>650</v>
      </c>
    </row>
    <row r="75" spans="1:9" s="22" customFormat="1" ht="24" x14ac:dyDescent="0.2">
      <c r="A75" s="67">
        <v>51</v>
      </c>
      <c r="B75" s="68" t="s">
        <v>28</v>
      </c>
      <c r="C75" s="68" t="s">
        <v>134</v>
      </c>
      <c r="D75" s="68" t="s">
        <v>135</v>
      </c>
      <c r="E75" s="69">
        <v>1790.04</v>
      </c>
      <c r="F75" s="70">
        <f>ROUND( 6899, 2 )</f>
        <v>6899</v>
      </c>
      <c r="G75" s="71">
        <f t="shared" si="2"/>
        <v>12349486</v>
      </c>
      <c r="H75" s="73" t="s">
        <v>667</v>
      </c>
      <c r="I75" s="73" t="s">
        <v>650</v>
      </c>
    </row>
    <row r="76" spans="1:9" s="22" customFormat="1" ht="24" x14ac:dyDescent="0.2">
      <c r="A76" s="67">
        <v>52</v>
      </c>
      <c r="B76" s="68" t="s">
        <v>28</v>
      </c>
      <c r="C76" s="68" t="s">
        <v>304</v>
      </c>
      <c r="D76" s="68" t="s">
        <v>305</v>
      </c>
      <c r="E76" s="69">
        <v>1.407</v>
      </c>
      <c r="F76" s="70">
        <f>ROUND( 241824.15, 2 )</f>
        <v>241824.15</v>
      </c>
      <c r="G76" s="71">
        <f t="shared" si="2"/>
        <v>340247</v>
      </c>
      <c r="H76" s="73" t="s">
        <v>678</v>
      </c>
      <c r="I76" s="73" t="s">
        <v>650</v>
      </c>
    </row>
    <row r="77" spans="1:9" s="22" customFormat="1" ht="24" x14ac:dyDescent="0.2">
      <c r="A77" s="67">
        <v>53</v>
      </c>
      <c r="B77" s="68" t="s">
        <v>28</v>
      </c>
      <c r="C77" s="68" t="s">
        <v>41</v>
      </c>
      <c r="D77" s="68" t="s">
        <v>30</v>
      </c>
      <c r="E77" s="69">
        <v>3953.9999999999995</v>
      </c>
      <c r="F77" s="70">
        <f>ROUND( 4.6, 2 )</f>
        <v>4.5999999999999996</v>
      </c>
      <c r="G77" s="71">
        <f t="shared" si="2"/>
        <v>18188</v>
      </c>
      <c r="H77" s="73" t="s">
        <v>663</v>
      </c>
      <c r="I77" s="73" t="s">
        <v>650</v>
      </c>
    </row>
    <row r="78" spans="1:9" s="22" customFormat="1" ht="24" x14ac:dyDescent="0.2">
      <c r="A78" s="67">
        <v>54</v>
      </c>
      <c r="B78" s="68" t="s">
        <v>28</v>
      </c>
      <c r="C78" s="68" t="s">
        <v>297</v>
      </c>
      <c r="D78" s="68" t="s">
        <v>30</v>
      </c>
      <c r="E78" s="69">
        <v>23179</v>
      </c>
      <c r="F78" s="70">
        <f>ROUND( 3.14, 2 )</f>
        <v>3.14</v>
      </c>
      <c r="G78" s="71">
        <f t="shared" si="2"/>
        <v>72782</v>
      </c>
      <c r="H78" s="73" t="s">
        <v>677</v>
      </c>
      <c r="I78" s="73" t="s">
        <v>650</v>
      </c>
    </row>
    <row r="79" spans="1:9" s="22" customFormat="1" ht="24" x14ac:dyDescent="0.2">
      <c r="A79" s="67">
        <v>55</v>
      </c>
      <c r="B79" s="68" t="s">
        <v>28</v>
      </c>
      <c r="C79" s="68" t="s">
        <v>281</v>
      </c>
      <c r="D79" s="68" t="s">
        <v>46</v>
      </c>
      <c r="E79" s="69">
        <v>1.1015999999999999</v>
      </c>
      <c r="F79" s="70">
        <f>ROUND( 6933.76, 2 )</f>
        <v>6933.76</v>
      </c>
      <c r="G79" s="71">
        <f t="shared" si="2"/>
        <v>7638</v>
      </c>
      <c r="H79" s="73" t="s">
        <v>676</v>
      </c>
      <c r="I79" s="73" t="s">
        <v>650</v>
      </c>
    </row>
    <row r="80" spans="1:9" s="22" customFormat="1" ht="24" x14ac:dyDescent="0.2">
      <c r="A80" s="67">
        <v>56</v>
      </c>
      <c r="B80" s="68" t="s">
        <v>28</v>
      </c>
      <c r="C80" s="68" t="s">
        <v>252</v>
      </c>
      <c r="D80" s="68" t="s">
        <v>109</v>
      </c>
      <c r="E80" s="69">
        <v>1256</v>
      </c>
      <c r="F80" s="70">
        <f>ROUND( 0.28, 2 )</f>
        <v>0.28000000000000003</v>
      </c>
      <c r="G80" s="71">
        <f t="shared" si="2"/>
        <v>352</v>
      </c>
      <c r="H80" s="73" t="s">
        <v>673</v>
      </c>
      <c r="I80" s="73" t="s">
        <v>650</v>
      </c>
    </row>
    <row r="81" spans="1:255" x14ac:dyDescent="0.2">
      <c r="A81" s="60"/>
      <c r="B81" s="60"/>
      <c r="C81" s="61" t="s">
        <v>623</v>
      </c>
      <c r="D81" s="60"/>
      <c r="E81" s="60"/>
      <c r="F81" s="60"/>
      <c r="G81" s="62">
        <f>ROUND(SUM(G47:G80),0)</f>
        <v>21230123</v>
      </c>
      <c r="H81" s="60"/>
      <c r="I81" s="60"/>
      <c r="J81" s="16"/>
      <c r="K81" s="16"/>
      <c r="L81" s="16"/>
      <c r="M81" s="59">
        <f>G81</f>
        <v>21230123</v>
      </c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</row>
    <row r="83" spans="1:255" x14ac:dyDescent="0.2">
      <c r="C83" s="57" t="s">
        <v>411</v>
      </c>
      <c r="G83" s="58">
        <f>ROUND(SUM(K18:K83) + SUM(L18:L83) + SUM(M18:M83),0)</f>
        <v>25267290</v>
      </c>
    </row>
    <row r="84" spans="1:255" x14ac:dyDescent="0.2">
      <c r="C84" s="76" t="s">
        <v>712</v>
      </c>
      <c r="G84" s="58"/>
    </row>
    <row r="85" spans="1:255" x14ac:dyDescent="0.2">
      <c r="C85" s="76" t="s">
        <v>610</v>
      </c>
      <c r="G85" s="58">
        <f>ROUND(SUM(K18:K85),0)</f>
        <v>3465549</v>
      </c>
    </row>
    <row r="86" spans="1:255" x14ac:dyDescent="0.2">
      <c r="C86" s="76" t="s">
        <v>622</v>
      </c>
      <c r="G86" s="58">
        <f>ROUND(SUM(L18:L86),0)</f>
        <v>571618</v>
      </c>
    </row>
    <row r="87" spans="1:255" x14ac:dyDescent="0.2">
      <c r="C87" s="76" t="s">
        <v>713</v>
      </c>
      <c r="G87" s="58">
        <f>ROUND(SUM(M18:M87),0)</f>
        <v>21230123</v>
      </c>
    </row>
  </sheetData>
  <sortState ref="A47:IU80">
    <sortCondition ref="B47"/>
    <sortCondition ref="C47"/>
  </sortState>
  <mergeCells count="11">
    <mergeCell ref="A8:G8"/>
    <mergeCell ref="A9:G9"/>
    <mergeCell ref="B10:G10"/>
    <mergeCell ref="A12:G12"/>
    <mergeCell ref="A13:G13"/>
    <mergeCell ref="A7:G7"/>
    <mergeCell ref="A1:G1"/>
    <mergeCell ref="C3:G3"/>
    <mergeCell ref="C4:G4"/>
    <mergeCell ref="C5:G5"/>
    <mergeCell ref="A6:G6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57"/>
  <sheetViews>
    <sheetView topLeftCell="A52" workbookViewId="0">
      <selection activeCell="A60" sqref="A60:XFD67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82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0" customFormat="1" ht="11.25" x14ac:dyDescent="0.2">
      <c r="A1" s="92" t="s">
        <v>595</v>
      </c>
      <c r="B1" s="92"/>
      <c r="C1" s="92"/>
      <c r="D1" s="92"/>
      <c r="E1" s="92"/>
      <c r="F1" s="92"/>
      <c r="G1" s="92"/>
    </row>
    <row r="3" spans="1:255" x14ac:dyDescent="0.2">
      <c r="A3" s="13" t="s">
        <v>596</v>
      </c>
      <c r="B3" s="12"/>
      <c r="C3" s="96"/>
      <c r="D3" s="97"/>
      <c r="E3" s="97"/>
      <c r="F3" s="97"/>
      <c r="G3" s="97"/>
      <c r="BR3" s="15">
        <f>C3</f>
        <v>0</v>
      </c>
      <c r="IU3" s="16"/>
    </row>
    <row r="4" spans="1:255" x14ac:dyDescent="0.2">
      <c r="A4" s="13" t="s">
        <v>597</v>
      </c>
      <c r="B4" s="12"/>
      <c r="C4" s="98"/>
      <c r="D4" s="99"/>
      <c r="E4" s="99"/>
      <c r="F4" s="99"/>
      <c r="G4" s="99"/>
      <c r="BR4" s="15">
        <f>C4</f>
        <v>0</v>
      </c>
      <c r="IU4" s="16"/>
    </row>
    <row r="5" spans="1:255" x14ac:dyDescent="0.2">
      <c r="A5" s="13" t="s">
        <v>599</v>
      </c>
      <c r="B5" s="12"/>
      <c r="C5" s="100"/>
      <c r="D5" s="101"/>
      <c r="E5" s="101"/>
      <c r="F5" s="101"/>
      <c r="G5" s="101"/>
      <c r="BR5" s="15">
        <f>C5</f>
        <v>0</v>
      </c>
      <c r="IU5" s="16"/>
    </row>
    <row r="6" spans="1:255" x14ac:dyDescent="0.2">
      <c r="A6" s="102"/>
      <c r="B6" s="102"/>
      <c r="C6" s="102"/>
      <c r="D6" s="102"/>
      <c r="E6" s="102"/>
      <c r="F6" s="102"/>
      <c r="G6" s="102"/>
    </row>
    <row r="7" spans="1:255" ht="18.75" x14ac:dyDescent="0.3">
      <c r="A7" s="103" t="s">
        <v>627</v>
      </c>
      <c r="B7" s="103"/>
      <c r="C7" s="103"/>
      <c r="D7" s="103"/>
      <c r="E7" s="103"/>
      <c r="F7" s="103"/>
      <c r="G7" s="103"/>
    </row>
    <row r="8" spans="1:255" x14ac:dyDescent="0.2">
      <c r="A8" s="104" t="s">
        <v>628</v>
      </c>
      <c r="B8" s="104"/>
      <c r="C8" s="104"/>
      <c r="D8" s="104"/>
      <c r="E8" s="104"/>
      <c r="F8" s="104"/>
      <c r="G8" s="104"/>
    </row>
    <row r="9" spans="1:255" x14ac:dyDescent="0.2">
      <c r="A9" s="104"/>
      <c r="B9" s="104"/>
      <c r="C9" s="104"/>
      <c r="D9" s="104"/>
      <c r="E9" s="104"/>
      <c r="F9" s="104"/>
      <c r="G9" s="104"/>
    </row>
    <row r="10" spans="1:255" ht="47.25" x14ac:dyDescent="0.25">
      <c r="A10" s="9" t="s">
        <v>601</v>
      </c>
      <c r="B10" s="105" t="s">
        <v>5</v>
      </c>
      <c r="C10" s="105"/>
      <c r="D10" s="105"/>
      <c r="E10" s="105"/>
      <c r="F10" s="105"/>
      <c r="G10" s="105"/>
      <c r="BS10" s="51" t="str">
        <f>B10</f>
        <v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v>
      </c>
      <c r="IU10" s="16"/>
    </row>
    <row r="12" spans="1:255" x14ac:dyDescent="0.2">
      <c r="A12" s="108" t="s">
        <v>606</v>
      </c>
      <c r="B12" s="108"/>
      <c r="C12" s="108"/>
      <c r="D12" s="108"/>
      <c r="E12" s="108"/>
      <c r="F12" s="108"/>
      <c r="G12" s="108"/>
      <c r="BS12" s="49" t="str">
        <f>A12</f>
        <v>Составлено в уровне цен : IV кв. 2025 г.</v>
      </c>
      <c r="IU12" s="16"/>
    </row>
    <row r="13" spans="1:255" x14ac:dyDescent="0.2">
      <c r="A13" s="108" t="s">
        <v>607</v>
      </c>
      <c r="B13" s="108"/>
      <c r="C13" s="108"/>
      <c r="D13" s="108"/>
      <c r="E13" s="108"/>
      <c r="F13" s="108"/>
      <c r="G13" s="108"/>
      <c r="BS13" s="49" t="str">
        <f>A13</f>
        <v>Наименование и редакция СНБ: ФЕР-2020 с Изм.9 от 2021.12.20</v>
      </c>
      <c r="IU13" s="16"/>
    </row>
    <row r="14" spans="1:255" x14ac:dyDescent="0.2">
      <c r="A14" s="52" t="s">
        <v>629</v>
      </c>
      <c r="B14" s="52" t="s">
        <v>631</v>
      </c>
      <c r="C14" s="52" t="s">
        <v>634</v>
      </c>
      <c r="D14" s="52" t="s">
        <v>636</v>
      </c>
      <c r="E14" s="52" t="s">
        <v>639</v>
      </c>
      <c r="F14" s="52" t="s">
        <v>641</v>
      </c>
      <c r="G14" s="52" t="s">
        <v>643</v>
      </c>
      <c r="H14" s="52" t="s">
        <v>645</v>
      </c>
      <c r="I14" s="53" t="s">
        <v>624</v>
      </c>
    </row>
    <row r="15" spans="1:255" x14ac:dyDescent="0.2">
      <c r="A15" s="54" t="s">
        <v>630</v>
      </c>
      <c r="B15" s="54" t="s">
        <v>632</v>
      </c>
      <c r="C15" s="54" t="s">
        <v>635</v>
      </c>
      <c r="D15" s="54" t="s">
        <v>637</v>
      </c>
      <c r="E15" s="54" t="s">
        <v>640</v>
      </c>
      <c r="F15" s="54" t="s">
        <v>642</v>
      </c>
      <c r="G15" s="54" t="s">
        <v>644</v>
      </c>
      <c r="H15" s="54" t="s">
        <v>646</v>
      </c>
      <c r="I15" s="55" t="s">
        <v>619</v>
      </c>
    </row>
    <row r="16" spans="1:255" x14ac:dyDescent="0.2">
      <c r="A16" s="54"/>
      <c r="B16" s="54" t="s">
        <v>633</v>
      </c>
      <c r="C16" s="54"/>
      <c r="D16" s="54" t="s">
        <v>638</v>
      </c>
      <c r="E16" s="54"/>
      <c r="F16" s="54"/>
      <c r="G16" s="54" t="s">
        <v>642</v>
      </c>
      <c r="H16" s="54" t="s">
        <v>647</v>
      </c>
      <c r="I16" s="55"/>
    </row>
    <row r="17" spans="1:255" x14ac:dyDescent="0.2">
      <c r="A17" s="52">
        <v>1</v>
      </c>
      <c r="B17" s="52">
        <v>2</v>
      </c>
      <c r="C17" s="52">
        <v>3</v>
      </c>
      <c r="D17" s="52">
        <v>4</v>
      </c>
      <c r="E17" s="52">
        <v>5</v>
      </c>
      <c r="F17" s="52">
        <v>6</v>
      </c>
      <c r="G17" s="52">
        <v>7</v>
      </c>
      <c r="H17" s="52">
        <v>8</v>
      </c>
      <c r="I17" s="53">
        <v>9</v>
      </c>
    </row>
    <row r="18" spans="1:255" x14ac:dyDescent="0.2">
      <c r="A18" s="66"/>
      <c r="B18" s="66" t="s">
        <v>648</v>
      </c>
      <c r="C18" s="66"/>
      <c r="D18" s="66"/>
      <c r="E18" s="66"/>
      <c r="F18" s="66"/>
      <c r="G18" s="60"/>
      <c r="H18" s="60"/>
      <c r="I18" s="60"/>
    </row>
    <row r="19" spans="1:255" s="22" customFormat="1" ht="24" x14ac:dyDescent="0.2">
      <c r="A19" s="67">
        <v>1</v>
      </c>
      <c r="B19" s="68" t="s">
        <v>544</v>
      </c>
      <c r="C19" s="68" t="s">
        <v>546</v>
      </c>
      <c r="D19" s="68" t="s">
        <v>51</v>
      </c>
      <c r="E19" s="69">
        <f t="shared" ref="E19:E28" si="0">O19</f>
        <v>2.68</v>
      </c>
      <c r="F19" s="70">
        <f>ROUND( 1.82 * 9.75, 2 )</f>
        <v>17.75</v>
      </c>
      <c r="G19" s="71">
        <f t="shared" ref="G19:G28" si="1">ROUND(E19*F19,0)</f>
        <v>48</v>
      </c>
      <c r="H19" s="72" t="s">
        <v>657</v>
      </c>
      <c r="I19" s="72" t="s">
        <v>650</v>
      </c>
      <c r="N19" s="56"/>
      <c r="O19" s="56">
        <f t="shared" ref="O19:O28" si="2">SUM(P19:IV19)</f>
        <v>2.68</v>
      </c>
      <c r="P19" s="56">
        <f>SmtRes!CX175</f>
        <v>2.68</v>
      </c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</row>
    <row r="20" spans="1:255" s="22" customFormat="1" ht="24" x14ac:dyDescent="0.2">
      <c r="A20" s="67">
        <v>2</v>
      </c>
      <c r="B20" s="68" t="s">
        <v>529</v>
      </c>
      <c r="C20" s="68" t="s">
        <v>531</v>
      </c>
      <c r="D20" s="68" t="s">
        <v>46</v>
      </c>
      <c r="E20" s="69">
        <f t="shared" si="0"/>
        <v>5.8135000000000003</v>
      </c>
      <c r="F20" s="70">
        <f>ROUND( 2.44 * 9.75, 2 )</f>
        <v>23.79</v>
      </c>
      <c r="G20" s="71">
        <f t="shared" si="1"/>
        <v>138</v>
      </c>
      <c r="H20" s="72" t="s">
        <v>655</v>
      </c>
      <c r="I20" s="72" t="s">
        <v>650</v>
      </c>
      <c r="N20" s="56"/>
      <c r="O20" s="56">
        <f t="shared" si="2"/>
        <v>5.8135000000000003</v>
      </c>
      <c r="P20" s="56">
        <f>SmtRes!CX150</f>
        <v>5.8135000000000003</v>
      </c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</row>
    <row r="21" spans="1:255" s="22" customFormat="1" ht="24" x14ac:dyDescent="0.2">
      <c r="A21" s="67">
        <v>3</v>
      </c>
      <c r="B21" s="68" t="s">
        <v>509</v>
      </c>
      <c r="C21" s="68" t="s">
        <v>511</v>
      </c>
      <c r="D21" s="68" t="s">
        <v>20</v>
      </c>
      <c r="E21" s="69">
        <f t="shared" si="0"/>
        <v>1.7479999999999999E-2</v>
      </c>
      <c r="F21" s="70">
        <f>ROUND( 8475 * 9.75, 2 )</f>
        <v>82631.25</v>
      </c>
      <c r="G21" s="71">
        <f t="shared" si="1"/>
        <v>1444</v>
      </c>
      <c r="H21" s="72" t="s">
        <v>652</v>
      </c>
      <c r="I21" s="72" t="s">
        <v>650</v>
      </c>
      <c r="N21" s="56"/>
      <c r="O21" s="56">
        <f t="shared" si="2"/>
        <v>1.7479999999999999E-2</v>
      </c>
      <c r="P21" s="56">
        <f>SmtRes!CX133</f>
        <v>1.7479999999999999E-2</v>
      </c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</row>
    <row r="22" spans="1:255" s="22" customFormat="1" ht="36" x14ac:dyDescent="0.2">
      <c r="A22" s="67">
        <v>4</v>
      </c>
      <c r="B22" s="68" t="s">
        <v>550</v>
      </c>
      <c r="C22" s="68" t="s">
        <v>552</v>
      </c>
      <c r="D22" s="68" t="s">
        <v>51</v>
      </c>
      <c r="E22" s="69">
        <f t="shared" si="0"/>
        <v>119.26</v>
      </c>
      <c r="F22" s="70">
        <f>ROUND( 13.08 * 9.75, 2 )</f>
        <v>127.53</v>
      </c>
      <c r="G22" s="71">
        <f t="shared" si="1"/>
        <v>15209</v>
      </c>
      <c r="H22" s="72" t="s">
        <v>659</v>
      </c>
      <c r="I22" s="72" t="s">
        <v>650</v>
      </c>
      <c r="N22" s="56"/>
      <c r="O22" s="56">
        <f t="shared" si="2"/>
        <v>119.26</v>
      </c>
      <c r="P22" s="56">
        <f>SmtRes!CX177</f>
        <v>119.26</v>
      </c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</row>
    <row r="23" spans="1:255" s="22" customFormat="1" ht="24" x14ac:dyDescent="0.2">
      <c r="A23" s="67">
        <v>5</v>
      </c>
      <c r="B23" s="68" t="s">
        <v>547</v>
      </c>
      <c r="C23" s="68" t="s">
        <v>549</v>
      </c>
      <c r="D23" s="68" t="s">
        <v>51</v>
      </c>
      <c r="E23" s="69">
        <f t="shared" si="0"/>
        <v>402</v>
      </c>
      <c r="F23" s="70">
        <f>ROUND( 15.9 * 9.75, 2 )</f>
        <v>155.03</v>
      </c>
      <c r="G23" s="71">
        <f t="shared" si="1"/>
        <v>62322</v>
      </c>
      <c r="H23" s="72" t="s">
        <v>658</v>
      </c>
      <c r="I23" s="72" t="s">
        <v>650</v>
      </c>
      <c r="N23" s="56"/>
      <c r="O23" s="56">
        <f t="shared" si="2"/>
        <v>402</v>
      </c>
      <c r="P23" s="56">
        <f>SmtRes!CX176</f>
        <v>402</v>
      </c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</row>
    <row r="24" spans="1:255" s="22" customFormat="1" ht="24" x14ac:dyDescent="0.2">
      <c r="A24" s="67">
        <v>6</v>
      </c>
      <c r="B24" s="68" t="s">
        <v>497</v>
      </c>
      <c r="C24" s="68" t="s">
        <v>499</v>
      </c>
      <c r="D24" s="68" t="s">
        <v>323</v>
      </c>
      <c r="E24" s="69">
        <f t="shared" si="0"/>
        <v>256.56080000000003</v>
      </c>
      <c r="F24" s="70">
        <f>ROUND( 50 * 9.75, 2 )</f>
        <v>487.5</v>
      </c>
      <c r="G24" s="71">
        <f t="shared" si="1"/>
        <v>125073</v>
      </c>
      <c r="H24" s="72" t="s">
        <v>649</v>
      </c>
      <c r="I24" s="72" t="s">
        <v>650</v>
      </c>
      <c r="N24" s="56"/>
      <c r="O24" s="56">
        <f t="shared" si="2"/>
        <v>256.56080000000003</v>
      </c>
      <c r="P24" s="56">
        <f>SmtRes!CX33</f>
        <v>0.49840000000000001</v>
      </c>
      <c r="Q24" s="56">
        <f>SmtRes!CX48</f>
        <v>20.596</v>
      </c>
      <c r="R24" s="56">
        <f>SmtRes!CX63</f>
        <v>11.6</v>
      </c>
      <c r="S24" s="56">
        <f>SmtRes!CX78</f>
        <v>2.9</v>
      </c>
      <c r="T24" s="56">
        <f>SmtRes!CX93</f>
        <v>107.6088</v>
      </c>
      <c r="U24" s="56">
        <f>SmtRes!CX108</f>
        <v>49.793599999999998</v>
      </c>
      <c r="V24" s="56">
        <f>SmtRes!CX123</f>
        <v>63.564</v>
      </c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</row>
    <row r="25" spans="1:255" s="22" customFormat="1" ht="24" x14ac:dyDescent="0.2">
      <c r="A25" s="67">
        <v>7</v>
      </c>
      <c r="B25" s="68" t="s">
        <v>500</v>
      </c>
      <c r="C25" s="68" t="s">
        <v>502</v>
      </c>
      <c r="D25" s="68" t="s">
        <v>503</v>
      </c>
      <c r="E25" s="69">
        <f t="shared" si="0"/>
        <v>2716.9245500000002</v>
      </c>
      <c r="F25" s="70">
        <f>ROUND( 46.86 * 9.75, 2 )</f>
        <v>456.89</v>
      </c>
      <c r="G25" s="71">
        <f t="shared" si="1"/>
        <v>1241336</v>
      </c>
      <c r="H25" s="72" t="s">
        <v>651</v>
      </c>
      <c r="I25" s="72" t="s">
        <v>650</v>
      </c>
      <c r="N25" s="56"/>
      <c r="O25" s="56">
        <f t="shared" si="2"/>
        <v>2716.9245500000002</v>
      </c>
      <c r="P25" s="56">
        <f>SmtRes!CX34</f>
        <v>4.2987000000000002</v>
      </c>
      <c r="Q25" s="56">
        <f>SmtRes!CX49</f>
        <v>220.11975000000001</v>
      </c>
      <c r="R25" s="56">
        <f>SmtRes!CX64</f>
        <v>100.05</v>
      </c>
      <c r="S25" s="56">
        <f>SmtRes!CX79</f>
        <v>18.759374999999999</v>
      </c>
      <c r="T25" s="56">
        <f>SmtRes!CX94</f>
        <v>716.271075</v>
      </c>
      <c r="U25" s="56">
        <f>SmtRes!CX109</f>
        <v>576.36091999999996</v>
      </c>
      <c r="V25" s="56">
        <f>SmtRes!CX124</f>
        <v>1081.0647300000001</v>
      </c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</row>
    <row r="26" spans="1:255" s="22" customFormat="1" ht="24" x14ac:dyDescent="0.2">
      <c r="A26" s="67">
        <v>8</v>
      </c>
      <c r="B26" s="68" t="s">
        <v>512</v>
      </c>
      <c r="C26" s="68" t="s">
        <v>514</v>
      </c>
      <c r="D26" s="68" t="s">
        <v>20</v>
      </c>
      <c r="E26" s="69">
        <f t="shared" si="0"/>
        <v>5.2440000000000001E-2</v>
      </c>
      <c r="F26" s="70">
        <f>ROUND( 8190 * 9.75, 2 )</f>
        <v>79852.5</v>
      </c>
      <c r="G26" s="71">
        <f t="shared" si="1"/>
        <v>4187</v>
      </c>
      <c r="H26" s="72" t="s">
        <v>653</v>
      </c>
      <c r="I26" s="72" t="s">
        <v>650</v>
      </c>
      <c r="N26" s="56"/>
      <c r="O26" s="56">
        <f t="shared" si="2"/>
        <v>5.2440000000000001E-2</v>
      </c>
      <c r="P26" s="56">
        <f>SmtRes!CX134</f>
        <v>5.2440000000000001E-2</v>
      </c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</row>
    <row r="27" spans="1:255" s="22" customFormat="1" ht="24" x14ac:dyDescent="0.2">
      <c r="A27" s="67">
        <v>9</v>
      </c>
      <c r="B27" s="68" t="s">
        <v>248</v>
      </c>
      <c r="C27" s="68" t="s">
        <v>249</v>
      </c>
      <c r="D27" s="68" t="s">
        <v>135</v>
      </c>
      <c r="E27" s="69">
        <f t="shared" si="0"/>
        <v>6.6440000000000001</v>
      </c>
      <c r="F27" s="70">
        <f>ROUND( 6.2 * 9.75, 2 )</f>
        <v>60.45</v>
      </c>
      <c r="G27" s="71">
        <f t="shared" si="1"/>
        <v>402</v>
      </c>
      <c r="H27" s="72" t="s">
        <v>656</v>
      </c>
      <c r="I27" s="72" t="s">
        <v>650</v>
      </c>
      <c r="N27" s="56"/>
      <c r="O27" s="56">
        <f t="shared" si="2"/>
        <v>6.6440000000000001</v>
      </c>
      <c r="P27" s="56">
        <f>SmtRes!CX151</f>
        <v>6.6440000000000001</v>
      </c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</row>
    <row r="28" spans="1:255" s="22" customFormat="1" ht="24" x14ac:dyDescent="0.2">
      <c r="A28" s="67">
        <v>10</v>
      </c>
      <c r="B28" s="68" t="s">
        <v>515</v>
      </c>
      <c r="C28" s="68" t="s">
        <v>517</v>
      </c>
      <c r="D28" s="68" t="s">
        <v>20</v>
      </c>
      <c r="E28" s="69">
        <f t="shared" si="0"/>
        <v>2.4908999999999999</v>
      </c>
      <c r="F28" s="70">
        <f>ROUND( 11200 * 9.75, 2 )</f>
        <v>109200</v>
      </c>
      <c r="G28" s="71">
        <f t="shared" si="1"/>
        <v>272006</v>
      </c>
      <c r="H28" s="72" t="s">
        <v>654</v>
      </c>
      <c r="I28" s="72" t="s">
        <v>650</v>
      </c>
      <c r="N28" s="56"/>
      <c r="O28" s="56">
        <f t="shared" si="2"/>
        <v>2.4908999999999999</v>
      </c>
      <c r="P28" s="56">
        <f>SmtRes!CX135</f>
        <v>2.4908999999999999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</row>
    <row r="29" spans="1:255" x14ac:dyDescent="0.2">
      <c r="A29" s="60"/>
      <c r="B29" s="60"/>
      <c r="C29" s="61" t="s">
        <v>623</v>
      </c>
      <c r="D29" s="60"/>
      <c r="E29" s="60"/>
      <c r="F29" s="60"/>
      <c r="G29" s="62">
        <f>ROUND(SUM(G19:G28),0)</f>
        <v>1722165</v>
      </c>
      <c r="H29" s="60"/>
      <c r="I29" s="60"/>
      <c r="J29" s="16"/>
      <c r="K29" s="16"/>
      <c r="L29" s="16"/>
      <c r="M29" s="59">
        <f>G29</f>
        <v>1722165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</row>
    <row r="30" spans="1:255" x14ac:dyDescent="0.2">
      <c r="A30" s="66"/>
      <c r="B30" s="66" t="s">
        <v>660</v>
      </c>
      <c r="C30" s="66"/>
      <c r="D30" s="66"/>
      <c r="E30" s="66"/>
      <c r="F30" s="66"/>
      <c r="G30" s="60"/>
      <c r="H30" s="60"/>
      <c r="I30" s="60"/>
    </row>
    <row r="31" spans="1:255" s="22" customFormat="1" ht="24" x14ac:dyDescent="0.2">
      <c r="A31" s="67">
        <v>11</v>
      </c>
      <c r="B31" s="68" t="s">
        <v>28</v>
      </c>
      <c r="C31" s="68" t="s">
        <v>38</v>
      </c>
      <c r="D31" s="68" t="s">
        <v>30</v>
      </c>
      <c r="E31" s="69">
        <f t="shared" ref="E31:E54" si="3">O31</f>
        <v>13524</v>
      </c>
      <c r="F31" s="70">
        <f>ROUND( 8.74, 2 )</f>
        <v>8.74</v>
      </c>
      <c r="G31" s="71">
        <f t="shared" ref="G31:G54" si="4">ROUND(E31*F31,0)</f>
        <v>118200</v>
      </c>
      <c r="H31" s="73" t="s">
        <v>662</v>
      </c>
      <c r="I31" s="73" t="s">
        <v>650</v>
      </c>
      <c r="N31" s="56"/>
      <c r="O31" s="56">
        <f t="shared" ref="O31:O54" si="5">SUM(P31:IV31)</f>
        <v>13524</v>
      </c>
      <c r="P31" s="56">
        <f>Source!I26</f>
        <v>3953.9999999999995</v>
      </c>
      <c r="Q31" s="56">
        <f>Source!I49</f>
        <v>48</v>
      </c>
      <c r="R31" s="56">
        <f>Source!I59</f>
        <v>1080</v>
      </c>
      <c r="S31" s="56">
        <f>Source!I69</f>
        <v>504</v>
      </c>
      <c r="T31" s="56">
        <f>Source!I79</f>
        <v>180</v>
      </c>
      <c r="U31" s="56">
        <f>Source!I89</f>
        <v>4536</v>
      </c>
      <c r="V31" s="56">
        <f>Source!I99</f>
        <v>3222</v>
      </c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</row>
    <row r="32" spans="1:255" s="22" customFormat="1" ht="24" x14ac:dyDescent="0.2">
      <c r="A32" s="67">
        <v>12</v>
      </c>
      <c r="B32" s="68" t="s">
        <v>28</v>
      </c>
      <c r="C32" s="68" t="s">
        <v>29</v>
      </c>
      <c r="D32" s="68" t="s">
        <v>30</v>
      </c>
      <c r="E32" s="69">
        <f t="shared" si="3"/>
        <v>3953.9999999999995</v>
      </c>
      <c r="F32" s="70">
        <f>ROUND( 17.22, 2 )</f>
        <v>17.22</v>
      </c>
      <c r="G32" s="71">
        <f t="shared" si="4"/>
        <v>68088</v>
      </c>
      <c r="H32" s="73" t="s">
        <v>661</v>
      </c>
      <c r="I32" s="73" t="s">
        <v>650</v>
      </c>
      <c r="N32" s="56"/>
      <c r="O32" s="56">
        <f t="shared" si="5"/>
        <v>3953.9999999999995</v>
      </c>
      <c r="P32" s="56">
        <f>Source!I25</f>
        <v>3953.9999999999995</v>
      </c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</row>
    <row r="33" spans="1:255" s="22" customFormat="1" ht="24" x14ac:dyDescent="0.2">
      <c r="A33" s="67">
        <v>13</v>
      </c>
      <c r="B33" s="68" t="s">
        <v>321</v>
      </c>
      <c r="C33" s="68" t="s">
        <v>322</v>
      </c>
      <c r="D33" s="68" t="s">
        <v>323</v>
      </c>
      <c r="E33" s="69">
        <f t="shared" si="3"/>
        <v>134.35591679999999</v>
      </c>
      <c r="F33" s="70">
        <f>ROUND( 12 * 9.75, 2 )</f>
        <v>117</v>
      </c>
      <c r="G33" s="71">
        <f t="shared" si="4"/>
        <v>15720</v>
      </c>
      <c r="H33" s="72" t="s">
        <v>680</v>
      </c>
      <c r="I33" s="72" t="s">
        <v>650</v>
      </c>
      <c r="N33" s="56"/>
      <c r="O33" s="56">
        <f t="shared" si="5"/>
        <v>134.35591679999999</v>
      </c>
      <c r="P33" s="56">
        <f>Source!I128</f>
        <v>134.35591679999999</v>
      </c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</row>
    <row r="34" spans="1:255" s="22" customFormat="1" ht="24" x14ac:dyDescent="0.2">
      <c r="A34" s="67">
        <v>14</v>
      </c>
      <c r="B34" s="68" t="s">
        <v>28</v>
      </c>
      <c r="C34" s="68" t="s">
        <v>130</v>
      </c>
      <c r="D34" s="68" t="s">
        <v>51</v>
      </c>
      <c r="E34" s="69">
        <f t="shared" si="3"/>
        <v>849.78</v>
      </c>
      <c r="F34" s="70">
        <f>ROUND( 126.59, 2 )</f>
        <v>126.59</v>
      </c>
      <c r="G34" s="71">
        <f t="shared" si="4"/>
        <v>107574</v>
      </c>
      <c r="H34" s="73" t="s">
        <v>666</v>
      </c>
      <c r="I34" s="73" t="s">
        <v>650</v>
      </c>
      <c r="N34" s="56"/>
      <c r="O34" s="56">
        <f t="shared" si="5"/>
        <v>849.78</v>
      </c>
      <c r="P34" s="56">
        <f>Source!I48</f>
        <v>3.21</v>
      </c>
      <c r="Q34" s="56">
        <f>Source!I58</f>
        <v>126.28</v>
      </c>
      <c r="R34" s="56">
        <f>Source!I68</f>
        <v>52.980000000000004</v>
      </c>
      <c r="S34" s="56">
        <f>Source!I78</f>
        <v>13.250000000000002</v>
      </c>
      <c r="T34" s="56">
        <f>Source!I88</f>
        <v>368.89</v>
      </c>
      <c r="U34" s="56">
        <f>Source!I98</f>
        <v>285.17</v>
      </c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</row>
    <row r="35" spans="1:255" s="22" customFormat="1" ht="36" x14ac:dyDescent="0.2">
      <c r="A35" s="67">
        <v>15</v>
      </c>
      <c r="B35" s="68" t="s">
        <v>352</v>
      </c>
      <c r="C35" s="68" t="s">
        <v>353</v>
      </c>
      <c r="D35" s="68" t="s">
        <v>30</v>
      </c>
      <c r="E35" s="69">
        <f t="shared" si="3"/>
        <v>889.26150000000007</v>
      </c>
      <c r="F35" s="70">
        <f>ROUND( 37.45 * 9.75, 2 )</f>
        <v>365.14</v>
      </c>
      <c r="G35" s="71">
        <f t="shared" si="4"/>
        <v>324705</v>
      </c>
      <c r="H35" s="72" t="s">
        <v>683</v>
      </c>
      <c r="I35" s="72" t="s">
        <v>650</v>
      </c>
      <c r="N35" s="56"/>
      <c r="O35" s="56">
        <f t="shared" si="5"/>
        <v>889.26150000000007</v>
      </c>
      <c r="P35" s="56">
        <f>Source!I137</f>
        <v>757.39290000000005</v>
      </c>
      <c r="Q35" s="56">
        <f>Source!I140</f>
        <v>131.86859999999999</v>
      </c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</row>
    <row r="36" spans="1:255" s="22" customFormat="1" ht="24" x14ac:dyDescent="0.2">
      <c r="A36" s="67">
        <v>16</v>
      </c>
      <c r="B36" s="68" t="s">
        <v>28</v>
      </c>
      <c r="C36" s="68" t="s">
        <v>202</v>
      </c>
      <c r="D36" s="68" t="s">
        <v>135</v>
      </c>
      <c r="E36" s="69">
        <f t="shared" si="3"/>
        <v>622.41999999999996</v>
      </c>
      <c r="F36" s="70">
        <f>ROUND( 7780, 2 )</f>
        <v>7780</v>
      </c>
      <c r="G36" s="71">
        <f t="shared" si="4"/>
        <v>4842428</v>
      </c>
      <c r="H36" s="73" t="s">
        <v>668</v>
      </c>
      <c r="I36" s="73" t="s">
        <v>650</v>
      </c>
      <c r="N36" s="56"/>
      <c r="O36" s="56">
        <f t="shared" si="5"/>
        <v>622.41999999999996</v>
      </c>
      <c r="P36" s="56">
        <f>Source!I100</f>
        <v>622.41999999999996</v>
      </c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</row>
    <row r="37" spans="1:255" s="22" customFormat="1" ht="24" x14ac:dyDescent="0.2">
      <c r="A37" s="67">
        <v>17</v>
      </c>
      <c r="B37" s="68" t="s">
        <v>215</v>
      </c>
      <c r="C37" s="68" t="s">
        <v>216</v>
      </c>
      <c r="D37" s="68" t="s">
        <v>109</v>
      </c>
      <c r="E37" s="69">
        <f t="shared" si="3"/>
        <v>551.20000000000005</v>
      </c>
      <c r="F37" s="70">
        <f>ROUND( 32.42 * 9.75, 2 )</f>
        <v>316.10000000000002</v>
      </c>
      <c r="G37" s="71">
        <f t="shared" si="4"/>
        <v>174234</v>
      </c>
      <c r="H37" s="72" t="s">
        <v>670</v>
      </c>
      <c r="I37" s="72" t="s">
        <v>650</v>
      </c>
      <c r="N37" s="56"/>
      <c r="O37" s="56">
        <f t="shared" si="5"/>
        <v>551.20000000000005</v>
      </c>
      <c r="P37" s="56">
        <f>Source!I104</f>
        <v>551.20000000000005</v>
      </c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</row>
    <row r="38" spans="1:255" s="22" customFormat="1" ht="24" x14ac:dyDescent="0.2">
      <c r="A38" s="67">
        <v>18</v>
      </c>
      <c r="B38" s="68" t="s">
        <v>209</v>
      </c>
      <c r="C38" s="68" t="s">
        <v>210</v>
      </c>
      <c r="D38" s="68" t="s">
        <v>109</v>
      </c>
      <c r="E38" s="69">
        <f t="shared" si="3"/>
        <v>738.5</v>
      </c>
      <c r="F38" s="70">
        <f>ROUND( 49.56 * 9.75, 2 )</f>
        <v>483.21</v>
      </c>
      <c r="G38" s="71">
        <f t="shared" si="4"/>
        <v>356851</v>
      </c>
      <c r="H38" s="72" t="s">
        <v>669</v>
      </c>
      <c r="I38" s="72" t="s">
        <v>650</v>
      </c>
      <c r="N38" s="56"/>
      <c r="O38" s="56">
        <f t="shared" si="5"/>
        <v>738.5</v>
      </c>
      <c r="P38" s="56">
        <f>Source!I102</f>
        <v>738.5</v>
      </c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</row>
    <row r="39" spans="1:255" s="22" customFormat="1" ht="24" x14ac:dyDescent="0.2">
      <c r="A39" s="67">
        <v>19</v>
      </c>
      <c r="B39" s="68" t="s">
        <v>209</v>
      </c>
      <c r="C39" s="68" t="s">
        <v>213</v>
      </c>
      <c r="D39" s="68" t="s">
        <v>109</v>
      </c>
      <c r="E39" s="69">
        <f t="shared" si="3"/>
        <v>299.3</v>
      </c>
      <c r="F39" s="70">
        <f>ROUND( 49.56 * 9.75, 2 )</f>
        <v>483.21</v>
      </c>
      <c r="G39" s="71">
        <f t="shared" si="4"/>
        <v>144625</v>
      </c>
      <c r="H39" s="72" t="s">
        <v>669</v>
      </c>
      <c r="I39" s="72" t="s">
        <v>650</v>
      </c>
      <c r="N39" s="56"/>
      <c r="O39" s="56">
        <f t="shared" si="5"/>
        <v>299.3</v>
      </c>
      <c r="P39" s="56">
        <f>Source!I103</f>
        <v>299.3</v>
      </c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</row>
    <row r="40" spans="1:255" s="22" customFormat="1" ht="36" x14ac:dyDescent="0.2">
      <c r="A40" s="67">
        <v>20</v>
      </c>
      <c r="B40" s="68" t="s">
        <v>219</v>
      </c>
      <c r="C40" s="68" t="s">
        <v>220</v>
      </c>
      <c r="D40" s="68" t="s">
        <v>122</v>
      </c>
      <c r="E40" s="69">
        <f t="shared" si="3"/>
        <v>105</v>
      </c>
      <c r="F40" s="70">
        <f>ROUND( 3.15 * 9.75, 2 )</f>
        <v>30.71</v>
      </c>
      <c r="G40" s="71">
        <f t="shared" si="4"/>
        <v>3225</v>
      </c>
      <c r="H40" s="72" t="s">
        <v>671</v>
      </c>
      <c r="I40" s="72" t="s">
        <v>650</v>
      </c>
      <c r="N40" s="56"/>
      <c r="O40" s="56">
        <f t="shared" si="5"/>
        <v>105</v>
      </c>
      <c r="P40" s="56">
        <f>Source!I105</f>
        <v>105</v>
      </c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</row>
    <row r="41" spans="1:255" s="22" customFormat="1" ht="36" x14ac:dyDescent="0.2">
      <c r="A41" s="67">
        <v>21</v>
      </c>
      <c r="B41" s="68" t="s">
        <v>28</v>
      </c>
      <c r="C41" s="68" t="s">
        <v>124</v>
      </c>
      <c r="D41" s="68" t="s">
        <v>109</v>
      </c>
      <c r="E41" s="69">
        <f t="shared" si="3"/>
        <v>6342.9539999999997</v>
      </c>
      <c r="F41" s="70">
        <f>ROUND( 12.73, 2 )</f>
        <v>12.73</v>
      </c>
      <c r="G41" s="71">
        <f t="shared" si="4"/>
        <v>80746</v>
      </c>
      <c r="H41" s="73" t="s">
        <v>664</v>
      </c>
      <c r="I41" s="73" t="s">
        <v>650</v>
      </c>
      <c r="N41" s="56"/>
      <c r="O41" s="56">
        <f t="shared" si="5"/>
        <v>6342.9539999999997</v>
      </c>
      <c r="P41" s="56">
        <f>Source!I46</f>
        <v>25.704000000000001</v>
      </c>
      <c r="Q41" s="56">
        <f>Source!I56</f>
        <v>1016.06</v>
      </c>
      <c r="R41" s="56">
        <f>Source!I66</f>
        <v>429.41</v>
      </c>
      <c r="S41" s="56">
        <f>Source!I76</f>
        <v>107.35</v>
      </c>
      <c r="T41" s="56">
        <f>Source!I86</f>
        <v>2451.7800000000002</v>
      </c>
      <c r="U41" s="56">
        <f>Source!I96</f>
        <v>2312.65</v>
      </c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</row>
    <row r="42" spans="1:255" s="22" customFormat="1" ht="24" x14ac:dyDescent="0.2">
      <c r="A42" s="67">
        <v>22</v>
      </c>
      <c r="B42" s="68" t="s">
        <v>28</v>
      </c>
      <c r="C42" s="68" t="s">
        <v>228</v>
      </c>
      <c r="D42" s="68" t="s">
        <v>229</v>
      </c>
      <c r="E42" s="69">
        <f t="shared" si="3"/>
        <v>576</v>
      </c>
      <c r="F42" s="70">
        <f>ROUND( 304.93, 2 )</f>
        <v>304.93</v>
      </c>
      <c r="G42" s="71">
        <f t="shared" si="4"/>
        <v>175640</v>
      </c>
      <c r="H42" s="73" t="s">
        <v>672</v>
      </c>
      <c r="I42" s="73" t="s">
        <v>650</v>
      </c>
      <c r="N42" s="56"/>
      <c r="O42" s="56">
        <f t="shared" si="5"/>
        <v>576</v>
      </c>
      <c r="P42" s="56">
        <f>Source!I107</f>
        <v>576</v>
      </c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</row>
    <row r="43" spans="1:255" s="22" customFormat="1" ht="36" x14ac:dyDescent="0.2">
      <c r="A43" s="67">
        <v>23</v>
      </c>
      <c r="B43" s="68" t="s">
        <v>28</v>
      </c>
      <c r="C43" s="68" t="s">
        <v>127</v>
      </c>
      <c r="D43" s="68" t="s">
        <v>109</v>
      </c>
      <c r="E43" s="69">
        <f t="shared" si="3"/>
        <v>1643.94</v>
      </c>
      <c r="F43" s="70">
        <f>ROUND( 19.17, 2 )</f>
        <v>19.170000000000002</v>
      </c>
      <c r="G43" s="71">
        <f t="shared" si="4"/>
        <v>31514</v>
      </c>
      <c r="H43" s="73" t="s">
        <v>665</v>
      </c>
      <c r="I43" s="73" t="s">
        <v>650</v>
      </c>
      <c r="N43" s="56"/>
      <c r="O43" s="56">
        <f t="shared" si="5"/>
        <v>1643.94</v>
      </c>
      <c r="P43" s="56">
        <f>Source!I47</f>
        <v>6.3630000000000004</v>
      </c>
      <c r="Q43" s="56">
        <f>Source!I57</f>
        <v>206.38800000000001</v>
      </c>
      <c r="R43" s="56">
        <f>Source!I67</f>
        <v>114.16</v>
      </c>
      <c r="S43" s="56">
        <f>Source!I77</f>
        <v>28.539000000000001</v>
      </c>
      <c r="T43" s="56">
        <f>Source!I87</f>
        <v>968.13</v>
      </c>
      <c r="U43" s="56">
        <f>Source!I97</f>
        <v>320.36</v>
      </c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</row>
    <row r="44" spans="1:255" s="22" customFormat="1" ht="24" x14ac:dyDescent="0.2">
      <c r="A44" s="67">
        <v>24</v>
      </c>
      <c r="B44" s="68" t="s">
        <v>335</v>
      </c>
      <c r="C44" s="68" t="s">
        <v>336</v>
      </c>
      <c r="D44" s="68" t="s">
        <v>109</v>
      </c>
      <c r="E44" s="69">
        <f t="shared" si="3"/>
        <v>305.10000000000002</v>
      </c>
      <c r="F44" s="70">
        <f>ROUND( 4.93 * 9.75, 2 )</f>
        <v>48.07</v>
      </c>
      <c r="G44" s="71">
        <f t="shared" si="4"/>
        <v>14666</v>
      </c>
      <c r="H44" s="72" t="s">
        <v>682</v>
      </c>
      <c r="I44" s="72" t="s">
        <v>650</v>
      </c>
      <c r="N44" s="56"/>
      <c r="O44" s="56">
        <f t="shared" si="5"/>
        <v>305.10000000000002</v>
      </c>
      <c r="P44" s="56">
        <f>Source!I134</f>
        <v>305.10000000000002</v>
      </c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</row>
    <row r="45" spans="1:255" s="22" customFormat="1" ht="24" x14ac:dyDescent="0.2">
      <c r="A45" s="67">
        <v>25</v>
      </c>
      <c r="B45" s="68" t="s">
        <v>329</v>
      </c>
      <c r="C45" s="68" t="s">
        <v>330</v>
      </c>
      <c r="D45" s="68" t="s">
        <v>109</v>
      </c>
      <c r="E45" s="69">
        <f t="shared" si="3"/>
        <v>3593</v>
      </c>
      <c r="F45" s="70">
        <f>ROUND( 3 * 9.75, 2 )</f>
        <v>29.25</v>
      </c>
      <c r="G45" s="71">
        <f t="shared" si="4"/>
        <v>105095</v>
      </c>
      <c r="H45" s="72" t="s">
        <v>681</v>
      </c>
      <c r="I45" s="72" t="s">
        <v>650</v>
      </c>
      <c r="N45" s="56"/>
      <c r="O45" s="56">
        <f t="shared" si="5"/>
        <v>3593</v>
      </c>
      <c r="P45" s="56">
        <f>Source!I131</f>
        <v>3593</v>
      </c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</row>
    <row r="46" spans="1:255" s="22" customFormat="1" ht="24" x14ac:dyDescent="0.2">
      <c r="A46" s="67">
        <v>26</v>
      </c>
      <c r="B46" s="68" t="s">
        <v>28</v>
      </c>
      <c r="C46" s="68" t="s">
        <v>134</v>
      </c>
      <c r="D46" s="68" t="s">
        <v>135</v>
      </c>
      <c r="E46" s="69">
        <f t="shared" si="3"/>
        <v>1790.04</v>
      </c>
      <c r="F46" s="70">
        <f>ROUND( 6899, 2 )</f>
        <v>6899</v>
      </c>
      <c r="G46" s="71">
        <f t="shared" si="4"/>
        <v>12349486</v>
      </c>
      <c r="H46" s="73" t="s">
        <v>667</v>
      </c>
      <c r="I46" s="73" t="s">
        <v>650</v>
      </c>
      <c r="N46" s="56"/>
      <c r="O46" s="56">
        <f t="shared" si="5"/>
        <v>1790.04</v>
      </c>
      <c r="P46" s="56">
        <f>Source!I50</f>
        <v>6.23</v>
      </c>
      <c r="Q46" s="56">
        <f>Source!I60</f>
        <v>257.45</v>
      </c>
      <c r="R46" s="56">
        <f>Source!I70</f>
        <v>145</v>
      </c>
      <c r="S46" s="56">
        <f>Source!I80</f>
        <v>36.25</v>
      </c>
      <c r="T46" s="56">
        <f>Source!I90</f>
        <v>1345.11</v>
      </c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</row>
    <row r="47" spans="1:255" s="22" customFormat="1" ht="36" x14ac:dyDescent="0.2">
      <c r="A47" s="67">
        <v>27</v>
      </c>
      <c r="B47" s="68" t="s">
        <v>275</v>
      </c>
      <c r="C47" s="68" t="s">
        <v>276</v>
      </c>
      <c r="D47" s="68" t="s">
        <v>135</v>
      </c>
      <c r="E47" s="69">
        <f t="shared" si="3"/>
        <v>708.9</v>
      </c>
      <c r="F47" s="70">
        <f>ROUND( 17.86 * 9.75, 2 )</f>
        <v>174.14</v>
      </c>
      <c r="G47" s="71">
        <f t="shared" si="4"/>
        <v>123448</v>
      </c>
      <c r="H47" s="72" t="s">
        <v>675</v>
      </c>
      <c r="I47" s="72" t="s">
        <v>650</v>
      </c>
      <c r="N47" s="56"/>
      <c r="O47" s="56">
        <f t="shared" si="5"/>
        <v>708.9</v>
      </c>
      <c r="P47" s="56">
        <f>Source!I116</f>
        <v>708.9</v>
      </c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</row>
    <row r="48" spans="1:255" s="22" customFormat="1" ht="24" x14ac:dyDescent="0.2">
      <c r="A48" s="67">
        <v>28</v>
      </c>
      <c r="B48" s="68" t="s">
        <v>28</v>
      </c>
      <c r="C48" s="68" t="s">
        <v>304</v>
      </c>
      <c r="D48" s="68" t="s">
        <v>305</v>
      </c>
      <c r="E48" s="69">
        <f t="shared" si="3"/>
        <v>1.407</v>
      </c>
      <c r="F48" s="70">
        <f>ROUND( 241824.15, 2 )</f>
        <v>241824.15</v>
      </c>
      <c r="G48" s="71">
        <f t="shared" si="4"/>
        <v>340247</v>
      </c>
      <c r="H48" s="73" t="s">
        <v>678</v>
      </c>
      <c r="I48" s="73" t="s">
        <v>650</v>
      </c>
      <c r="N48" s="56"/>
      <c r="O48" s="56">
        <f t="shared" si="5"/>
        <v>1.407</v>
      </c>
      <c r="P48" s="56">
        <f>Source!I124</f>
        <v>1.407</v>
      </c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</row>
    <row r="49" spans="1:255" s="22" customFormat="1" ht="24" x14ac:dyDescent="0.2">
      <c r="A49" s="67">
        <v>29</v>
      </c>
      <c r="B49" s="68" t="s">
        <v>262</v>
      </c>
      <c r="C49" s="68" t="s">
        <v>263</v>
      </c>
      <c r="D49" s="68" t="s">
        <v>46</v>
      </c>
      <c r="E49" s="69">
        <f t="shared" si="3"/>
        <v>2.3102999999999998</v>
      </c>
      <c r="F49" s="70">
        <f>ROUND( 3918.38, 2 )</f>
        <v>3918.38</v>
      </c>
      <c r="G49" s="71">
        <f t="shared" si="4"/>
        <v>9053</v>
      </c>
      <c r="H49" s="73" t="s">
        <v>674</v>
      </c>
      <c r="I49" s="73" t="s">
        <v>650</v>
      </c>
      <c r="N49" s="56"/>
      <c r="O49" s="56">
        <f t="shared" si="5"/>
        <v>2.3102999999999998</v>
      </c>
      <c r="P49" s="56">
        <f>Source!I114</f>
        <v>2.3102999999999998</v>
      </c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</row>
    <row r="50" spans="1:255" s="22" customFormat="1" ht="24" x14ac:dyDescent="0.2">
      <c r="A50" s="67">
        <v>30</v>
      </c>
      <c r="B50" s="68" t="s">
        <v>28</v>
      </c>
      <c r="C50" s="68" t="s">
        <v>41</v>
      </c>
      <c r="D50" s="68" t="s">
        <v>30</v>
      </c>
      <c r="E50" s="69">
        <f t="shared" si="3"/>
        <v>3953.9999999999995</v>
      </c>
      <c r="F50" s="70">
        <f>ROUND( 4.6, 2 )</f>
        <v>4.5999999999999996</v>
      </c>
      <c r="G50" s="71">
        <f t="shared" si="4"/>
        <v>18188</v>
      </c>
      <c r="H50" s="73" t="s">
        <v>663</v>
      </c>
      <c r="I50" s="73" t="s">
        <v>650</v>
      </c>
      <c r="N50" s="56"/>
      <c r="O50" s="56">
        <f t="shared" si="5"/>
        <v>3953.9999999999995</v>
      </c>
      <c r="P50" s="56">
        <f>Source!I27</f>
        <v>3953.9999999999995</v>
      </c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</row>
    <row r="51" spans="1:255" s="22" customFormat="1" ht="24" x14ac:dyDescent="0.2">
      <c r="A51" s="67">
        <v>31</v>
      </c>
      <c r="B51" s="68" t="s">
        <v>28</v>
      </c>
      <c r="C51" s="68" t="s">
        <v>297</v>
      </c>
      <c r="D51" s="68" t="s">
        <v>30</v>
      </c>
      <c r="E51" s="69">
        <f t="shared" si="3"/>
        <v>23179</v>
      </c>
      <c r="F51" s="70">
        <f>ROUND( 3.14, 2 )</f>
        <v>3.14</v>
      </c>
      <c r="G51" s="71">
        <f t="shared" si="4"/>
        <v>72782</v>
      </c>
      <c r="H51" s="73" t="s">
        <v>677</v>
      </c>
      <c r="I51" s="73" t="s">
        <v>650</v>
      </c>
      <c r="N51" s="56"/>
      <c r="O51" s="56">
        <f t="shared" si="5"/>
        <v>23179</v>
      </c>
      <c r="P51" s="56">
        <f>Source!I122</f>
        <v>23179</v>
      </c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</row>
    <row r="52" spans="1:255" s="22" customFormat="1" ht="36" x14ac:dyDescent="0.2">
      <c r="A52" s="67">
        <v>32</v>
      </c>
      <c r="B52" s="68" t="s">
        <v>317</v>
      </c>
      <c r="C52" s="68" t="s">
        <v>318</v>
      </c>
      <c r="D52" s="68" t="s">
        <v>30</v>
      </c>
      <c r="E52" s="69">
        <f t="shared" si="3"/>
        <v>1344</v>
      </c>
      <c r="F52" s="70">
        <f>ROUND( 1.79 * 9.75, 2 )</f>
        <v>17.45</v>
      </c>
      <c r="G52" s="71">
        <f t="shared" si="4"/>
        <v>23453</v>
      </c>
      <c r="H52" s="72" t="s">
        <v>679</v>
      </c>
      <c r="I52" s="72" t="s">
        <v>650</v>
      </c>
      <c r="N52" s="56"/>
      <c r="O52" s="56">
        <f t="shared" si="5"/>
        <v>1344</v>
      </c>
      <c r="P52" s="56">
        <f>Source!I127</f>
        <v>1344</v>
      </c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</row>
    <row r="53" spans="1:255" s="22" customFormat="1" ht="24" x14ac:dyDescent="0.2">
      <c r="A53" s="67">
        <v>33</v>
      </c>
      <c r="B53" s="68" t="s">
        <v>28</v>
      </c>
      <c r="C53" s="68" t="s">
        <v>281</v>
      </c>
      <c r="D53" s="68" t="s">
        <v>46</v>
      </c>
      <c r="E53" s="69">
        <f t="shared" si="3"/>
        <v>1.1015999999999999</v>
      </c>
      <c r="F53" s="70">
        <f>ROUND( 6933.76, 2 )</f>
        <v>6933.76</v>
      </c>
      <c r="G53" s="71">
        <f t="shared" si="4"/>
        <v>7638</v>
      </c>
      <c r="H53" s="73" t="s">
        <v>676</v>
      </c>
      <c r="I53" s="73" t="s">
        <v>650</v>
      </c>
      <c r="N53" s="56"/>
      <c r="O53" s="56">
        <f t="shared" si="5"/>
        <v>1.1015999999999999</v>
      </c>
      <c r="P53" s="56">
        <f>Source!I118</f>
        <v>1.1015999999999999</v>
      </c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</row>
    <row r="54" spans="1:255" s="22" customFormat="1" ht="24" x14ac:dyDescent="0.2">
      <c r="A54" s="67">
        <v>34</v>
      </c>
      <c r="B54" s="68" t="s">
        <v>28</v>
      </c>
      <c r="C54" s="68" t="s">
        <v>252</v>
      </c>
      <c r="D54" s="68" t="s">
        <v>109</v>
      </c>
      <c r="E54" s="69">
        <f t="shared" si="3"/>
        <v>1256</v>
      </c>
      <c r="F54" s="70">
        <f>ROUND( 0.28, 2 )</f>
        <v>0.28000000000000003</v>
      </c>
      <c r="G54" s="71">
        <f t="shared" si="4"/>
        <v>352</v>
      </c>
      <c r="H54" s="73" t="s">
        <v>673</v>
      </c>
      <c r="I54" s="73" t="s">
        <v>650</v>
      </c>
      <c r="N54" s="56"/>
      <c r="O54" s="56">
        <f t="shared" si="5"/>
        <v>1256</v>
      </c>
      <c r="P54" s="56">
        <f>Source!I112</f>
        <v>1256</v>
      </c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</row>
    <row r="55" spans="1:255" x14ac:dyDescent="0.2">
      <c r="A55" s="60"/>
      <c r="B55" s="60"/>
      <c r="C55" s="61" t="s">
        <v>623</v>
      </c>
      <c r="D55" s="60"/>
      <c r="E55" s="60"/>
      <c r="F55" s="60"/>
      <c r="G55" s="62">
        <f>ROUND(SUM(G31:G54),0)</f>
        <v>19507958</v>
      </c>
      <c r="H55" s="60"/>
      <c r="I55" s="60"/>
      <c r="J55" s="16"/>
      <c r="K55" s="16"/>
      <c r="L55" s="16"/>
      <c r="M55" s="59">
        <f>G55</f>
        <v>19507958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</row>
    <row r="57" spans="1:255" x14ac:dyDescent="0.2">
      <c r="C57" s="57" t="s">
        <v>411</v>
      </c>
      <c r="G57" s="58">
        <f>ROUND(SUM(M18:M57),0)</f>
        <v>21230123</v>
      </c>
    </row>
  </sheetData>
  <sortState ref="A31:IU54">
    <sortCondition ref="C31"/>
    <sortCondition ref="D31"/>
  </sortState>
  <mergeCells count="11">
    <mergeCell ref="A8:G8"/>
    <mergeCell ref="A9:G9"/>
    <mergeCell ref="B10:G10"/>
    <mergeCell ref="A12:G12"/>
    <mergeCell ref="A13:G13"/>
    <mergeCell ref="A7:G7"/>
    <mergeCell ref="A1:G1"/>
    <mergeCell ref="C3:G3"/>
    <mergeCell ref="C4:G4"/>
    <mergeCell ref="C5:G5"/>
    <mergeCell ref="A6:G6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tabSelected="1" topLeftCell="A72" zoomScaleNormal="100" workbookViewId="0">
      <selection activeCell="IS102" sqref="IS102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10" max="63" width="0" hidden="1" customWidth="1"/>
    <col min="64" max="65" width="75.7109375" hidden="1" customWidth="1"/>
    <col min="66" max="66" width="113.7109375" hidden="1" customWidth="1"/>
    <col min="67" max="68" width="133.7109375" hidden="1" customWidth="1"/>
    <col min="69" max="69" width="23.7109375" hidden="1" customWidth="1"/>
    <col min="70" max="70" width="0" hidden="1" customWidth="1"/>
    <col min="71" max="71" width="63.7109375" hidden="1" customWidth="1"/>
    <col min="72" max="72" width="21.7109375" hidden="1" customWidth="1"/>
    <col min="73" max="250" width="0" hidden="1" customWidth="1"/>
  </cols>
  <sheetData>
    <row r="1" spans="1:249" s="10" customFormat="1" ht="11.25" x14ac:dyDescent="0.2">
      <c r="A1" s="10" t="s">
        <v>595</v>
      </c>
    </row>
    <row r="2" spans="1:249" ht="12.75" hidden="1" customHeight="1" outlineLevel="1" x14ac:dyDescent="0.2"/>
    <row r="3" spans="1:249" ht="12.75" hidden="1" customHeight="1" outlineLevel="1" x14ac:dyDescent="0.2"/>
    <row r="4" spans="1:249" ht="12.75" hidden="1" customHeight="1" outlineLevel="1" x14ac:dyDescent="0.2"/>
    <row r="5" spans="1:249" s="9" customFormat="1" ht="11.25" hidden="1" customHeight="1" outlineLevel="1" x14ac:dyDescent="0.2"/>
    <row r="6" spans="1:249" s="11" customFormat="1" ht="9.75" hidden="1" customHeight="1" outlineLevel="1" x14ac:dyDescent="0.2"/>
    <row r="7" spans="1:249" ht="12.75" hidden="1" customHeight="1" outlineLevel="1" x14ac:dyDescent="0.2">
      <c r="A7" s="14" t="s">
        <v>596</v>
      </c>
      <c r="B7" s="12"/>
      <c r="C7" s="96"/>
      <c r="D7" s="97"/>
      <c r="E7" s="97"/>
      <c r="BL7" s="15">
        <f>C7</f>
        <v>0</v>
      </c>
      <c r="IO7" s="16"/>
    </row>
    <row r="8" spans="1:249" ht="12.75" hidden="1" customHeight="1" outlineLevel="1" x14ac:dyDescent="0.2">
      <c r="A8" s="14" t="s">
        <v>597</v>
      </c>
      <c r="B8" s="12"/>
      <c r="C8" s="98"/>
      <c r="D8" s="99"/>
      <c r="E8" s="99"/>
      <c r="BL8" s="15">
        <f>C8</f>
        <v>0</v>
      </c>
      <c r="IO8" s="16"/>
    </row>
    <row r="9" spans="1:249" ht="12.75" hidden="1" customHeight="1" outlineLevel="1" x14ac:dyDescent="0.2">
      <c r="A9" s="14" t="s">
        <v>598</v>
      </c>
      <c r="B9" s="12"/>
      <c r="C9" s="98"/>
      <c r="D9" s="99"/>
      <c r="E9" s="99"/>
      <c r="BL9" s="15">
        <f>C9</f>
        <v>0</v>
      </c>
      <c r="IO9" s="16"/>
    </row>
    <row r="10" spans="1:249" ht="12.75" hidden="1" customHeight="1" outlineLevel="1" x14ac:dyDescent="0.2">
      <c r="A10" s="14" t="s">
        <v>599</v>
      </c>
      <c r="B10" s="12"/>
      <c r="C10" s="98"/>
      <c r="D10" s="99"/>
      <c r="E10" s="99"/>
      <c r="BL10" s="15">
        <f>C10</f>
        <v>0</v>
      </c>
      <c r="IO10" s="16"/>
    </row>
    <row r="11" spans="1:249" ht="38.25" hidden="1" customHeight="1" outlineLevel="1" x14ac:dyDescent="0.2">
      <c r="A11" s="14" t="s">
        <v>600</v>
      </c>
      <c r="C11" s="120" t="s">
        <v>5</v>
      </c>
      <c r="D11" s="120"/>
      <c r="E11" s="120"/>
      <c r="BM11" s="17" t="str">
        <f>C11</f>
        <v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v>
      </c>
      <c r="IO11" s="16"/>
    </row>
    <row r="12" spans="1:249" ht="38.25" hidden="1" customHeight="1" outlineLevel="1" x14ac:dyDescent="0.2">
      <c r="A12" s="14" t="s">
        <v>601</v>
      </c>
      <c r="C12" s="120" t="s">
        <v>5</v>
      </c>
      <c r="D12" s="120"/>
      <c r="E12" s="120"/>
      <c r="BM12" s="17" t="str">
        <f>C12</f>
        <v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v>
      </c>
      <c r="IO12" s="16"/>
    </row>
    <row r="13" spans="1:249" ht="12.75" hidden="1" customHeight="1" outlineLevel="1" x14ac:dyDescent="0.2">
      <c r="A13" s="14" t="s">
        <v>602</v>
      </c>
      <c r="C13" s="121" t="s">
        <v>603</v>
      </c>
      <c r="D13" s="122"/>
      <c r="E13" s="122"/>
      <c r="BM13" s="18" t="str">
        <f>C13</f>
        <v xml:space="preserve"> 5.4.2.4 Монтаж окон  (поз.19.1) Р с изм.20</v>
      </c>
      <c r="IO13" s="16"/>
    </row>
    <row r="14" spans="1:249" ht="12.75" hidden="1" customHeight="1" outlineLevel="1" x14ac:dyDescent="0.2">
      <c r="BQ14" s="19" t="e">
        <f>#REF!</f>
        <v>#REF!</v>
      </c>
      <c r="IO14" s="16"/>
    </row>
    <row r="15" spans="1:249" ht="12.75" hidden="1" customHeight="1" outlineLevel="1" x14ac:dyDescent="0.2"/>
    <row r="16" spans="1:249" s="11" customFormat="1" ht="11.25" hidden="1" customHeight="1" outlineLevel="1" x14ac:dyDescent="0.2"/>
    <row r="17" spans="1:249" hidden="1" outlineLevel="1" x14ac:dyDescent="0.2"/>
    <row r="18" spans="1:249" ht="12.75" hidden="1" customHeight="1" outlineLevel="1" x14ac:dyDescent="0.2"/>
    <row r="19" spans="1:249" ht="13.5" hidden="1" customHeight="1" outlineLevel="1" thickBot="1" x14ac:dyDescent="0.25"/>
    <row r="20" spans="1:249" ht="18.75" hidden="1" outlineLevel="1" x14ac:dyDescent="0.3">
      <c r="C20" s="103" t="s">
        <v>604</v>
      </c>
      <c r="D20" s="103"/>
      <c r="E20" s="103"/>
    </row>
    <row r="21" spans="1:249" ht="15.75" hidden="1" outlineLevel="1" x14ac:dyDescent="0.25">
      <c r="C21" s="123" t="s">
        <v>605</v>
      </c>
      <c r="D21" s="123"/>
      <c r="E21" s="123"/>
    </row>
    <row r="22" spans="1:249" hidden="1" outlineLevel="1" x14ac:dyDescent="0.2">
      <c r="C22" s="104"/>
      <c r="D22" s="102"/>
      <c r="E22" s="102"/>
    </row>
    <row r="23" spans="1:249" hidden="1" outlineLevel="1" x14ac:dyDescent="0.2">
      <c r="C23" s="124" t="s">
        <v>16</v>
      </c>
      <c r="D23" s="125"/>
      <c r="E23" s="125"/>
      <c r="BO23" s="15">
        <f>A23</f>
        <v>0</v>
      </c>
      <c r="IO23" s="16"/>
    </row>
    <row r="24" spans="1:249" hidden="1" outlineLevel="1" x14ac:dyDescent="0.2">
      <c r="A24" s="11" t="s">
        <v>606</v>
      </c>
    </row>
    <row r="25" spans="1:249" hidden="1" outlineLevel="1" x14ac:dyDescent="0.2">
      <c r="A25" s="11" t="s">
        <v>607</v>
      </c>
    </row>
    <row r="26" spans="1:249" ht="12.75" hidden="1" customHeight="1" outlineLevel="1" x14ac:dyDescent="0.2">
      <c r="A26" s="11" t="s">
        <v>608</v>
      </c>
      <c r="B26" s="11"/>
      <c r="C26" s="11"/>
      <c r="D26" s="11"/>
      <c r="E26" s="21" t="e">
        <f>#REF!/1000</f>
        <v>#REF!</v>
      </c>
    </row>
    <row r="27" spans="1:249" collapsed="1" x14ac:dyDescent="0.2">
      <c r="C27" s="119" t="s">
        <v>765</v>
      </c>
      <c r="D27" s="119"/>
      <c r="E27" s="119"/>
    </row>
    <row r="28" spans="1:249" outlineLevel="1" x14ac:dyDescent="0.2"/>
    <row r="29" spans="1:249" outlineLevel="1" x14ac:dyDescent="0.2">
      <c r="A29" s="14" t="s">
        <v>600</v>
      </c>
      <c r="C29" s="110" t="s">
        <v>5</v>
      </c>
      <c r="D29" s="110"/>
      <c r="E29" s="110"/>
      <c r="BN29" s="23"/>
      <c r="IO29" s="16"/>
    </row>
    <row r="30" spans="1:249" outlineLevel="1" x14ac:dyDescent="0.2">
      <c r="A30" s="14" t="s">
        <v>601</v>
      </c>
      <c r="C30" s="110" t="s">
        <v>5</v>
      </c>
      <c r="D30" s="110"/>
      <c r="E30" s="110"/>
      <c r="BN30" s="23"/>
      <c r="IO30" s="16"/>
    </row>
    <row r="31" spans="1:249" outlineLevel="1" x14ac:dyDescent="0.2">
      <c r="A31" s="14"/>
      <c r="C31" s="126"/>
      <c r="D31" s="110"/>
      <c r="E31" s="110"/>
      <c r="BN31" s="24"/>
      <c r="IO31" s="16"/>
    </row>
    <row r="32" spans="1:249" outlineLevel="1" x14ac:dyDescent="0.2"/>
    <row r="33" spans="1:249" ht="18.75" outlineLevel="1" x14ac:dyDescent="0.3">
      <c r="A33" s="103"/>
      <c r="B33" s="103"/>
      <c r="C33" s="103"/>
      <c r="D33" s="103"/>
      <c r="E33" s="103"/>
    </row>
    <row r="34" spans="1:249" ht="13.5" outlineLevel="1" thickBot="1" x14ac:dyDescent="0.25">
      <c r="A34" s="109" t="s">
        <v>16</v>
      </c>
      <c r="B34" s="109"/>
      <c r="C34" s="109"/>
      <c r="D34" s="109"/>
      <c r="E34" s="109"/>
      <c r="BP34" s="17" t="str">
        <f>A34</f>
        <v>Монтаж окон</v>
      </c>
      <c r="IO34" s="16"/>
    </row>
    <row r="35" spans="1:249" ht="12.75" customHeight="1" x14ac:dyDescent="0.2">
      <c r="A35" s="111" t="s">
        <v>611</v>
      </c>
      <c r="B35" s="113" t="s">
        <v>612</v>
      </c>
      <c r="C35" s="113" t="s">
        <v>613</v>
      </c>
      <c r="D35" s="113" t="s">
        <v>614</v>
      </c>
      <c r="E35" s="113" t="s">
        <v>615</v>
      </c>
    </row>
    <row r="36" spans="1:249" x14ac:dyDescent="0.2">
      <c r="A36" s="112"/>
      <c r="B36" s="114"/>
      <c r="C36" s="114"/>
      <c r="D36" s="114"/>
      <c r="E36" s="114"/>
    </row>
    <row r="37" spans="1:249" x14ac:dyDescent="0.2">
      <c r="A37" s="112"/>
      <c r="B37" s="114"/>
      <c r="C37" s="114"/>
      <c r="D37" s="114"/>
      <c r="E37" s="114"/>
    </row>
    <row r="38" spans="1:249" ht="13.5" thickBot="1" x14ac:dyDescent="0.25">
      <c r="A38" s="112"/>
      <c r="B38" s="114"/>
      <c r="C38" s="114"/>
      <c r="D38" s="114"/>
      <c r="E38" s="114"/>
    </row>
    <row r="39" spans="1:249" ht="13.5" thickBot="1" x14ac:dyDescent="0.25">
      <c r="A39" s="25">
        <v>1</v>
      </c>
      <c r="B39" s="25">
        <v>2</v>
      </c>
      <c r="C39" s="25">
        <v>3</v>
      </c>
      <c r="D39" s="25">
        <v>4</v>
      </c>
      <c r="E39" s="25">
        <v>5</v>
      </c>
    </row>
    <row r="40" spans="1:249" x14ac:dyDescent="0.2">
      <c r="A40" s="26">
        <v>1</v>
      </c>
      <c r="B40" s="30" t="s">
        <v>18</v>
      </c>
      <c r="C40" s="27" t="s">
        <v>19</v>
      </c>
      <c r="D40" s="28" t="s">
        <v>20</v>
      </c>
      <c r="E40" s="127">
        <v>0.19769999999999999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</row>
    <row r="41" spans="1:249" x14ac:dyDescent="0.2">
      <c r="A41" s="33" t="s">
        <v>27</v>
      </c>
      <c r="B41" s="37" t="s">
        <v>28</v>
      </c>
      <c r="C41" s="34" t="s">
        <v>29</v>
      </c>
      <c r="D41" s="35" t="s">
        <v>30</v>
      </c>
      <c r="E41" s="128">
        <f>Source!I25</f>
        <v>3953.9999999999995</v>
      </c>
      <c r="F41" s="16"/>
      <c r="G41" s="16"/>
      <c r="H41" s="16"/>
      <c r="I41" s="16"/>
      <c r="J41" s="16"/>
      <c r="K41" s="16"/>
      <c r="L41" s="16"/>
      <c r="M41" s="16"/>
      <c r="N41" s="16" t="e">
        <f>IF(#REF!&gt;0,ROUND(#REF!/#REF!,0),0)</f>
        <v>#REF!</v>
      </c>
      <c r="O41" s="16" t="e">
        <f>Source!P25</f>
        <v>#REF!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>
        <v>1</v>
      </c>
      <c r="CQ41" s="16"/>
      <c r="CR41" s="16"/>
      <c r="CS41" s="16"/>
      <c r="CT41" s="16"/>
      <c r="CU41" s="16"/>
      <c r="CV41" s="16"/>
      <c r="CW41" s="16"/>
      <c r="CX41" s="16"/>
      <c r="CY41" s="16" t="e">
        <f>O41</f>
        <v>#REF!</v>
      </c>
      <c r="CZ41" s="16"/>
      <c r="DA41" s="16"/>
      <c r="DB41" s="16"/>
      <c r="DC41" s="16"/>
      <c r="DD41" s="16"/>
      <c r="DE41" s="16" t="e">
        <f>N41</f>
        <v>#REF!</v>
      </c>
      <c r="DF41" s="16"/>
      <c r="DG41" s="16" t="e">
        <f>Source!P25</f>
        <v>#REF!</v>
      </c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 t="e">
        <f>N41</f>
        <v>#REF!</v>
      </c>
      <c r="GE41" s="16"/>
      <c r="GF41" s="16"/>
      <c r="GG41" s="16"/>
      <c r="GH41" s="16" t="e">
        <f>N41</f>
        <v>#REF!</v>
      </c>
      <c r="GI41" s="16"/>
      <c r="GJ41" s="16" t="e">
        <f>N41</f>
        <v>#REF!</v>
      </c>
      <c r="GK41" s="16" t="e">
        <f>N41</f>
        <v>#REF!</v>
      </c>
      <c r="GL41" s="16"/>
      <c r="GM41" s="16" t="e">
        <f>N41</f>
        <v>#REF!</v>
      </c>
      <c r="GN41" s="16"/>
      <c r="GO41" s="16"/>
      <c r="GP41" s="16"/>
      <c r="GQ41" s="16"/>
      <c r="GR41" s="16"/>
      <c r="GS41" s="16"/>
      <c r="GT41" s="16"/>
      <c r="GU41" s="16"/>
      <c r="GV41" s="16" t="e">
        <f>N41</f>
        <v>#REF!</v>
      </c>
      <c r="GW41" s="16"/>
      <c r="GX41" s="16"/>
      <c r="GY41" s="16"/>
      <c r="GZ41" s="16" t="e">
        <f>N41</f>
        <v>#REF!</v>
      </c>
      <c r="HA41" s="16"/>
      <c r="HB41" s="16"/>
      <c r="HC41" s="16"/>
      <c r="HD41" s="16"/>
      <c r="HE41" s="16"/>
      <c r="HF41" s="16" t="e">
        <f>N41</f>
        <v>#REF!</v>
      </c>
      <c r="HG41" s="16"/>
      <c r="HH41" s="16" t="e">
        <f>N41</f>
        <v>#REF!</v>
      </c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 t="e">
        <f>N41</f>
        <v>#REF!</v>
      </c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</row>
    <row r="42" spans="1:249" x14ac:dyDescent="0.2">
      <c r="A42" s="33" t="s">
        <v>37</v>
      </c>
      <c r="B42" s="37" t="s">
        <v>28</v>
      </c>
      <c r="C42" s="34" t="s">
        <v>38</v>
      </c>
      <c r="D42" s="35" t="s">
        <v>30</v>
      </c>
      <c r="E42" s="128">
        <f>Source!I26</f>
        <v>3953.9999999999995</v>
      </c>
      <c r="F42" s="16"/>
      <c r="G42" s="16"/>
      <c r="H42" s="16"/>
      <c r="I42" s="16"/>
      <c r="J42" s="16"/>
      <c r="K42" s="16"/>
      <c r="L42" s="16"/>
      <c r="M42" s="16"/>
      <c r="N42" s="16" t="e">
        <f>IF(#REF!&gt;0,ROUND(#REF!/#REF!,0),0)</f>
        <v>#REF!</v>
      </c>
      <c r="O42" s="16" t="e">
        <f>Source!P26</f>
        <v>#REF!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>
        <v>1</v>
      </c>
      <c r="CQ42" s="16"/>
      <c r="CR42" s="16"/>
      <c r="CS42" s="16"/>
      <c r="CT42" s="16"/>
      <c r="CU42" s="16"/>
      <c r="CV42" s="16"/>
      <c r="CW42" s="16"/>
      <c r="CX42" s="16"/>
      <c r="CY42" s="16" t="e">
        <f>O42</f>
        <v>#REF!</v>
      </c>
      <c r="CZ42" s="16"/>
      <c r="DA42" s="16"/>
      <c r="DB42" s="16"/>
      <c r="DC42" s="16"/>
      <c r="DD42" s="16"/>
      <c r="DE42" s="16" t="e">
        <f>N42</f>
        <v>#REF!</v>
      </c>
      <c r="DF42" s="16"/>
      <c r="DG42" s="16" t="e">
        <f>Source!P26</f>
        <v>#REF!</v>
      </c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 t="e">
        <f>N42</f>
        <v>#REF!</v>
      </c>
      <c r="GE42" s="16"/>
      <c r="GF42" s="16"/>
      <c r="GG42" s="16"/>
      <c r="GH42" s="16" t="e">
        <f>N42</f>
        <v>#REF!</v>
      </c>
      <c r="GI42" s="16"/>
      <c r="GJ42" s="16" t="e">
        <f>N42</f>
        <v>#REF!</v>
      </c>
      <c r="GK42" s="16" t="e">
        <f>N42</f>
        <v>#REF!</v>
      </c>
      <c r="GL42" s="16"/>
      <c r="GM42" s="16" t="e">
        <f>N42</f>
        <v>#REF!</v>
      </c>
      <c r="GN42" s="16"/>
      <c r="GO42" s="16"/>
      <c r="GP42" s="16"/>
      <c r="GQ42" s="16"/>
      <c r="GR42" s="16"/>
      <c r="GS42" s="16"/>
      <c r="GT42" s="16"/>
      <c r="GU42" s="16"/>
      <c r="GV42" s="16" t="e">
        <f>N42</f>
        <v>#REF!</v>
      </c>
      <c r="GW42" s="16"/>
      <c r="GX42" s="16"/>
      <c r="GY42" s="16"/>
      <c r="GZ42" s="16" t="e">
        <f>N42</f>
        <v>#REF!</v>
      </c>
      <c r="HA42" s="16"/>
      <c r="HB42" s="16"/>
      <c r="HC42" s="16"/>
      <c r="HD42" s="16"/>
      <c r="HE42" s="16"/>
      <c r="HF42" s="16" t="e">
        <f>N42</f>
        <v>#REF!</v>
      </c>
      <c r="HG42" s="16"/>
      <c r="HH42" s="16" t="e">
        <f>N42</f>
        <v>#REF!</v>
      </c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 t="e">
        <f>N42</f>
        <v>#REF!</v>
      </c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</row>
    <row r="43" spans="1:249" x14ac:dyDescent="0.2">
      <c r="A43" s="33" t="s">
        <v>40</v>
      </c>
      <c r="B43" s="37" t="s">
        <v>28</v>
      </c>
      <c r="C43" s="34" t="s">
        <v>41</v>
      </c>
      <c r="D43" s="35" t="s">
        <v>30</v>
      </c>
      <c r="E43" s="128">
        <f>Source!I27</f>
        <v>3953.9999999999995</v>
      </c>
      <c r="F43" s="16"/>
      <c r="G43" s="16"/>
      <c r="H43" s="16"/>
      <c r="I43" s="16"/>
      <c r="J43" s="16"/>
      <c r="K43" s="16"/>
      <c r="L43" s="16"/>
      <c r="M43" s="16"/>
      <c r="N43" s="16" t="e">
        <f>IF(#REF!&gt;0,ROUND(#REF!/#REF!,0),0)</f>
        <v>#REF!</v>
      </c>
      <c r="O43" s="16" t="e">
        <f>Source!P27</f>
        <v>#REF!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>
        <v>1</v>
      </c>
      <c r="CQ43" s="16"/>
      <c r="CR43" s="16"/>
      <c r="CS43" s="16"/>
      <c r="CT43" s="16"/>
      <c r="CU43" s="16"/>
      <c r="CV43" s="16"/>
      <c r="CW43" s="16"/>
      <c r="CX43" s="16"/>
      <c r="CY43" s="16" t="e">
        <f>O43</f>
        <v>#REF!</v>
      </c>
      <c r="CZ43" s="16"/>
      <c r="DA43" s="16"/>
      <c r="DB43" s="16"/>
      <c r="DC43" s="16"/>
      <c r="DD43" s="16"/>
      <c r="DE43" s="16" t="e">
        <f>N43</f>
        <v>#REF!</v>
      </c>
      <c r="DF43" s="16"/>
      <c r="DG43" s="16" t="e">
        <f>Source!P27</f>
        <v>#REF!</v>
      </c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 t="e">
        <f>N43</f>
        <v>#REF!</v>
      </c>
      <c r="GE43" s="16"/>
      <c r="GF43" s="16"/>
      <c r="GG43" s="16"/>
      <c r="GH43" s="16" t="e">
        <f>N43</f>
        <v>#REF!</v>
      </c>
      <c r="GI43" s="16"/>
      <c r="GJ43" s="16" t="e">
        <f>N43</f>
        <v>#REF!</v>
      </c>
      <c r="GK43" s="16" t="e">
        <f>N43</f>
        <v>#REF!</v>
      </c>
      <c r="GL43" s="16"/>
      <c r="GM43" s="16" t="e">
        <f>N43</f>
        <v>#REF!</v>
      </c>
      <c r="GN43" s="16"/>
      <c r="GO43" s="16"/>
      <c r="GP43" s="16"/>
      <c r="GQ43" s="16"/>
      <c r="GR43" s="16"/>
      <c r="GS43" s="16"/>
      <c r="GT43" s="16"/>
      <c r="GU43" s="16"/>
      <c r="GV43" s="16" t="e">
        <f>N43</f>
        <v>#REF!</v>
      </c>
      <c r="GW43" s="16"/>
      <c r="GX43" s="16"/>
      <c r="GY43" s="16"/>
      <c r="GZ43" s="16" t="e">
        <f>N43</f>
        <v>#REF!</v>
      </c>
      <c r="HA43" s="16"/>
      <c r="HB43" s="16"/>
      <c r="HC43" s="16"/>
      <c r="HD43" s="16"/>
      <c r="HE43" s="16"/>
      <c r="HF43" s="16" t="e">
        <f>N43</f>
        <v>#REF!</v>
      </c>
      <c r="HG43" s="16"/>
      <c r="HH43" s="16" t="e">
        <f>N43</f>
        <v>#REF!</v>
      </c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 t="e">
        <f>N43</f>
        <v>#REF!</v>
      </c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</row>
    <row r="44" spans="1:249" x14ac:dyDescent="0.2">
      <c r="A44" s="38" t="s">
        <v>43</v>
      </c>
      <c r="B44" s="39" t="s">
        <v>44</v>
      </c>
      <c r="C44" s="40" t="s">
        <v>45</v>
      </c>
      <c r="D44" s="41" t="s">
        <v>46</v>
      </c>
      <c r="E44" s="129">
        <f>Source!I28</f>
        <v>-0.23724000000000001</v>
      </c>
      <c r="F44" s="16"/>
      <c r="G44" s="16"/>
      <c r="H44" s="16"/>
      <c r="I44" s="16"/>
      <c r="J44" s="16"/>
      <c r="K44" s="16"/>
      <c r="L44" s="16"/>
      <c r="M44" s="16"/>
      <c r="N44" s="16" t="e">
        <f>ROUND(Source!AC28*Source!AW28*Source!I28,0)</f>
        <v>#REF!</v>
      </c>
      <c r="O44" s="16" t="e">
        <f>Source!P28</f>
        <v>#REF!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>
        <v>1</v>
      </c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 t="e">
        <f t="shared" ref="DE44:DE56" si="0">N44</f>
        <v>#REF!</v>
      </c>
      <c r="DF44" s="16"/>
      <c r="DG44" s="16" t="e">
        <f>Source!P28</f>
        <v>#REF!</v>
      </c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 t="e">
        <f t="shared" ref="GD44:GD56" si="1">N44</f>
        <v>#REF!</v>
      </c>
      <c r="GE44" s="16"/>
      <c r="GF44" s="16"/>
      <c r="GG44" s="16"/>
      <c r="GH44" s="16" t="e">
        <f t="shared" ref="GH44:GH56" si="2">N44</f>
        <v>#REF!</v>
      </c>
      <c r="GI44" s="16"/>
      <c r="GJ44" s="16" t="e">
        <f t="shared" ref="GJ44:GJ56" si="3">N44</f>
        <v>#REF!</v>
      </c>
      <c r="GK44" s="16" t="e">
        <f t="shared" ref="GK44:GK56" si="4">N44</f>
        <v>#REF!</v>
      </c>
      <c r="GL44" s="16"/>
      <c r="GM44" s="16" t="e">
        <f t="shared" ref="GM44:GM56" si="5">N44</f>
        <v>#REF!</v>
      </c>
      <c r="GN44" s="16"/>
      <c r="GO44" s="16"/>
      <c r="GP44" s="16"/>
      <c r="GQ44" s="16"/>
      <c r="GR44" s="16"/>
      <c r="GS44" s="16"/>
      <c r="GT44" s="16"/>
      <c r="GU44" s="16"/>
      <c r="GV44" s="16" t="e">
        <f t="shared" ref="GV44:GV56" si="6">N44</f>
        <v>#REF!</v>
      </c>
      <c r="GW44" s="16"/>
      <c r="GX44" s="16"/>
      <c r="GY44" s="16"/>
      <c r="GZ44" s="16" t="e">
        <f t="shared" ref="GZ44:GZ56" si="7">N44</f>
        <v>#REF!</v>
      </c>
      <c r="HA44" s="16"/>
      <c r="HB44" s="16"/>
      <c r="HC44" s="16"/>
      <c r="HD44" s="16"/>
      <c r="HE44" s="16"/>
      <c r="HF44" s="16" t="e">
        <f t="shared" ref="HF44:HF56" si="8">N44</f>
        <v>#REF!</v>
      </c>
      <c r="HG44" s="16"/>
      <c r="HH44" s="16" t="e">
        <f t="shared" ref="HH44:HH56" si="9">N44</f>
        <v>#REF!</v>
      </c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</row>
    <row r="45" spans="1:249" x14ac:dyDescent="0.2">
      <c r="A45" s="38" t="s">
        <v>48</v>
      </c>
      <c r="B45" s="39" t="s">
        <v>49</v>
      </c>
      <c r="C45" s="40" t="s">
        <v>50</v>
      </c>
      <c r="D45" s="41" t="s">
        <v>51</v>
      </c>
      <c r="E45" s="129">
        <f>Source!I29</f>
        <v>-7.1171999999999999E-2</v>
      </c>
      <c r="F45" s="16"/>
      <c r="G45" s="16"/>
      <c r="H45" s="16"/>
      <c r="I45" s="16"/>
      <c r="J45" s="16"/>
      <c r="K45" s="16"/>
      <c r="L45" s="16"/>
      <c r="M45" s="16"/>
      <c r="N45" s="16" t="e">
        <f>ROUND(Source!AC29*Source!AW29*Source!I29,0)</f>
        <v>#REF!</v>
      </c>
      <c r="O45" s="16" t="e">
        <f>Source!P29</f>
        <v>#REF!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>
        <v>1</v>
      </c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 t="e">
        <f t="shared" si="0"/>
        <v>#REF!</v>
      </c>
      <c r="DF45" s="16"/>
      <c r="DG45" s="16" t="e">
        <f>Source!P29</f>
        <v>#REF!</v>
      </c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 t="e">
        <f t="shared" si="1"/>
        <v>#REF!</v>
      </c>
      <c r="GE45" s="16"/>
      <c r="GF45" s="16"/>
      <c r="GG45" s="16"/>
      <c r="GH45" s="16" t="e">
        <f t="shared" si="2"/>
        <v>#REF!</v>
      </c>
      <c r="GI45" s="16"/>
      <c r="GJ45" s="16" t="e">
        <f t="shared" si="3"/>
        <v>#REF!</v>
      </c>
      <c r="GK45" s="16" t="e">
        <f t="shared" si="4"/>
        <v>#REF!</v>
      </c>
      <c r="GL45" s="16"/>
      <c r="GM45" s="16" t="e">
        <f t="shared" si="5"/>
        <v>#REF!</v>
      </c>
      <c r="GN45" s="16"/>
      <c r="GO45" s="16"/>
      <c r="GP45" s="16"/>
      <c r="GQ45" s="16"/>
      <c r="GR45" s="16"/>
      <c r="GS45" s="16"/>
      <c r="GT45" s="16"/>
      <c r="GU45" s="16"/>
      <c r="GV45" s="16" t="e">
        <f t="shared" si="6"/>
        <v>#REF!</v>
      </c>
      <c r="GW45" s="16"/>
      <c r="GX45" s="16"/>
      <c r="GY45" s="16"/>
      <c r="GZ45" s="16" t="e">
        <f t="shared" si="7"/>
        <v>#REF!</v>
      </c>
      <c r="HA45" s="16"/>
      <c r="HB45" s="16"/>
      <c r="HC45" s="16"/>
      <c r="HD45" s="16"/>
      <c r="HE45" s="16"/>
      <c r="HF45" s="16" t="e">
        <f t="shared" si="8"/>
        <v>#REF!</v>
      </c>
      <c r="HG45" s="16"/>
      <c r="HH45" s="16" t="e">
        <f t="shared" si="9"/>
        <v>#REF!</v>
      </c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</row>
    <row r="46" spans="1:249" x14ac:dyDescent="0.2">
      <c r="A46" s="38" t="s">
        <v>53</v>
      </c>
      <c r="B46" s="39" t="s">
        <v>54</v>
      </c>
      <c r="C46" s="40" t="s">
        <v>55</v>
      </c>
      <c r="D46" s="41" t="s">
        <v>20</v>
      </c>
      <c r="E46" s="129">
        <f>Source!I30</f>
        <v>-8.7000000000000001E-5</v>
      </c>
      <c r="F46" s="16"/>
      <c r="G46" s="16"/>
      <c r="H46" s="16"/>
      <c r="I46" s="16"/>
      <c r="J46" s="16"/>
      <c r="K46" s="16"/>
      <c r="L46" s="16"/>
      <c r="M46" s="16"/>
      <c r="N46" s="16" t="e">
        <f>ROUND(Source!AC30*Source!AW30*Source!I30,0)</f>
        <v>#REF!</v>
      </c>
      <c r="O46" s="16" t="e">
        <f>Source!P30</f>
        <v>#REF!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>
        <v>1</v>
      </c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 t="e">
        <f t="shared" si="0"/>
        <v>#REF!</v>
      </c>
      <c r="DF46" s="16"/>
      <c r="DG46" s="16" t="e">
        <f>Source!P30</f>
        <v>#REF!</v>
      </c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 t="e">
        <f t="shared" si="1"/>
        <v>#REF!</v>
      </c>
      <c r="GE46" s="16"/>
      <c r="GF46" s="16"/>
      <c r="GG46" s="16"/>
      <c r="GH46" s="16" t="e">
        <f t="shared" si="2"/>
        <v>#REF!</v>
      </c>
      <c r="GI46" s="16"/>
      <c r="GJ46" s="16" t="e">
        <f t="shared" si="3"/>
        <v>#REF!</v>
      </c>
      <c r="GK46" s="16" t="e">
        <f t="shared" si="4"/>
        <v>#REF!</v>
      </c>
      <c r="GL46" s="16"/>
      <c r="GM46" s="16" t="e">
        <f t="shared" si="5"/>
        <v>#REF!</v>
      </c>
      <c r="GN46" s="16"/>
      <c r="GO46" s="16"/>
      <c r="GP46" s="16"/>
      <c r="GQ46" s="16"/>
      <c r="GR46" s="16"/>
      <c r="GS46" s="16"/>
      <c r="GT46" s="16"/>
      <c r="GU46" s="16"/>
      <c r="GV46" s="16" t="e">
        <f t="shared" si="6"/>
        <v>#REF!</v>
      </c>
      <c r="GW46" s="16"/>
      <c r="GX46" s="16"/>
      <c r="GY46" s="16"/>
      <c r="GZ46" s="16" t="e">
        <f t="shared" si="7"/>
        <v>#REF!</v>
      </c>
      <c r="HA46" s="16"/>
      <c r="HB46" s="16"/>
      <c r="HC46" s="16"/>
      <c r="HD46" s="16"/>
      <c r="HE46" s="16"/>
      <c r="HF46" s="16" t="e">
        <f t="shared" si="8"/>
        <v>#REF!</v>
      </c>
      <c r="HG46" s="16"/>
      <c r="HH46" s="16" t="e">
        <f t="shared" si="9"/>
        <v>#REF!</v>
      </c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</row>
    <row r="47" spans="1:249" x14ac:dyDescent="0.2">
      <c r="A47" s="38" t="s">
        <v>57</v>
      </c>
      <c r="B47" s="39" t="s">
        <v>58</v>
      </c>
      <c r="C47" s="40" t="s">
        <v>59</v>
      </c>
      <c r="D47" s="41" t="s">
        <v>51</v>
      </c>
      <c r="E47" s="129">
        <f>Source!I31</f>
        <v>-4.1516999999999999</v>
      </c>
      <c r="F47" s="16"/>
      <c r="G47" s="16"/>
      <c r="H47" s="16"/>
      <c r="I47" s="16"/>
      <c r="J47" s="16"/>
      <c r="K47" s="16"/>
      <c r="L47" s="16"/>
      <c r="M47" s="16"/>
      <c r="N47" s="16" t="e">
        <f>ROUND(Source!AC31*Source!AW31*Source!I31,0)</f>
        <v>#REF!</v>
      </c>
      <c r="O47" s="16" t="e">
        <f>Source!P31</f>
        <v>#REF!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>
        <v>1</v>
      </c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 t="e">
        <f t="shared" si="0"/>
        <v>#REF!</v>
      </c>
      <c r="DF47" s="16"/>
      <c r="DG47" s="16" t="e">
        <f>Source!P31</f>
        <v>#REF!</v>
      </c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 t="e">
        <f t="shared" si="1"/>
        <v>#REF!</v>
      </c>
      <c r="GE47" s="16"/>
      <c r="GF47" s="16"/>
      <c r="GG47" s="16"/>
      <c r="GH47" s="16" t="e">
        <f t="shared" si="2"/>
        <v>#REF!</v>
      </c>
      <c r="GI47" s="16"/>
      <c r="GJ47" s="16" t="e">
        <f t="shared" si="3"/>
        <v>#REF!</v>
      </c>
      <c r="GK47" s="16" t="e">
        <f t="shared" si="4"/>
        <v>#REF!</v>
      </c>
      <c r="GL47" s="16"/>
      <c r="GM47" s="16" t="e">
        <f t="shared" si="5"/>
        <v>#REF!</v>
      </c>
      <c r="GN47" s="16"/>
      <c r="GO47" s="16"/>
      <c r="GP47" s="16"/>
      <c r="GQ47" s="16"/>
      <c r="GR47" s="16"/>
      <c r="GS47" s="16"/>
      <c r="GT47" s="16"/>
      <c r="GU47" s="16"/>
      <c r="GV47" s="16" t="e">
        <f t="shared" si="6"/>
        <v>#REF!</v>
      </c>
      <c r="GW47" s="16"/>
      <c r="GX47" s="16"/>
      <c r="GY47" s="16"/>
      <c r="GZ47" s="16" t="e">
        <f t="shared" si="7"/>
        <v>#REF!</v>
      </c>
      <c r="HA47" s="16"/>
      <c r="HB47" s="16"/>
      <c r="HC47" s="16"/>
      <c r="HD47" s="16"/>
      <c r="HE47" s="16"/>
      <c r="HF47" s="16" t="e">
        <f t="shared" si="8"/>
        <v>#REF!</v>
      </c>
      <c r="HG47" s="16"/>
      <c r="HH47" s="16" t="e">
        <f t="shared" si="9"/>
        <v>#REF!</v>
      </c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</row>
    <row r="48" spans="1:249" x14ac:dyDescent="0.2">
      <c r="A48" s="38" t="s">
        <v>61</v>
      </c>
      <c r="B48" s="39" t="s">
        <v>62</v>
      </c>
      <c r="C48" s="40" t="s">
        <v>63</v>
      </c>
      <c r="D48" s="41" t="s">
        <v>20</v>
      </c>
      <c r="E48" s="129">
        <f>Source!I32</f>
        <v>-1.9999999999999999E-6</v>
      </c>
      <c r="F48" s="16"/>
      <c r="G48" s="16"/>
      <c r="H48" s="16"/>
      <c r="I48" s="16"/>
      <c r="J48" s="16"/>
      <c r="K48" s="16"/>
      <c r="L48" s="16"/>
      <c r="M48" s="16"/>
      <c r="N48" s="16" t="e">
        <f>ROUND(Source!AC32*Source!AW32*Source!I32,0)</f>
        <v>#REF!</v>
      </c>
      <c r="O48" s="16" t="e">
        <f>Source!P32</f>
        <v>#REF!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>
        <v>1</v>
      </c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 t="e">
        <f t="shared" si="0"/>
        <v>#REF!</v>
      </c>
      <c r="DF48" s="16"/>
      <c r="DG48" s="16" t="e">
        <f>Source!P32</f>
        <v>#REF!</v>
      </c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 t="e">
        <f t="shared" si="1"/>
        <v>#REF!</v>
      </c>
      <c r="GE48" s="16"/>
      <c r="GF48" s="16"/>
      <c r="GG48" s="16"/>
      <c r="GH48" s="16" t="e">
        <f t="shared" si="2"/>
        <v>#REF!</v>
      </c>
      <c r="GI48" s="16"/>
      <c r="GJ48" s="16" t="e">
        <f t="shared" si="3"/>
        <v>#REF!</v>
      </c>
      <c r="GK48" s="16" t="e">
        <f t="shared" si="4"/>
        <v>#REF!</v>
      </c>
      <c r="GL48" s="16"/>
      <c r="GM48" s="16" t="e">
        <f t="shared" si="5"/>
        <v>#REF!</v>
      </c>
      <c r="GN48" s="16"/>
      <c r="GO48" s="16"/>
      <c r="GP48" s="16"/>
      <c r="GQ48" s="16"/>
      <c r="GR48" s="16"/>
      <c r="GS48" s="16"/>
      <c r="GT48" s="16"/>
      <c r="GU48" s="16"/>
      <c r="GV48" s="16" t="e">
        <f t="shared" si="6"/>
        <v>#REF!</v>
      </c>
      <c r="GW48" s="16"/>
      <c r="GX48" s="16"/>
      <c r="GY48" s="16"/>
      <c r="GZ48" s="16" t="e">
        <f t="shared" si="7"/>
        <v>#REF!</v>
      </c>
      <c r="HA48" s="16"/>
      <c r="HB48" s="16"/>
      <c r="HC48" s="16"/>
      <c r="HD48" s="16"/>
      <c r="HE48" s="16"/>
      <c r="HF48" s="16" t="e">
        <f t="shared" si="8"/>
        <v>#REF!</v>
      </c>
      <c r="HG48" s="16"/>
      <c r="HH48" s="16" t="e">
        <f t="shared" si="9"/>
        <v>#REF!</v>
      </c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</row>
    <row r="49" spans="1:249" x14ac:dyDescent="0.2">
      <c r="A49" s="38" t="s">
        <v>65</v>
      </c>
      <c r="B49" s="39" t="s">
        <v>66</v>
      </c>
      <c r="C49" s="40" t="s">
        <v>67</v>
      </c>
      <c r="D49" s="41" t="s">
        <v>20</v>
      </c>
      <c r="E49" s="129">
        <f>Source!I33</f>
        <v>-1.98E-5</v>
      </c>
      <c r="F49" s="16"/>
      <c r="G49" s="16"/>
      <c r="H49" s="16"/>
      <c r="I49" s="16"/>
      <c r="J49" s="16"/>
      <c r="K49" s="16"/>
      <c r="L49" s="16"/>
      <c r="M49" s="16"/>
      <c r="N49" s="16" t="e">
        <f>ROUND(Source!AC33*Source!AW33*Source!I33,0)</f>
        <v>#REF!</v>
      </c>
      <c r="O49" s="16" t="e">
        <f>Source!P33</f>
        <v>#REF!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>
        <v>1</v>
      </c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 t="e">
        <f t="shared" si="0"/>
        <v>#REF!</v>
      </c>
      <c r="DF49" s="16"/>
      <c r="DG49" s="16" t="e">
        <f>Source!P33</f>
        <v>#REF!</v>
      </c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 t="e">
        <f t="shared" si="1"/>
        <v>#REF!</v>
      </c>
      <c r="GE49" s="16"/>
      <c r="GF49" s="16"/>
      <c r="GG49" s="16"/>
      <c r="GH49" s="16" t="e">
        <f t="shared" si="2"/>
        <v>#REF!</v>
      </c>
      <c r="GI49" s="16"/>
      <c r="GJ49" s="16" t="e">
        <f t="shared" si="3"/>
        <v>#REF!</v>
      </c>
      <c r="GK49" s="16" t="e">
        <f t="shared" si="4"/>
        <v>#REF!</v>
      </c>
      <c r="GL49" s="16"/>
      <c r="GM49" s="16" t="e">
        <f t="shared" si="5"/>
        <v>#REF!</v>
      </c>
      <c r="GN49" s="16"/>
      <c r="GO49" s="16"/>
      <c r="GP49" s="16"/>
      <c r="GQ49" s="16"/>
      <c r="GR49" s="16"/>
      <c r="GS49" s="16"/>
      <c r="GT49" s="16"/>
      <c r="GU49" s="16"/>
      <c r="GV49" s="16" t="e">
        <f t="shared" si="6"/>
        <v>#REF!</v>
      </c>
      <c r="GW49" s="16"/>
      <c r="GX49" s="16"/>
      <c r="GY49" s="16"/>
      <c r="GZ49" s="16" t="e">
        <f t="shared" si="7"/>
        <v>#REF!</v>
      </c>
      <c r="HA49" s="16"/>
      <c r="HB49" s="16"/>
      <c r="HC49" s="16"/>
      <c r="HD49" s="16"/>
      <c r="HE49" s="16"/>
      <c r="HF49" s="16" t="e">
        <f t="shared" si="8"/>
        <v>#REF!</v>
      </c>
      <c r="HG49" s="16"/>
      <c r="HH49" s="16" t="e">
        <f t="shared" si="9"/>
        <v>#REF!</v>
      </c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</row>
    <row r="50" spans="1:249" ht="48" x14ac:dyDescent="0.2">
      <c r="A50" s="38" t="s">
        <v>69</v>
      </c>
      <c r="B50" s="39" t="s">
        <v>70</v>
      </c>
      <c r="C50" s="40" t="s">
        <v>71</v>
      </c>
      <c r="D50" s="41" t="s">
        <v>20</v>
      </c>
      <c r="E50" s="129">
        <f>Source!I34</f>
        <v>-3.9499999999999998E-5</v>
      </c>
      <c r="F50" s="16"/>
      <c r="G50" s="16"/>
      <c r="H50" s="16"/>
      <c r="I50" s="16"/>
      <c r="J50" s="16"/>
      <c r="K50" s="16"/>
      <c r="L50" s="16"/>
      <c r="M50" s="16"/>
      <c r="N50" s="16" t="e">
        <f>ROUND(Source!AC34*Source!AW34*Source!I34,0)</f>
        <v>#REF!</v>
      </c>
      <c r="O50" s="16" t="e">
        <f>Source!P34</f>
        <v>#REF!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>
        <v>1</v>
      </c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 t="e">
        <f t="shared" si="0"/>
        <v>#REF!</v>
      </c>
      <c r="DF50" s="16"/>
      <c r="DG50" s="16" t="e">
        <f>Source!P34</f>
        <v>#REF!</v>
      </c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 t="e">
        <f t="shared" si="1"/>
        <v>#REF!</v>
      </c>
      <c r="GE50" s="16"/>
      <c r="GF50" s="16"/>
      <c r="GG50" s="16"/>
      <c r="GH50" s="16" t="e">
        <f t="shared" si="2"/>
        <v>#REF!</v>
      </c>
      <c r="GI50" s="16"/>
      <c r="GJ50" s="16" t="e">
        <f t="shared" si="3"/>
        <v>#REF!</v>
      </c>
      <c r="GK50" s="16" t="e">
        <f t="shared" si="4"/>
        <v>#REF!</v>
      </c>
      <c r="GL50" s="16"/>
      <c r="GM50" s="16" t="e">
        <f t="shared" si="5"/>
        <v>#REF!</v>
      </c>
      <c r="GN50" s="16"/>
      <c r="GO50" s="16"/>
      <c r="GP50" s="16"/>
      <c r="GQ50" s="16"/>
      <c r="GR50" s="16"/>
      <c r="GS50" s="16"/>
      <c r="GT50" s="16"/>
      <c r="GU50" s="16"/>
      <c r="GV50" s="16" t="e">
        <f t="shared" si="6"/>
        <v>#REF!</v>
      </c>
      <c r="GW50" s="16"/>
      <c r="GX50" s="16"/>
      <c r="GY50" s="16"/>
      <c r="GZ50" s="16" t="e">
        <f t="shared" si="7"/>
        <v>#REF!</v>
      </c>
      <c r="HA50" s="16"/>
      <c r="HB50" s="16"/>
      <c r="HC50" s="16"/>
      <c r="HD50" s="16"/>
      <c r="HE50" s="16"/>
      <c r="HF50" s="16" t="e">
        <f t="shared" si="8"/>
        <v>#REF!</v>
      </c>
      <c r="HG50" s="16"/>
      <c r="HH50" s="16" t="e">
        <f t="shared" si="9"/>
        <v>#REF!</v>
      </c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</row>
    <row r="51" spans="1:249" ht="48" x14ac:dyDescent="0.2">
      <c r="A51" s="38" t="s">
        <v>73</v>
      </c>
      <c r="B51" s="39" t="s">
        <v>74</v>
      </c>
      <c r="C51" s="40" t="s">
        <v>75</v>
      </c>
      <c r="D51" s="41" t="s">
        <v>76</v>
      </c>
      <c r="E51" s="129">
        <f>Source!I35</f>
        <v>-3.6970000000000006E-3</v>
      </c>
      <c r="F51" s="16"/>
      <c r="G51" s="16"/>
      <c r="H51" s="16"/>
      <c r="I51" s="16"/>
      <c r="J51" s="16"/>
      <c r="K51" s="16"/>
      <c r="L51" s="16"/>
      <c r="M51" s="16"/>
      <c r="N51" s="16" t="e">
        <f>ROUND(Source!AC35*Source!AW35*Source!I35,0)</f>
        <v>#REF!</v>
      </c>
      <c r="O51" s="16" t="e">
        <f>Source!P35</f>
        <v>#REF!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>
        <v>1</v>
      </c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 t="e">
        <f t="shared" si="0"/>
        <v>#REF!</v>
      </c>
      <c r="DF51" s="16"/>
      <c r="DG51" s="16" t="e">
        <f>Source!P35</f>
        <v>#REF!</v>
      </c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 t="e">
        <f t="shared" si="1"/>
        <v>#REF!</v>
      </c>
      <c r="GE51" s="16"/>
      <c r="GF51" s="16"/>
      <c r="GG51" s="16"/>
      <c r="GH51" s="16" t="e">
        <f t="shared" si="2"/>
        <v>#REF!</v>
      </c>
      <c r="GI51" s="16"/>
      <c r="GJ51" s="16" t="e">
        <f t="shared" si="3"/>
        <v>#REF!</v>
      </c>
      <c r="GK51" s="16" t="e">
        <f t="shared" si="4"/>
        <v>#REF!</v>
      </c>
      <c r="GL51" s="16"/>
      <c r="GM51" s="16" t="e">
        <f t="shared" si="5"/>
        <v>#REF!</v>
      </c>
      <c r="GN51" s="16"/>
      <c r="GO51" s="16"/>
      <c r="GP51" s="16"/>
      <c r="GQ51" s="16"/>
      <c r="GR51" s="16"/>
      <c r="GS51" s="16"/>
      <c r="GT51" s="16"/>
      <c r="GU51" s="16"/>
      <c r="GV51" s="16" t="e">
        <f t="shared" si="6"/>
        <v>#REF!</v>
      </c>
      <c r="GW51" s="16"/>
      <c r="GX51" s="16"/>
      <c r="GY51" s="16"/>
      <c r="GZ51" s="16" t="e">
        <f t="shared" si="7"/>
        <v>#REF!</v>
      </c>
      <c r="HA51" s="16"/>
      <c r="HB51" s="16"/>
      <c r="HC51" s="16"/>
      <c r="HD51" s="16"/>
      <c r="HE51" s="16"/>
      <c r="HF51" s="16" t="e">
        <f t="shared" si="8"/>
        <v>#REF!</v>
      </c>
      <c r="HG51" s="16"/>
      <c r="HH51" s="16" t="e">
        <f t="shared" si="9"/>
        <v>#REF!</v>
      </c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</row>
    <row r="52" spans="1:249" ht="24" x14ac:dyDescent="0.2">
      <c r="A52" s="38" t="s">
        <v>78</v>
      </c>
      <c r="B52" s="39" t="s">
        <v>79</v>
      </c>
      <c r="C52" s="40" t="s">
        <v>80</v>
      </c>
      <c r="D52" s="41" t="s">
        <v>20</v>
      </c>
      <c r="E52" s="129">
        <f>Source!I36</f>
        <v>-5.9000000000000003E-6</v>
      </c>
      <c r="F52" s="16"/>
      <c r="G52" s="16"/>
      <c r="H52" s="16"/>
      <c r="I52" s="16"/>
      <c r="J52" s="16"/>
      <c r="K52" s="16"/>
      <c r="L52" s="16"/>
      <c r="M52" s="16"/>
      <c r="N52" s="16" t="e">
        <f>ROUND(Source!AC36*Source!AW36*Source!I36,0)</f>
        <v>#REF!</v>
      </c>
      <c r="O52" s="16" t="e">
        <f>Source!P36</f>
        <v>#REF!</v>
      </c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>
        <v>1</v>
      </c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 t="e">
        <f t="shared" si="0"/>
        <v>#REF!</v>
      </c>
      <c r="DF52" s="16"/>
      <c r="DG52" s="16" t="e">
        <f>Source!P36</f>
        <v>#REF!</v>
      </c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 t="e">
        <f t="shared" si="1"/>
        <v>#REF!</v>
      </c>
      <c r="GE52" s="16"/>
      <c r="GF52" s="16"/>
      <c r="GG52" s="16"/>
      <c r="GH52" s="16" t="e">
        <f t="shared" si="2"/>
        <v>#REF!</v>
      </c>
      <c r="GI52" s="16"/>
      <c r="GJ52" s="16" t="e">
        <f t="shared" si="3"/>
        <v>#REF!</v>
      </c>
      <c r="GK52" s="16" t="e">
        <f t="shared" si="4"/>
        <v>#REF!</v>
      </c>
      <c r="GL52" s="16"/>
      <c r="GM52" s="16" t="e">
        <f t="shared" si="5"/>
        <v>#REF!</v>
      </c>
      <c r="GN52" s="16"/>
      <c r="GO52" s="16"/>
      <c r="GP52" s="16"/>
      <c r="GQ52" s="16"/>
      <c r="GR52" s="16"/>
      <c r="GS52" s="16"/>
      <c r="GT52" s="16"/>
      <c r="GU52" s="16"/>
      <c r="GV52" s="16" t="e">
        <f t="shared" si="6"/>
        <v>#REF!</v>
      </c>
      <c r="GW52" s="16"/>
      <c r="GX52" s="16"/>
      <c r="GY52" s="16"/>
      <c r="GZ52" s="16" t="e">
        <f t="shared" si="7"/>
        <v>#REF!</v>
      </c>
      <c r="HA52" s="16"/>
      <c r="HB52" s="16"/>
      <c r="HC52" s="16"/>
      <c r="HD52" s="16"/>
      <c r="HE52" s="16"/>
      <c r="HF52" s="16" t="e">
        <f t="shared" si="8"/>
        <v>#REF!</v>
      </c>
      <c r="HG52" s="16"/>
      <c r="HH52" s="16" t="e">
        <f t="shared" si="9"/>
        <v>#REF!</v>
      </c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</row>
    <row r="53" spans="1:249" x14ac:dyDescent="0.2">
      <c r="A53" s="38" t="s">
        <v>82</v>
      </c>
      <c r="B53" s="39" t="s">
        <v>83</v>
      </c>
      <c r="C53" s="40" t="s">
        <v>84</v>
      </c>
      <c r="D53" s="41" t="s">
        <v>20</v>
      </c>
      <c r="E53" s="129">
        <f>Source!I37</f>
        <v>-3.835E-4</v>
      </c>
      <c r="F53" s="16"/>
      <c r="G53" s="16"/>
      <c r="H53" s="16"/>
      <c r="I53" s="16"/>
      <c r="J53" s="16"/>
      <c r="K53" s="16"/>
      <c r="L53" s="16"/>
      <c r="M53" s="16"/>
      <c r="N53" s="16" t="e">
        <f>ROUND(Source!AC37*Source!AW37*Source!I37,0)</f>
        <v>#REF!</v>
      </c>
      <c r="O53" s="16" t="e">
        <f>Source!P37</f>
        <v>#REF!</v>
      </c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>
        <v>1</v>
      </c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 t="e">
        <f t="shared" si="0"/>
        <v>#REF!</v>
      </c>
      <c r="DF53" s="16"/>
      <c r="DG53" s="16" t="e">
        <f>Source!P37</f>
        <v>#REF!</v>
      </c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 t="e">
        <f t="shared" si="1"/>
        <v>#REF!</v>
      </c>
      <c r="GE53" s="16"/>
      <c r="GF53" s="16"/>
      <c r="GG53" s="16"/>
      <c r="GH53" s="16" t="e">
        <f t="shared" si="2"/>
        <v>#REF!</v>
      </c>
      <c r="GI53" s="16"/>
      <c r="GJ53" s="16" t="e">
        <f t="shared" si="3"/>
        <v>#REF!</v>
      </c>
      <c r="GK53" s="16" t="e">
        <f t="shared" si="4"/>
        <v>#REF!</v>
      </c>
      <c r="GL53" s="16"/>
      <c r="GM53" s="16" t="e">
        <f t="shared" si="5"/>
        <v>#REF!</v>
      </c>
      <c r="GN53" s="16"/>
      <c r="GO53" s="16"/>
      <c r="GP53" s="16"/>
      <c r="GQ53" s="16"/>
      <c r="GR53" s="16"/>
      <c r="GS53" s="16"/>
      <c r="GT53" s="16"/>
      <c r="GU53" s="16"/>
      <c r="GV53" s="16" t="e">
        <f t="shared" si="6"/>
        <v>#REF!</v>
      </c>
      <c r="GW53" s="16"/>
      <c r="GX53" s="16"/>
      <c r="GY53" s="16"/>
      <c r="GZ53" s="16" t="e">
        <f t="shared" si="7"/>
        <v>#REF!</v>
      </c>
      <c r="HA53" s="16"/>
      <c r="HB53" s="16"/>
      <c r="HC53" s="16"/>
      <c r="HD53" s="16"/>
      <c r="HE53" s="16"/>
      <c r="HF53" s="16" t="e">
        <f t="shared" si="8"/>
        <v>#REF!</v>
      </c>
      <c r="HG53" s="16"/>
      <c r="HH53" s="16" t="e">
        <f t="shared" si="9"/>
        <v>#REF!</v>
      </c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</row>
    <row r="54" spans="1:249" ht="36" x14ac:dyDescent="0.2">
      <c r="A54" s="38" t="s">
        <v>86</v>
      </c>
      <c r="B54" s="39" t="s">
        <v>87</v>
      </c>
      <c r="C54" s="40" t="s">
        <v>88</v>
      </c>
      <c r="D54" s="41" t="s">
        <v>46</v>
      </c>
      <c r="E54" s="129">
        <f>Source!I38</f>
        <v>-2.0360000000000002E-4</v>
      </c>
      <c r="F54" s="16"/>
      <c r="G54" s="16"/>
      <c r="H54" s="16"/>
      <c r="I54" s="16"/>
      <c r="J54" s="16"/>
      <c r="K54" s="16"/>
      <c r="L54" s="16"/>
      <c r="M54" s="16"/>
      <c r="N54" s="16" t="e">
        <f>ROUND(Source!AC38*Source!AW38*Source!I38,0)</f>
        <v>#REF!</v>
      </c>
      <c r="O54" s="16" t="e">
        <f>Source!P38</f>
        <v>#REF!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>
        <v>1</v>
      </c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 t="e">
        <f t="shared" si="0"/>
        <v>#REF!</v>
      </c>
      <c r="DF54" s="16"/>
      <c r="DG54" s="16" t="e">
        <f>Source!P38</f>
        <v>#REF!</v>
      </c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 t="e">
        <f t="shared" si="1"/>
        <v>#REF!</v>
      </c>
      <c r="GE54" s="16"/>
      <c r="GF54" s="16"/>
      <c r="GG54" s="16"/>
      <c r="GH54" s="16" t="e">
        <f t="shared" si="2"/>
        <v>#REF!</v>
      </c>
      <c r="GI54" s="16"/>
      <c r="GJ54" s="16" t="e">
        <f t="shared" si="3"/>
        <v>#REF!</v>
      </c>
      <c r="GK54" s="16" t="e">
        <f t="shared" si="4"/>
        <v>#REF!</v>
      </c>
      <c r="GL54" s="16"/>
      <c r="GM54" s="16" t="e">
        <f t="shared" si="5"/>
        <v>#REF!</v>
      </c>
      <c r="GN54" s="16"/>
      <c r="GO54" s="16"/>
      <c r="GP54" s="16"/>
      <c r="GQ54" s="16"/>
      <c r="GR54" s="16"/>
      <c r="GS54" s="16"/>
      <c r="GT54" s="16"/>
      <c r="GU54" s="16"/>
      <c r="GV54" s="16" t="e">
        <f t="shared" si="6"/>
        <v>#REF!</v>
      </c>
      <c r="GW54" s="16"/>
      <c r="GX54" s="16"/>
      <c r="GY54" s="16"/>
      <c r="GZ54" s="16" t="e">
        <f t="shared" si="7"/>
        <v>#REF!</v>
      </c>
      <c r="HA54" s="16"/>
      <c r="HB54" s="16"/>
      <c r="HC54" s="16"/>
      <c r="HD54" s="16"/>
      <c r="HE54" s="16"/>
      <c r="HF54" s="16" t="e">
        <f t="shared" si="8"/>
        <v>#REF!</v>
      </c>
      <c r="HG54" s="16"/>
      <c r="HH54" s="16" t="e">
        <f t="shared" si="9"/>
        <v>#REF!</v>
      </c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</row>
    <row r="55" spans="1:249" x14ac:dyDescent="0.2">
      <c r="A55" s="38" t="s">
        <v>90</v>
      </c>
      <c r="B55" s="39" t="s">
        <v>91</v>
      </c>
      <c r="C55" s="40" t="s">
        <v>92</v>
      </c>
      <c r="D55" s="41" t="s">
        <v>20</v>
      </c>
      <c r="E55" s="129">
        <f>Source!I39</f>
        <v>-6.1299999999999999E-5</v>
      </c>
      <c r="F55" s="16"/>
      <c r="G55" s="16"/>
      <c r="H55" s="16"/>
      <c r="I55" s="16"/>
      <c r="J55" s="16"/>
      <c r="K55" s="16"/>
      <c r="L55" s="16"/>
      <c r="M55" s="16"/>
      <c r="N55" s="16" t="e">
        <f>ROUND(Source!AC39*Source!AW39*Source!I39,0)</f>
        <v>#REF!</v>
      </c>
      <c r="O55" s="16" t="e">
        <f>Source!P39</f>
        <v>#REF!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>
        <v>1</v>
      </c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 t="e">
        <f t="shared" si="0"/>
        <v>#REF!</v>
      </c>
      <c r="DF55" s="16"/>
      <c r="DG55" s="16" t="e">
        <f>Source!P39</f>
        <v>#REF!</v>
      </c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 t="e">
        <f t="shared" si="1"/>
        <v>#REF!</v>
      </c>
      <c r="GE55" s="16"/>
      <c r="GF55" s="16"/>
      <c r="GG55" s="16"/>
      <c r="GH55" s="16" t="e">
        <f t="shared" si="2"/>
        <v>#REF!</v>
      </c>
      <c r="GI55" s="16"/>
      <c r="GJ55" s="16" t="e">
        <f t="shared" si="3"/>
        <v>#REF!</v>
      </c>
      <c r="GK55" s="16" t="e">
        <f t="shared" si="4"/>
        <v>#REF!</v>
      </c>
      <c r="GL55" s="16"/>
      <c r="GM55" s="16" t="e">
        <f t="shared" si="5"/>
        <v>#REF!</v>
      </c>
      <c r="GN55" s="16"/>
      <c r="GO55" s="16"/>
      <c r="GP55" s="16"/>
      <c r="GQ55" s="16"/>
      <c r="GR55" s="16"/>
      <c r="GS55" s="16"/>
      <c r="GT55" s="16"/>
      <c r="GU55" s="16"/>
      <c r="GV55" s="16" t="e">
        <f t="shared" si="6"/>
        <v>#REF!</v>
      </c>
      <c r="GW55" s="16"/>
      <c r="GX55" s="16"/>
      <c r="GY55" s="16"/>
      <c r="GZ55" s="16" t="e">
        <f t="shared" si="7"/>
        <v>#REF!</v>
      </c>
      <c r="HA55" s="16"/>
      <c r="HB55" s="16"/>
      <c r="HC55" s="16"/>
      <c r="HD55" s="16"/>
      <c r="HE55" s="16"/>
      <c r="HF55" s="16" t="e">
        <f t="shared" si="8"/>
        <v>#REF!</v>
      </c>
      <c r="HG55" s="16"/>
      <c r="HH55" s="16" t="e">
        <f t="shared" si="9"/>
        <v>#REF!</v>
      </c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</row>
    <row r="56" spans="1:249" x14ac:dyDescent="0.2">
      <c r="A56" s="33" t="s">
        <v>94</v>
      </c>
      <c r="B56" s="37" t="s">
        <v>95</v>
      </c>
      <c r="C56" s="34" t="s">
        <v>96</v>
      </c>
      <c r="D56" s="35" t="s">
        <v>51</v>
      </c>
      <c r="E56" s="128">
        <f>Source!I40</f>
        <v>-0.11862</v>
      </c>
      <c r="F56" s="16"/>
      <c r="G56" s="16"/>
      <c r="H56" s="16"/>
      <c r="I56" s="16"/>
      <c r="J56" s="16"/>
      <c r="K56" s="16"/>
      <c r="L56" s="16"/>
      <c r="M56" s="16"/>
      <c r="N56" s="16" t="e">
        <f>ROUND(Source!AC40*Source!AW40*Source!I40,0)</f>
        <v>#REF!</v>
      </c>
      <c r="O56" s="16" t="e">
        <f>Source!P40</f>
        <v>#REF!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>
        <v>1</v>
      </c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 t="e">
        <f t="shared" si="0"/>
        <v>#REF!</v>
      </c>
      <c r="DF56" s="16"/>
      <c r="DG56" s="16" t="e">
        <f>Source!P40</f>
        <v>#REF!</v>
      </c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 t="e">
        <f t="shared" si="1"/>
        <v>#REF!</v>
      </c>
      <c r="GE56" s="16"/>
      <c r="GF56" s="16"/>
      <c r="GG56" s="16"/>
      <c r="GH56" s="16" t="e">
        <f t="shared" si="2"/>
        <v>#REF!</v>
      </c>
      <c r="GI56" s="16"/>
      <c r="GJ56" s="16" t="e">
        <f t="shared" si="3"/>
        <v>#REF!</v>
      </c>
      <c r="GK56" s="16" t="e">
        <f t="shared" si="4"/>
        <v>#REF!</v>
      </c>
      <c r="GL56" s="16"/>
      <c r="GM56" s="16" t="e">
        <f t="shared" si="5"/>
        <v>#REF!</v>
      </c>
      <c r="GN56" s="16"/>
      <c r="GO56" s="16"/>
      <c r="GP56" s="16"/>
      <c r="GQ56" s="16"/>
      <c r="GR56" s="16"/>
      <c r="GS56" s="16"/>
      <c r="GT56" s="16"/>
      <c r="GU56" s="16"/>
      <c r="GV56" s="16" t="e">
        <f t="shared" si="6"/>
        <v>#REF!</v>
      </c>
      <c r="GW56" s="16"/>
      <c r="GX56" s="16"/>
      <c r="GY56" s="16"/>
      <c r="GZ56" s="16" t="e">
        <f t="shared" si="7"/>
        <v>#REF!</v>
      </c>
      <c r="HA56" s="16"/>
      <c r="HB56" s="16"/>
      <c r="HC56" s="16"/>
      <c r="HD56" s="16"/>
      <c r="HE56" s="16"/>
      <c r="HF56" s="16" t="e">
        <f t="shared" si="8"/>
        <v>#REF!</v>
      </c>
      <c r="HG56" s="16"/>
      <c r="HH56" s="16" t="e">
        <f t="shared" si="9"/>
        <v>#REF!</v>
      </c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</row>
    <row r="57" spans="1:249" ht="36" x14ac:dyDescent="0.2">
      <c r="A57" s="43">
        <v>2</v>
      </c>
      <c r="B57" s="47" t="s">
        <v>98</v>
      </c>
      <c r="C57" s="44" t="s">
        <v>99</v>
      </c>
      <c r="D57" s="45" t="s">
        <v>100</v>
      </c>
      <c r="E57" s="130">
        <v>6.2300000000000001E-2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</row>
    <row r="58" spans="1:249" x14ac:dyDescent="0.2">
      <c r="A58" s="38" t="s">
        <v>106</v>
      </c>
      <c r="B58" s="39" t="s">
        <v>107</v>
      </c>
      <c r="C58" s="40" t="s">
        <v>108</v>
      </c>
      <c r="D58" s="41" t="s">
        <v>109</v>
      </c>
      <c r="E58" s="129">
        <f>Source!I42</f>
        <v>-21.618099999999998</v>
      </c>
      <c r="F58" s="16"/>
      <c r="G58" s="16"/>
      <c r="H58" s="16"/>
      <c r="I58" s="16"/>
      <c r="J58" s="16"/>
      <c r="K58" s="16"/>
      <c r="L58" s="16"/>
      <c r="M58" s="16"/>
      <c r="N58" s="16" t="e">
        <f>ROUND(Source!AC42*Source!AW42*Source!I42,0)</f>
        <v>#REF!</v>
      </c>
      <c r="O58" s="16" t="e">
        <f>Source!P42</f>
        <v>#REF!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>
        <v>1</v>
      </c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 t="e">
        <f t="shared" ref="DE58:DE66" si="10">N58</f>
        <v>#REF!</v>
      </c>
      <c r="DF58" s="16"/>
      <c r="DG58" s="16" t="e">
        <f>Source!P42</f>
        <v>#REF!</v>
      </c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 t="e">
        <f t="shared" ref="GD58:GD66" si="11">N58</f>
        <v>#REF!</v>
      </c>
      <c r="GE58" s="16"/>
      <c r="GF58" s="16"/>
      <c r="GG58" s="16"/>
      <c r="GH58" s="16" t="e">
        <f t="shared" ref="GH58:GH66" si="12">N58</f>
        <v>#REF!</v>
      </c>
      <c r="GI58" s="16"/>
      <c r="GJ58" s="16" t="e">
        <f t="shared" ref="GJ58:GJ66" si="13">N58</f>
        <v>#REF!</v>
      </c>
      <c r="GK58" s="16" t="e">
        <f t="shared" ref="GK58:GK66" si="14">N58</f>
        <v>#REF!</v>
      </c>
      <c r="GL58" s="16"/>
      <c r="GM58" s="16" t="e">
        <f t="shared" ref="GM58:GM66" si="15">N58</f>
        <v>#REF!</v>
      </c>
      <c r="GN58" s="16"/>
      <c r="GO58" s="16"/>
      <c r="GP58" s="16"/>
      <c r="GQ58" s="16"/>
      <c r="GR58" s="16"/>
      <c r="GS58" s="16"/>
      <c r="GT58" s="16"/>
      <c r="GU58" s="16"/>
      <c r="GV58" s="16" t="e">
        <f t="shared" ref="GV58:GV66" si="16">N58</f>
        <v>#REF!</v>
      </c>
      <c r="GW58" s="16"/>
      <c r="GX58" s="16"/>
      <c r="GY58" s="16"/>
      <c r="GZ58" s="16" t="e">
        <f t="shared" ref="GZ58:GZ66" si="17">N58</f>
        <v>#REF!</v>
      </c>
      <c r="HA58" s="16"/>
      <c r="HB58" s="16"/>
      <c r="HC58" s="16"/>
      <c r="HD58" s="16"/>
      <c r="HE58" s="16"/>
      <c r="HF58" s="16" t="e">
        <f t="shared" ref="HF58:HF66" si="18">N58</f>
        <v>#REF!</v>
      </c>
      <c r="HG58" s="16"/>
      <c r="HH58" s="16" t="e">
        <f t="shared" ref="HH58:HH66" si="19">N58</f>
        <v>#REF!</v>
      </c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</row>
    <row r="59" spans="1:249" x14ac:dyDescent="0.2">
      <c r="A59" s="38" t="s">
        <v>111</v>
      </c>
      <c r="B59" s="39" t="s">
        <v>112</v>
      </c>
      <c r="C59" s="40" t="s">
        <v>113</v>
      </c>
      <c r="D59" s="41" t="s">
        <v>109</v>
      </c>
      <c r="E59" s="129">
        <f>Source!I43</f>
        <v>-4.4233000000000002</v>
      </c>
      <c r="F59" s="16"/>
      <c r="G59" s="16"/>
      <c r="H59" s="16"/>
      <c r="I59" s="16"/>
      <c r="J59" s="16"/>
      <c r="K59" s="16"/>
      <c r="L59" s="16"/>
      <c r="M59" s="16"/>
      <c r="N59" s="16" t="e">
        <f>ROUND(Source!AC43*Source!AW43*Source!I43,0)</f>
        <v>#REF!</v>
      </c>
      <c r="O59" s="16" t="e">
        <f>Source!P43</f>
        <v>#REF!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>
        <v>1</v>
      </c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 t="e">
        <f t="shared" si="10"/>
        <v>#REF!</v>
      </c>
      <c r="DF59" s="16"/>
      <c r="DG59" s="16" t="e">
        <f>Source!P43</f>
        <v>#REF!</v>
      </c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 t="e">
        <f t="shared" si="11"/>
        <v>#REF!</v>
      </c>
      <c r="GE59" s="16"/>
      <c r="GF59" s="16"/>
      <c r="GG59" s="16"/>
      <c r="GH59" s="16" t="e">
        <f t="shared" si="12"/>
        <v>#REF!</v>
      </c>
      <c r="GI59" s="16"/>
      <c r="GJ59" s="16" t="e">
        <f t="shared" si="13"/>
        <v>#REF!</v>
      </c>
      <c r="GK59" s="16" t="e">
        <f t="shared" si="14"/>
        <v>#REF!</v>
      </c>
      <c r="GL59" s="16"/>
      <c r="GM59" s="16" t="e">
        <f t="shared" si="15"/>
        <v>#REF!</v>
      </c>
      <c r="GN59" s="16"/>
      <c r="GO59" s="16"/>
      <c r="GP59" s="16"/>
      <c r="GQ59" s="16"/>
      <c r="GR59" s="16"/>
      <c r="GS59" s="16"/>
      <c r="GT59" s="16"/>
      <c r="GU59" s="16"/>
      <c r="GV59" s="16" t="e">
        <f t="shared" si="16"/>
        <v>#REF!</v>
      </c>
      <c r="GW59" s="16"/>
      <c r="GX59" s="16"/>
      <c r="GY59" s="16"/>
      <c r="GZ59" s="16" t="e">
        <f t="shared" si="17"/>
        <v>#REF!</v>
      </c>
      <c r="HA59" s="16"/>
      <c r="HB59" s="16"/>
      <c r="HC59" s="16"/>
      <c r="HD59" s="16"/>
      <c r="HE59" s="16"/>
      <c r="HF59" s="16" t="e">
        <f t="shared" si="18"/>
        <v>#REF!</v>
      </c>
      <c r="HG59" s="16"/>
      <c r="HH59" s="16" t="e">
        <f t="shared" si="19"/>
        <v>#REF!</v>
      </c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</row>
    <row r="60" spans="1:249" ht="24" x14ac:dyDescent="0.2">
      <c r="A60" s="38" t="s">
        <v>115</v>
      </c>
      <c r="B60" s="39" t="s">
        <v>116</v>
      </c>
      <c r="C60" s="40" t="s">
        <v>117</v>
      </c>
      <c r="D60" s="41" t="s">
        <v>76</v>
      </c>
      <c r="E60" s="129">
        <f>Source!I44</f>
        <v>-1.3332200000000001</v>
      </c>
      <c r="F60" s="16"/>
      <c r="G60" s="16"/>
      <c r="H60" s="16"/>
      <c r="I60" s="16"/>
      <c r="J60" s="16"/>
      <c r="K60" s="16"/>
      <c r="L60" s="16"/>
      <c r="M60" s="16"/>
      <c r="N60" s="16" t="e">
        <f>ROUND(Source!AC44*Source!AW44*Source!I44,0)</f>
        <v>#REF!</v>
      </c>
      <c r="O60" s="16" t="e">
        <f>Source!P44</f>
        <v>#REF!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>
        <v>1</v>
      </c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 t="e">
        <f t="shared" si="10"/>
        <v>#REF!</v>
      </c>
      <c r="DF60" s="16"/>
      <c r="DG60" s="16" t="e">
        <f>Source!P44</f>
        <v>#REF!</v>
      </c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 t="e">
        <f t="shared" si="11"/>
        <v>#REF!</v>
      </c>
      <c r="GE60" s="16"/>
      <c r="GF60" s="16"/>
      <c r="GG60" s="16"/>
      <c r="GH60" s="16" t="e">
        <f t="shared" si="12"/>
        <v>#REF!</v>
      </c>
      <c r="GI60" s="16"/>
      <c r="GJ60" s="16" t="e">
        <f t="shared" si="13"/>
        <v>#REF!</v>
      </c>
      <c r="GK60" s="16" t="e">
        <f t="shared" si="14"/>
        <v>#REF!</v>
      </c>
      <c r="GL60" s="16"/>
      <c r="GM60" s="16" t="e">
        <f t="shared" si="15"/>
        <v>#REF!</v>
      </c>
      <c r="GN60" s="16"/>
      <c r="GO60" s="16"/>
      <c r="GP60" s="16"/>
      <c r="GQ60" s="16"/>
      <c r="GR60" s="16"/>
      <c r="GS60" s="16"/>
      <c r="GT60" s="16"/>
      <c r="GU60" s="16"/>
      <c r="GV60" s="16" t="e">
        <f t="shared" si="16"/>
        <v>#REF!</v>
      </c>
      <c r="GW60" s="16"/>
      <c r="GX60" s="16"/>
      <c r="GY60" s="16"/>
      <c r="GZ60" s="16" t="e">
        <f t="shared" si="17"/>
        <v>#REF!</v>
      </c>
      <c r="HA60" s="16"/>
      <c r="HB60" s="16"/>
      <c r="HC60" s="16"/>
      <c r="HD60" s="16"/>
      <c r="HE60" s="16"/>
      <c r="HF60" s="16" t="e">
        <f t="shared" si="18"/>
        <v>#REF!</v>
      </c>
      <c r="HG60" s="16"/>
      <c r="HH60" s="16" t="e">
        <f t="shared" si="19"/>
        <v>#REF!</v>
      </c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</row>
    <row r="61" spans="1:249" ht="24" x14ac:dyDescent="0.2">
      <c r="A61" s="38" t="s">
        <v>119</v>
      </c>
      <c r="B61" s="39" t="s">
        <v>120</v>
      </c>
      <c r="C61" s="40" t="s">
        <v>121</v>
      </c>
      <c r="D61" s="41" t="s">
        <v>122</v>
      </c>
      <c r="E61" s="129">
        <f>Source!I45</f>
        <v>-1.90638</v>
      </c>
      <c r="F61" s="16"/>
      <c r="G61" s="16"/>
      <c r="H61" s="16"/>
      <c r="I61" s="16"/>
      <c r="J61" s="16"/>
      <c r="K61" s="16"/>
      <c r="L61" s="16"/>
      <c r="M61" s="16"/>
      <c r="N61" s="16" t="e">
        <f>ROUND(Source!AC45*Source!AW45*Source!I45,0)</f>
        <v>#REF!</v>
      </c>
      <c r="O61" s="16" t="e">
        <f>Source!P45</f>
        <v>#REF!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>
        <v>1</v>
      </c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 t="e">
        <f t="shared" si="10"/>
        <v>#REF!</v>
      </c>
      <c r="DF61" s="16"/>
      <c r="DG61" s="16" t="e">
        <f>Source!P45</f>
        <v>#REF!</v>
      </c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 t="e">
        <f t="shared" si="11"/>
        <v>#REF!</v>
      </c>
      <c r="GE61" s="16"/>
      <c r="GF61" s="16"/>
      <c r="GG61" s="16"/>
      <c r="GH61" s="16" t="e">
        <f t="shared" si="12"/>
        <v>#REF!</v>
      </c>
      <c r="GI61" s="16"/>
      <c r="GJ61" s="16" t="e">
        <f t="shared" si="13"/>
        <v>#REF!</v>
      </c>
      <c r="GK61" s="16" t="e">
        <f t="shared" si="14"/>
        <v>#REF!</v>
      </c>
      <c r="GL61" s="16"/>
      <c r="GM61" s="16" t="e">
        <f t="shared" si="15"/>
        <v>#REF!</v>
      </c>
      <c r="GN61" s="16"/>
      <c r="GO61" s="16"/>
      <c r="GP61" s="16"/>
      <c r="GQ61" s="16"/>
      <c r="GR61" s="16"/>
      <c r="GS61" s="16"/>
      <c r="GT61" s="16"/>
      <c r="GU61" s="16"/>
      <c r="GV61" s="16" t="e">
        <f t="shared" si="16"/>
        <v>#REF!</v>
      </c>
      <c r="GW61" s="16"/>
      <c r="GX61" s="16"/>
      <c r="GY61" s="16"/>
      <c r="GZ61" s="16" t="e">
        <f t="shared" si="17"/>
        <v>#REF!</v>
      </c>
      <c r="HA61" s="16"/>
      <c r="HB61" s="16"/>
      <c r="HC61" s="16"/>
      <c r="HD61" s="16"/>
      <c r="HE61" s="16"/>
      <c r="HF61" s="16" t="e">
        <f t="shared" si="18"/>
        <v>#REF!</v>
      </c>
      <c r="HG61" s="16"/>
      <c r="HH61" s="16" t="e">
        <f t="shared" si="19"/>
        <v>#REF!</v>
      </c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</row>
    <row r="62" spans="1:249" ht="36" x14ac:dyDescent="0.2">
      <c r="A62" s="33" t="s">
        <v>35</v>
      </c>
      <c r="B62" s="37" t="s">
        <v>28</v>
      </c>
      <c r="C62" s="34" t="s">
        <v>124</v>
      </c>
      <c r="D62" s="35" t="s">
        <v>109</v>
      </c>
      <c r="E62" s="128">
        <f>Source!I46</f>
        <v>25.704000000000001</v>
      </c>
      <c r="F62" s="16"/>
      <c r="G62" s="16"/>
      <c r="H62" s="16"/>
      <c r="I62" s="16"/>
      <c r="J62" s="16"/>
      <c r="K62" s="16"/>
      <c r="L62" s="16"/>
      <c r="M62" s="16"/>
      <c r="N62" s="16" t="e">
        <f>IF(#REF!&gt;0,ROUND(#REF!/#REF!,0),0)</f>
        <v>#REF!</v>
      </c>
      <c r="O62" s="16" t="e">
        <f>Source!P46</f>
        <v>#REF!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>
        <v>1</v>
      </c>
      <c r="CQ62" s="16"/>
      <c r="CR62" s="16"/>
      <c r="CS62" s="16"/>
      <c r="CT62" s="16"/>
      <c r="CU62" s="16"/>
      <c r="CV62" s="16"/>
      <c r="CW62" s="16"/>
      <c r="CX62" s="16"/>
      <c r="CY62" s="16" t="e">
        <f>O62</f>
        <v>#REF!</v>
      </c>
      <c r="CZ62" s="16"/>
      <c r="DA62" s="16"/>
      <c r="DB62" s="16"/>
      <c r="DC62" s="16"/>
      <c r="DD62" s="16"/>
      <c r="DE62" s="16" t="e">
        <f t="shared" si="10"/>
        <v>#REF!</v>
      </c>
      <c r="DF62" s="16"/>
      <c r="DG62" s="16" t="e">
        <f>Source!P46</f>
        <v>#REF!</v>
      </c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 t="e">
        <f t="shared" si="11"/>
        <v>#REF!</v>
      </c>
      <c r="GE62" s="16"/>
      <c r="GF62" s="16"/>
      <c r="GG62" s="16"/>
      <c r="GH62" s="16" t="e">
        <f t="shared" si="12"/>
        <v>#REF!</v>
      </c>
      <c r="GI62" s="16"/>
      <c r="GJ62" s="16" t="e">
        <f t="shared" si="13"/>
        <v>#REF!</v>
      </c>
      <c r="GK62" s="16" t="e">
        <f t="shared" si="14"/>
        <v>#REF!</v>
      </c>
      <c r="GL62" s="16"/>
      <c r="GM62" s="16" t="e">
        <f t="shared" si="15"/>
        <v>#REF!</v>
      </c>
      <c r="GN62" s="16"/>
      <c r="GO62" s="16"/>
      <c r="GP62" s="16"/>
      <c r="GQ62" s="16"/>
      <c r="GR62" s="16"/>
      <c r="GS62" s="16"/>
      <c r="GT62" s="16"/>
      <c r="GU62" s="16"/>
      <c r="GV62" s="16" t="e">
        <f t="shared" si="16"/>
        <v>#REF!</v>
      </c>
      <c r="GW62" s="16"/>
      <c r="GX62" s="16"/>
      <c r="GY62" s="16"/>
      <c r="GZ62" s="16" t="e">
        <f t="shared" si="17"/>
        <v>#REF!</v>
      </c>
      <c r="HA62" s="16"/>
      <c r="HB62" s="16"/>
      <c r="HC62" s="16"/>
      <c r="HD62" s="16"/>
      <c r="HE62" s="16"/>
      <c r="HF62" s="16" t="e">
        <f t="shared" si="18"/>
        <v>#REF!</v>
      </c>
      <c r="HG62" s="16"/>
      <c r="HH62" s="16" t="e">
        <f t="shared" si="19"/>
        <v>#REF!</v>
      </c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 t="e">
        <f>N62</f>
        <v>#REF!</v>
      </c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</row>
    <row r="63" spans="1:249" ht="24" x14ac:dyDescent="0.2">
      <c r="A63" s="33" t="s">
        <v>126</v>
      </c>
      <c r="B63" s="37" t="s">
        <v>28</v>
      </c>
      <c r="C63" s="34" t="s">
        <v>127</v>
      </c>
      <c r="D63" s="35" t="s">
        <v>109</v>
      </c>
      <c r="E63" s="128">
        <f>Source!I47</f>
        <v>6.3630000000000004</v>
      </c>
      <c r="F63" s="16"/>
      <c r="G63" s="16"/>
      <c r="H63" s="16"/>
      <c r="I63" s="16"/>
      <c r="J63" s="16"/>
      <c r="K63" s="16"/>
      <c r="L63" s="16"/>
      <c r="M63" s="16"/>
      <c r="N63" s="16" t="e">
        <f>IF(#REF!&gt;0,ROUND(#REF!/#REF!,0),0)</f>
        <v>#REF!</v>
      </c>
      <c r="O63" s="16" t="e">
        <f>Source!P47</f>
        <v>#REF!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>
        <v>1</v>
      </c>
      <c r="CQ63" s="16"/>
      <c r="CR63" s="16"/>
      <c r="CS63" s="16"/>
      <c r="CT63" s="16"/>
      <c r="CU63" s="16"/>
      <c r="CV63" s="16"/>
      <c r="CW63" s="16"/>
      <c r="CX63" s="16"/>
      <c r="CY63" s="16" t="e">
        <f>O63</f>
        <v>#REF!</v>
      </c>
      <c r="CZ63" s="16"/>
      <c r="DA63" s="16"/>
      <c r="DB63" s="16"/>
      <c r="DC63" s="16"/>
      <c r="DD63" s="16"/>
      <c r="DE63" s="16" t="e">
        <f t="shared" si="10"/>
        <v>#REF!</v>
      </c>
      <c r="DF63" s="16"/>
      <c r="DG63" s="16" t="e">
        <f>Source!P47</f>
        <v>#REF!</v>
      </c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 t="e">
        <f t="shared" si="11"/>
        <v>#REF!</v>
      </c>
      <c r="GE63" s="16"/>
      <c r="GF63" s="16"/>
      <c r="GG63" s="16"/>
      <c r="GH63" s="16" t="e">
        <f t="shared" si="12"/>
        <v>#REF!</v>
      </c>
      <c r="GI63" s="16"/>
      <c r="GJ63" s="16" t="e">
        <f t="shared" si="13"/>
        <v>#REF!</v>
      </c>
      <c r="GK63" s="16" t="e">
        <f t="shared" si="14"/>
        <v>#REF!</v>
      </c>
      <c r="GL63" s="16"/>
      <c r="GM63" s="16" t="e">
        <f t="shared" si="15"/>
        <v>#REF!</v>
      </c>
      <c r="GN63" s="16"/>
      <c r="GO63" s="16"/>
      <c r="GP63" s="16"/>
      <c r="GQ63" s="16"/>
      <c r="GR63" s="16"/>
      <c r="GS63" s="16"/>
      <c r="GT63" s="16"/>
      <c r="GU63" s="16"/>
      <c r="GV63" s="16" t="e">
        <f t="shared" si="16"/>
        <v>#REF!</v>
      </c>
      <c r="GW63" s="16"/>
      <c r="GX63" s="16"/>
      <c r="GY63" s="16"/>
      <c r="GZ63" s="16" t="e">
        <f t="shared" si="17"/>
        <v>#REF!</v>
      </c>
      <c r="HA63" s="16"/>
      <c r="HB63" s="16"/>
      <c r="HC63" s="16"/>
      <c r="HD63" s="16"/>
      <c r="HE63" s="16"/>
      <c r="HF63" s="16" t="e">
        <f t="shared" si="18"/>
        <v>#REF!</v>
      </c>
      <c r="HG63" s="16"/>
      <c r="HH63" s="16" t="e">
        <f t="shared" si="19"/>
        <v>#REF!</v>
      </c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 t="e">
        <f>N63</f>
        <v>#REF!</v>
      </c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</row>
    <row r="64" spans="1:249" ht="24" x14ac:dyDescent="0.2">
      <c r="A64" s="33" t="s">
        <v>129</v>
      </c>
      <c r="B64" s="37" t="s">
        <v>28</v>
      </c>
      <c r="C64" s="34" t="s">
        <v>130</v>
      </c>
      <c r="D64" s="35" t="s">
        <v>51</v>
      </c>
      <c r="E64" s="128">
        <f>Source!I48</f>
        <v>3.21</v>
      </c>
      <c r="F64" s="16"/>
      <c r="G64" s="16"/>
      <c r="H64" s="16"/>
      <c r="I64" s="16"/>
      <c r="J64" s="16"/>
      <c r="K64" s="16"/>
      <c r="L64" s="16"/>
      <c r="M64" s="16"/>
      <c r="N64" s="16" t="e">
        <f>IF(#REF!&gt;0,ROUND(#REF!/#REF!,0),0)</f>
        <v>#REF!</v>
      </c>
      <c r="O64" s="16" t="e">
        <f>Source!P48</f>
        <v>#REF!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>
        <v>1</v>
      </c>
      <c r="CQ64" s="16"/>
      <c r="CR64" s="16"/>
      <c r="CS64" s="16"/>
      <c r="CT64" s="16"/>
      <c r="CU64" s="16"/>
      <c r="CV64" s="16"/>
      <c r="CW64" s="16"/>
      <c r="CX64" s="16"/>
      <c r="CY64" s="16" t="e">
        <f>O64</f>
        <v>#REF!</v>
      </c>
      <c r="CZ64" s="16"/>
      <c r="DA64" s="16"/>
      <c r="DB64" s="16"/>
      <c r="DC64" s="16"/>
      <c r="DD64" s="16"/>
      <c r="DE64" s="16" t="e">
        <f t="shared" si="10"/>
        <v>#REF!</v>
      </c>
      <c r="DF64" s="16"/>
      <c r="DG64" s="16" t="e">
        <f>Source!P48</f>
        <v>#REF!</v>
      </c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 t="e">
        <f t="shared" si="11"/>
        <v>#REF!</v>
      </c>
      <c r="GE64" s="16"/>
      <c r="GF64" s="16"/>
      <c r="GG64" s="16"/>
      <c r="GH64" s="16" t="e">
        <f t="shared" si="12"/>
        <v>#REF!</v>
      </c>
      <c r="GI64" s="16"/>
      <c r="GJ64" s="16" t="e">
        <f t="shared" si="13"/>
        <v>#REF!</v>
      </c>
      <c r="GK64" s="16" t="e">
        <f t="shared" si="14"/>
        <v>#REF!</v>
      </c>
      <c r="GL64" s="16"/>
      <c r="GM64" s="16" t="e">
        <f t="shared" si="15"/>
        <v>#REF!</v>
      </c>
      <c r="GN64" s="16"/>
      <c r="GO64" s="16"/>
      <c r="GP64" s="16"/>
      <c r="GQ64" s="16"/>
      <c r="GR64" s="16"/>
      <c r="GS64" s="16"/>
      <c r="GT64" s="16"/>
      <c r="GU64" s="16"/>
      <c r="GV64" s="16" t="e">
        <f t="shared" si="16"/>
        <v>#REF!</v>
      </c>
      <c r="GW64" s="16"/>
      <c r="GX64" s="16"/>
      <c r="GY64" s="16"/>
      <c r="GZ64" s="16" t="e">
        <f t="shared" si="17"/>
        <v>#REF!</v>
      </c>
      <c r="HA64" s="16"/>
      <c r="HB64" s="16"/>
      <c r="HC64" s="16"/>
      <c r="HD64" s="16"/>
      <c r="HE64" s="16"/>
      <c r="HF64" s="16" t="e">
        <f t="shared" si="18"/>
        <v>#REF!</v>
      </c>
      <c r="HG64" s="16"/>
      <c r="HH64" s="16" t="e">
        <f t="shared" si="19"/>
        <v>#REF!</v>
      </c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 t="e">
        <f>N64</f>
        <v>#REF!</v>
      </c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</row>
    <row r="65" spans="1:249" x14ac:dyDescent="0.2">
      <c r="A65" s="33" t="s">
        <v>132</v>
      </c>
      <c r="B65" s="37" t="s">
        <v>28</v>
      </c>
      <c r="C65" s="34" t="s">
        <v>38</v>
      </c>
      <c r="D65" s="35" t="s">
        <v>30</v>
      </c>
      <c r="E65" s="128">
        <f>Source!I49</f>
        <v>48</v>
      </c>
      <c r="F65" s="16"/>
      <c r="G65" s="16"/>
      <c r="H65" s="16"/>
      <c r="I65" s="16"/>
      <c r="J65" s="16"/>
      <c r="K65" s="16"/>
      <c r="L65" s="16"/>
      <c r="M65" s="16"/>
      <c r="N65" s="16" t="e">
        <f>IF(#REF!&gt;0,ROUND(#REF!/#REF!,0),0)</f>
        <v>#REF!</v>
      </c>
      <c r="O65" s="16" t="e">
        <f>Source!P49</f>
        <v>#REF!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>
        <v>1</v>
      </c>
      <c r="CQ65" s="16"/>
      <c r="CR65" s="16"/>
      <c r="CS65" s="16"/>
      <c r="CT65" s="16"/>
      <c r="CU65" s="16"/>
      <c r="CV65" s="16"/>
      <c r="CW65" s="16"/>
      <c r="CX65" s="16"/>
      <c r="CY65" s="16" t="e">
        <f>O65</f>
        <v>#REF!</v>
      </c>
      <c r="CZ65" s="16"/>
      <c r="DA65" s="16"/>
      <c r="DB65" s="16"/>
      <c r="DC65" s="16"/>
      <c r="DD65" s="16"/>
      <c r="DE65" s="16" t="e">
        <f t="shared" si="10"/>
        <v>#REF!</v>
      </c>
      <c r="DF65" s="16"/>
      <c r="DG65" s="16" t="e">
        <f>Source!P49</f>
        <v>#REF!</v>
      </c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 t="e">
        <f t="shared" si="11"/>
        <v>#REF!</v>
      </c>
      <c r="GE65" s="16"/>
      <c r="GF65" s="16"/>
      <c r="GG65" s="16"/>
      <c r="GH65" s="16" t="e">
        <f t="shared" si="12"/>
        <v>#REF!</v>
      </c>
      <c r="GI65" s="16"/>
      <c r="GJ65" s="16" t="e">
        <f t="shared" si="13"/>
        <v>#REF!</v>
      </c>
      <c r="GK65" s="16" t="e">
        <f t="shared" si="14"/>
        <v>#REF!</v>
      </c>
      <c r="GL65" s="16"/>
      <c r="GM65" s="16" t="e">
        <f t="shared" si="15"/>
        <v>#REF!</v>
      </c>
      <c r="GN65" s="16"/>
      <c r="GO65" s="16"/>
      <c r="GP65" s="16"/>
      <c r="GQ65" s="16"/>
      <c r="GR65" s="16"/>
      <c r="GS65" s="16"/>
      <c r="GT65" s="16"/>
      <c r="GU65" s="16"/>
      <c r="GV65" s="16" t="e">
        <f t="shared" si="16"/>
        <v>#REF!</v>
      </c>
      <c r="GW65" s="16"/>
      <c r="GX65" s="16"/>
      <c r="GY65" s="16"/>
      <c r="GZ65" s="16" t="e">
        <f t="shared" si="17"/>
        <v>#REF!</v>
      </c>
      <c r="HA65" s="16"/>
      <c r="HB65" s="16"/>
      <c r="HC65" s="16"/>
      <c r="HD65" s="16"/>
      <c r="HE65" s="16"/>
      <c r="HF65" s="16" t="e">
        <f t="shared" si="18"/>
        <v>#REF!</v>
      </c>
      <c r="HG65" s="16"/>
      <c r="HH65" s="16" t="e">
        <f t="shared" si="19"/>
        <v>#REF!</v>
      </c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 t="e">
        <f>N65</f>
        <v>#REF!</v>
      </c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</row>
    <row r="66" spans="1:249" x14ac:dyDescent="0.2">
      <c r="A66" s="33" t="s">
        <v>133</v>
      </c>
      <c r="B66" s="37" t="s">
        <v>28</v>
      </c>
      <c r="C66" s="34" t="s">
        <v>134</v>
      </c>
      <c r="D66" s="35" t="s">
        <v>135</v>
      </c>
      <c r="E66" s="128">
        <f>Source!I50</f>
        <v>6.23</v>
      </c>
      <c r="F66" s="16"/>
      <c r="G66" s="16"/>
      <c r="H66" s="16"/>
      <c r="I66" s="16"/>
      <c r="J66" s="16"/>
      <c r="K66" s="16"/>
      <c r="L66" s="16"/>
      <c r="M66" s="16"/>
      <c r="N66" s="16" t="e">
        <f>IF(#REF!&gt;0,ROUND(#REF!/#REF!,0),0)</f>
        <v>#REF!</v>
      </c>
      <c r="O66" s="16" t="e">
        <f>Source!P50</f>
        <v>#REF!</v>
      </c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>
        <v>1</v>
      </c>
      <c r="CQ66" s="16"/>
      <c r="CR66" s="16"/>
      <c r="CS66" s="16"/>
      <c r="CT66" s="16"/>
      <c r="CU66" s="16"/>
      <c r="CV66" s="16"/>
      <c r="CW66" s="16"/>
      <c r="CX66" s="16"/>
      <c r="CY66" s="16" t="e">
        <f>O66</f>
        <v>#REF!</v>
      </c>
      <c r="CZ66" s="16"/>
      <c r="DA66" s="16"/>
      <c r="DB66" s="16"/>
      <c r="DC66" s="16"/>
      <c r="DD66" s="16"/>
      <c r="DE66" s="16" t="e">
        <f t="shared" si="10"/>
        <v>#REF!</v>
      </c>
      <c r="DF66" s="16"/>
      <c r="DG66" s="16" t="e">
        <f>Source!P50</f>
        <v>#REF!</v>
      </c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 t="e">
        <f t="shared" si="11"/>
        <v>#REF!</v>
      </c>
      <c r="GE66" s="16"/>
      <c r="GF66" s="16"/>
      <c r="GG66" s="16"/>
      <c r="GH66" s="16" t="e">
        <f t="shared" si="12"/>
        <v>#REF!</v>
      </c>
      <c r="GI66" s="16"/>
      <c r="GJ66" s="16" t="e">
        <f t="shared" si="13"/>
        <v>#REF!</v>
      </c>
      <c r="GK66" s="16" t="e">
        <f t="shared" si="14"/>
        <v>#REF!</v>
      </c>
      <c r="GL66" s="16"/>
      <c r="GM66" s="16" t="e">
        <f t="shared" si="15"/>
        <v>#REF!</v>
      </c>
      <c r="GN66" s="16"/>
      <c r="GO66" s="16"/>
      <c r="GP66" s="16"/>
      <c r="GQ66" s="16"/>
      <c r="GR66" s="16"/>
      <c r="GS66" s="16"/>
      <c r="GT66" s="16"/>
      <c r="GU66" s="16"/>
      <c r="GV66" s="16" t="e">
        <f t="shared" si="16"/>
        <v>#REF!</v>
      </c>
      <c r="GW66" s="16"/>
      <c r="GX66" s="16"/>
      <c r="GY66" s="16"/>
      <c r="GZ66" s="16" t="e">
        <f t="shared" si="17"/>
        <v>#REF!</v>
      </c>
      <c r="HA66" s="16"/>
      <c r="HB66" s="16"/>
      <c r="HC66" s="16"/>
      <c r="HD66" s="16"/>
      <c r="HE66" s="16"/>
      <c r="HF66" s="16" t="e">
        <f t="shared" si="18"/>
        <v>#REF!</v>
      </c>
      <c r="HG66" s="16"/>
      <c r="HH66" s="16" t="e">
        <f t="shared" si="19"/>
        <v>#REF!</v>
      </c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 t="e">
        <f>N66</f>
        <v>#REF!</v>
      </c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</row>
    <row r="67" spans="1:249" ht="48" x14ac:dyDescent="0.2">
      <c r="A67" s="43">
        <v>3</v>
      </c>
      <c r="B67" s="47" t="s">
        <v>138</v>
      </c>
      <c r="C67" s="44" t="s">
        <v>139</v>
      </c>
      <c r="D67" s="45" t="s">
        <v>100</v>
      </c>
      <c r="E67" s="130">
        <v>2.5745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</row>
    <row r="68" spans="1:249" x14ac:dyDescent="0.2">
      <c r="A68" s="38" t="s">
        <v>141</v>
      </c>
      <c r="B68" s="39" t="s">
        <v>107</v>
      </c>
      <c r="C68" s="40" t="s">
        <v>108</v>
      </c>
      <c r="D68" s="41" t="s">
        <v>109</v>
      </c>
      <c r="E68" s="129">
        <f>Source!I52</f>
        <v>-1104.4604999999999</v>
      </c>
      <c r="F68" s="16"/>
      <c r="G68" s="16"/>
      <c r="H68" s="16"/>
      <c r="I68" s="16"/>
      <c r="J68" s="16"/>
      <c r="K68" s="16"/>
      <c r="L68" s="16"/>
      <c r="M68" s="16"/>
      <c r="N68" s="16" t="e">
        <f>ROUND(Source!AC52*Source!AW52*Source!I52,0)</f>
        <v>#REF!</v>
      </c>
      <c r="O68" s="16" t="e">
        <f>Source!P52</f>
        <v>#REF!</v>
      </c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>
        <v>1</v>
      </c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 t="e">
        <f t="shared" ref="DE68:DE76" si="20">N68</f>
        <v>#REF!</v>
      </c>
      <c r="DF68" s="16"/>
      <c r="DG68" s="16" t="e">
        <f>Source!P52</f>
        <v>#REF!</v>
      </c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 t="e">
        <f t="shared" ref="GD68:GD76" si="21">N68</f>
        <v>#REF!</v>
      </c>
      <c r="GE68" s="16"/>
      <c r="GF68" s="16"/>
      <c r="GG68" s="16"/>
      <c r="GH68" s="16" t="e">
        <f t="shared" ref="GH68:GH76" si="22">N68</f>
        <v>#REF!</v>
      </c>
      <c r="GI68" s="16"/>
      <c r="GJ68" s="16" t="e">
        <f t="shared" ref="GJ68:GJ76" si="23">N68</f>
        <v>#REF!</v>
      </c>
      <c r="GK68" s="16" t="e">
        <f t="shared" ref="GK68:GK76" si="24">N68</f>
        <v>#REF!</v>
      </c>
      <c r="GL68" s="16"/>
      <c r="GM68" s="16" t="e">
        <f t="shared" ref="GM68:GM76" si="25">N68</f>
        <v>#REF!</v>
      </c>
      <c r="GN68" s="16"/>
      <c r="GO68" s="16"/>
      <c r="GP68" s="16"/>
      <c r="GQ68" s="16"/>
      <c r="GR68" s="16"/>
      <c r="GS68" s="16"/>
      <c r="GT68" s="16"/>
      <c r="GU68" s="16"/>
      <c r="GV68" s="16" t="e">
        <f t="shared" ref="GV68:GV76" si="26">N68</f>
        <v>#REF!</v>
      </c>
      <c r="GW68" s="16"/>
      <c r="GX68" s="16"/>
      <c r="GY68" s="16"/>
      <c r="GZ68" s="16" t="e">
        <f t="shared" ref="GZ68:GZ76" si="27">N68</f>
        <v>#REF!</v>
      </c>
      <c r="HA68" s="16"/>
      <c r="HB68" s="16"/>
      <c r="HC68" s="16"/>
      <c r="HD68" s="16"/>
      <c r="HE68" s="16"/>
      <c r="HF68" s="16" t="e">
        <f t="shared" ref="HF68:HF76" si="28">N68</f>
        <v>#REF!</v>
      </c>
      <c r="HG68" s="16"/>
      <c r="HH68" s="16" t="e">
        <f t="shared" ref="HH68:HH76" si="29">N68</f>
        <v>#REF!</v>
      </c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</row>
    <row r="69" spans="1:249" x14ac:dyDescent="0.2">
      <c r="A69" s="38" t="s">
        <v>142</v>
      </c>
      <c r="B69" s="39" t="s">
        <v>112</v>
      </c>
      <c r="C69" s="40" t="s">
        <v>113</v>
      </c>
      <c r="D69" s="41" t="s">
        <v>109</v>
      </c>
      <c r="E69" s="129">
        <f>Source!I53</f>
        <v>-172.4915</v>
      </c>
      <c r="F69" s="16"/>
      <c r="G69" s="16"/>
      <c r="H69" s="16"/>
      <c r="I69" s="16"/>
      <c r="J69" s="16"/>
      <c r="K69" s="16"/>
      <c r="L69" s="16"/>
      <c r="M69" s="16"/>
      <c r="N69" s="16" t="e">
        <f>ROUND(Source!AC53*Source!AW53*Source!I53,0)</f>
        <v>#REF!</v>
      </c>
      <c r="O69" s="16" t="e">
        <f>Source!P53</f>
        <v>#REF!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>
        <v>1</v>
      </c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 t="e">
        <f t="shared" si="20"/>
        <v>#REF!</v>
      </c>
      <c r="DF69" s="16"/>
      <c r="DG69" s="16" t="e">
        <f>Source!P53</f>
        <v>#REF!</v>
      </c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 t="e">
        <f t="shared" si="21"/>
        <v>#REF!</v>
      </c>
      <c r="GE69" s="16"/>
      <c r="GF69" s="16"/>
      <c r="GG69" s="16"/>
      <c r="GH69" s="16" t="e">
        <f t="shared" si="22"/>
        <v>#REF!</v>
      </c>
      <c r="GI69" s="16"/>
      <c r="GJ69" s="16" t="e">
        <f t="shared" si="23"/>
        <v>#REF!</v>
      </c>
      <c r="GK69" s="16" t="e">
        <f t="shared" si="24"/>
        <v>#REF!</v>
      </c>
      <c r="GL69" s="16"/>
      <c r="GM69" s="16" t="e">
        <f t="shared" si="25"/>
        <v>#REF!</v>
      </c>
      <c r="GN69" s="16"/>
      <c r="GO69" s="16"/>
      <c r="GP69" s="16"/>
      <c r="GQ69" s="16"/>
      <c r="GR69" s="16"/>
      <c r="GS69" s="16"/>
      <c r="GT69" s="16"/>
      <c r="GU69" s="16"/>
      <c r="GV69" s="16" t="e">
        <f t="shared" si="26"/>
        <v>#REF!</v>
      </c>
      <c r="GW69" s="16"/>
      <c r="GX69" s="16"/>
      <c r="GY69" s="16"/>
      <c r="GZ69" s="16" t="e">
        <f t="shared" si="27"/>
        <v>#REF!</v>
      </c>
      <c r="HA69" s="16"/>
      <c r="HB69" s="16"/>
      <c r="HC69" s="16"/>
      <c r="HD69" s="16"/>
      <c r="HE69" s="16"/>
      <c r="HF69" s="16" t="e">
        <f t="shared" si="28"/>
        <v>#REF!</v>
      </c>
      <c r="HG69" s="16"/>
      <c r="HH69" s="16" t="e">
        <f t="shared" si="29"/>
        <v>#REF!</v>
      </c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</row>
    <row r="70" spans="1:249" ht="24" x14ac:dyDescent="0.2">
      <c r="A70" s="38" t="s">
        <v>143</v>
      </c>
      <c r="B70" s="39" t="s">
        <v>116</v>
      </c>
      <c r="C70" s="40" t="s">
        <v>117</v>
      </c>
      <c r="D70" s="41" t="s">
        <v>76</v>
      </c>
      <c r="E70" s="129">
        <f>Source!I54</f>
        <v>-69.768950000000004</v>
      </c>
      <c r="F70" s="16"/>
      <c r="G70" s="16"/>
      <c r="H70" s="16"/>
      <c r="I70" s="16"/>
      <c r="J70" s="16"/>
      <c r="K70" s="16"/>
      <c r="L70" s="16"/>
      <c r="M70" s="16"/>
      <c r="N70" s="16" t="e">
        <f>ROUND(Source!AC54*Source!AW54*Source!I54,0)</f>
        <v>#REF!</v>
      </c>
      <c r="O70" s="16" t="e">
        <f>Source!P54</f>
        <v>#REF!</v>
      </c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>
        <v>1</v>
      </c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 t="e">
        <f t="shared" si="20"/>
        <v>#REF!</v>
      </c>
      <c r="DF70" s="16"/>
      <c r="DG70" s="16" t="e">
        <f>Source!P54</f>
        <v>#REF!</v>
      </c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 t="e">
        <f t="shared" si="21"/>
        <v>#REF!</v>
      </c>
      <c r="GE70" s="16"/>
      <c r="GF70" s="16"/>
      <c r="GG70" s="16"/>
      <c r="GH70" s="16" t="e">
        <f t="shared" si="22"/>
        <v>#REF!</v>
      </c>
      <c r="GI70" s="16"/>
      <c r="GJ70" s="16" t="e">
        <f t="shared" si="23"/>
        <v>#REF!</v>
      </c>
      <c r="GK70" s="16" t="e">
        <f t="shared" si="24"/>
        <v>#REF!</v>
      </c>
      <c r="GL70" s="16"/>
      <c r="GM70" s="16" t="e">
        <f t="shared" si="25"/>
        <v>#REF!</v>
      </c>
      <c r="GN70" s="16"/>
      <c r="GO70" s="16"/>
      <c r="GP70" s="16"/>
      <c r="GQ70" s="16"/>
      <c r="GR70" s="16"/>
      <c r="GS70" s="16"/>
      <c r="GT70" s="16"/>
      <c r="GU70" s="16"/>
      <c r="GV70" s="16" t="e">
        <f t="shared" si="26"/>
        <v>#REF!</v>
      </c>
      <c r="GW70" s="16"/>
      <c r="GX70" s="16"/>
      <c r="GY70" s="16"/>
      <c r="GZ70" s="16" t="e">
        <f t="shared" si="27"/>
        <v>#REF!</v>
      </c>
      <c r="HA70" s="16"/>
      <c r="HB70" s="16"/>
      <c r="HC70" s="16"/>
      <c r="HD70" s="16"/>
      <c r="HE70" s="16"/>
      <c r="HF70" s="16" t="e">
        <f t="shared" si="28"/>
        <v>#REF!</v>
      </c>
      <c r="HG70" s="16"/>
      <c r="HH70" s="16" t="e">
        <f t="shared" si="29"/>
        <v>#REF!</v>
      </c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</row>
    <row r="71" spans="1:249" ht="24" x14ac:dyDescent="0.2">
      <c r="A71" s="38" t="s">
        <v>144</v>
      </c>
      <c r="B71" s="39" t="s">
        <v>120</v>
      </c>
      <c r="C71" s="40" t="s">
        <v>121</v>
      </c>
      <c r="D71" s="41" t="s">
        <v>122</v>
      </c>
      <c r="E71" s="129">
        <f>Source!I55</f>
        <v>-183.81930000000003</v>
      </c>
      <c r="F71" s="16"/>
      <c r="G71" s="16"/>
      <c r="H71" s="16"/>
      <c r="I71" s="16"/>
      <c r="J71" s="16"/>
      <c r="K71" s="16"/>
      <c r="L71" s="16"/>
      <c r="M71" s="16"/>
      <c r="N71" s="16" t="e">
        <f>ROUND(Source!AC55*Source!AW55*Source!I55,0)</f>
        <v>#REF!</v>
      </c>
      <c r="O71" s="16" t="e">
        <f>Source!P55</f>
        <v>#REF!</v>
      </c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>
        <v>1</v>
      </c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 t="e">
        <f t="shared" si="20"/>
        <v>#REF!</v>
      </c>
      <c r="DF71" s="16"/>
      <c r="DG71" s="16" t="e">
        <f>Source!P55</f>
        <v>#REF!</v>
      </c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 t="e">
        <f t="shared" si="21"/>
        <v>#REF!</v>
      </c>
      <c r="GE71" s="16"/>
      <c r="GF71" s="16"/>
      <c r="GG71" s="16"/>
      <c r="GH71" s="16" t="e">
        <f t="shared" si="22"/>
        <v>#REF!</v>
      </c>
      <c r="GI71" s="16"/>
      <c r="GJ71" s="16" t="e">
        <f t="shared" si="23"/>
        <v>#REF!</v>
      </c>
      <c r="GK71" s="16" t="e">
        <f t="shared" si="24"/>
        <v>#REF!</v>
      </c>
      <c r="GL71" s="16"/>
      <c r="GM71" s="16" t="e">
        <f t="shared" si="25"/>
        <v>#REF!</v>
      </c>
      <c r="GN71" s="16"/>
      <c r="GO71" s="16"/>
      <c r="GP71" s="16"/>
      <c r="GQ71" s="16"/>
      <c r="GR71" s="16"/>
      <c r="GS71" s="16"/>
      <c r="GT71" s="16"/>
      <c r="GU71" s="16"/>
      <c r="GV71" s="16" t="e">
        <f t="shared" si="26"/>
        <v>#REF!</v>
      </c>
      <c r="GW71" s="16"/>
      <c r="GX71" s="16"/>
      <c r="GY71" s="16"/>
      <c r="GZ71" s="16" t="e">
        <f t="shared" si="27"/>
        <v>#REF!</v>
      </c>
      <c r="HA71" s="16"/>
      <c r="HB71" s="16"/>
      <c r="HC71" s="16"/>
      <c r="HD71" s="16"/>
      <c r="HE71" s="16"/>
      <c r="HF71" s="16" t="e">
        <f t="shared" si="28"/>
        <v>#REF!</v>
      </c>
      <c r="HG71" s="16"/>
      <c r="HH71" s="16" t="e">
        <f t="shared" si="29"/>
        <v>#REF!</v>
      </c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</row>
    <row r="72" spans="1:249" ht="36" x14ac:dyDescent="0.2">
      <c r="A72" s="33" t="s">
        <v>145</v>
      </c>
      <c r="B72" s="37" t="s">
        <v>28</v>
      </c>
      <c r="C72" s="34" t="s">
        <v>124</v>
      </c>
      <c r="D72" s="35" t="s">
        <v>109</v>
      </c>
      <c r="E72" s="128">
        <f>Source!I56</f>
        <v>1016.06</v>
      </c>
      <c r="F72" s="16"/>
      <c r="G72" s="16"/>
      <c r="H72" s="16"/>
      <c r="I72" s="16"/>
      <c r="J72" s="16"/>
      <c r="K72" s="16"/>
      <c r="L72" s="16"/>
      <c r="M72" s="16"/>
      <c r="N72" s="16" t="e">
        <f>IF(#REF!&gt;0,ROUND(#REF!/#REF!,0),0)</f>
        <v>#REF!</v>
      </c>
      <c r="O72" s="16" t="e">
        <f>Source!P56</f>
        <v>#REF!</v>
      </c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>
        <v>1</v>
      </c>
      <c r="CQ72" s="16"/>
      <c r="CR72" s="16"/>
      <c r="CS72" s="16"/>
      <c r="CT72" s="16"/>
      <c r="CU72" s="16"/>
      <c r="CV72" s="16"/>
      <c r="CW72" s="16"/>
      <c r="CX72" s="16"/>
      <c r="CY72" s="16" t="e">
        <f>O72</f>
        <v>#REF!</v>
      </c>
      <c r="CZ72" s="16"/>
      <c r="DA72" s="16"/>
      <c r="DB72" s="16"/>
      <c r="DC72" s="16"/>
      <c r="DD72" s="16"/>
      <c r="DE72" s="16" t="e">
        <f t="shared" si="20"/>
        <v>#REF!</v>
      </c>
      <c r="DF72" s="16"/>
      <c r="DG72" s="16" t="e">
        <f>Source!P56</f>
        <v>#REF!</v>
      </c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 t="e">
        <f t="shared" si="21"/>
        <v>#REF!</v>
      </c>
      <c r="GE72" s="16"/>
      <c r="GF72" s="16"/>
      <c r="GG72" s="16"/>
      <c r="GH72" s="16" t="e">
        <f t="shared" si="22"/>
        <v>#REF!</v>
      </c>
      <c r="GI72" s="16"/>
      <c r="GJ72" s="16" t="e">
        <f t="shared" si="23"/>
        <v>#REF!</v>
      </c>
      <c r="GK72" s="16" t="e">
        <f t="shared" si="24"/>
        <v>#REF!</v>
      </c>
      <c r="GL72" s="16"/>
      <c r="GM72" s="16" t="e">
        <f t="shared" si="25"/>
        <v>#REF!</v>
      </c>
      <c r="GN72" s="16"/>
      <c r="GO72" s="16"/>
      <c r="GP72" s="16"/>
      <c r="GQ72" s="16"/>
      <c r="GR72" s="16"/>
      <c r="GS72" s="16"/>
      <c r="GT72" s="16"/>
      <c r="GU72" s="16"/>
      <c r="GV72" s="16" t="e">
        <f t="shared" si="26"/>
        <v>#REF!</v>
      </c>
      <c r="GW72" s="16"/>
      <c r="GX72" s="16"/>
      <c r="GY72" s="16"/>
      <c r="GZ72" s="16" t="e">
        <f t="shared" si="27"/>
        <v>#REF!</v>
      </c>
      <c r="HA72" s="16"/>
      <c r="HB72" s="16"/>
      <c r="HC72" s="16"/>
      <c r="HD72" s="16"/>
      <c r="HE72" s="16"/>
      <c r="HF72" s="16" t="e">
        <f t="shared" si="28"/>
        <v>#REF!</v>
      </c>
      <c r="HG72" s="16"/>
      <c r="HH72" s="16" t="e">
        <f t="shared" si="29"/>
        <v>#REF!</v>
      </c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 t="e">
        <f>N72</f>
        <v>#REF!</v>
      </c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</row>
    <row r="73" spans="1:249" ht="24" x14ac:dyDescent="0.2">
      <c r="A73" s="33" t="s">
        <v>146</v>
      </c>
      <c r="B73" s="37" t="s">
        <v>28</v>
      </c>
      <c r="C73" s="34" t="s">
        <v>127</v>
      </c>
      <c r="D73" s="35" t="s">
        <v>109</v>
      </c>
      <c r="E73" s="128">
        <f>Source!I57</f>
        <v>206.38800000000001</v>
      </c>
      <c r="F73" s="16"/>
      <c r="G73" s="16"/>
      <c r="H73" s="16"/>
      <c r="I73" s="16"/>
      <c r="J73" s="16"/>
      <c r="K73" s="16"/>
      <c r="L73" s="16"/>
      <c r="M73" s="16"/>
      <c r="N73" s="16" t="e">
        <f>IF(#REF!&gt;0,ROUND(#REF!/#REF!,0),0)</f>
        <v>#REF!</v>
      </c>
      <c r="O73" s="16" t="e">
        <f>Source!P57</f>
        <v>#REF!</v>
      </c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>
        <v>1</v>
      </c>
      <c r="CQ73" s="16"/>
      <c r="CR73" s="16"/>
      <c r="CS73" s="16"/>
      <c r="CT73" s="16"/>
      <c r="CU73" s="16"/>
      <c r="CV73" s="16"/>
      <c r="CW73" s="16"/>
      <c r="CX73" s="16"/>
      <c r="CY73" s="16" t="e">
        <f>O73</f>
        <v>#REF!</v>
      </c>
      <c r="CZ73" s="16"/>
      <c r="DA73" s="16"/>
      <c r="DB73" s="16"/>
      <c r="DC73" s="16"/>
      <c r="DD73" s="16"/>
      <c r="DE73" s="16" t="e">
        <f t="shared" si="20"/>
        <v>#REF!</v>
      </c>
      <c r="DF73" s="16"/>
      <c r="DG73" s="16" t="e">
        <f>Source!P57</f>
        <v>#REF!</v>
      </c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 t="e">
        <f t="shared" si="21"/>
        <v>#REF!</v>
      </c>
      <c r="GE73" s="16"/>
      <c r="GF73" s="16"/>
      <c r="GG73" s="16"/>
      <c r="GH73" s="16" t="e">
        <f t="shared" si="22"/>
        <v>#REF!</v>
      </c>
      <c r="GI73" s="16"/>
      <c r="GJ73" s="16" t="e">
        <f t="shared" si="23"/>
        <v>#REF!</v>
      </c>
      <c r="GK73" s="16" t="e">
        <f t="shared" si="24"/>
        <v>#REF!</v>
      </c>
      <c r="GL73" s="16"/>
      <c r="GM73" s="16" t="e">
        <f t="shared" si="25"/>
        <v>#REF!</v>
      </c>
      <c r="GN73" s="16"/>
      <c r="GO73" s="16"/>
      <c r="GP73" s="16"/>
      <c r="GQ73" s="16"/>
      <c r="GR73" s="16"/>
      <c r="GS73" s="16"/>
      <c r="GT73" s="16"/>
      <c r="GU73" s="16"/>
      <c r="GV73" s="16" t="e">
        <f t="shared" si="26"/>
        <v>#REF!</v>
      </c>
      <c r="GW73" s="16"/>
      <c r="GX73" s="16"/>
      <c r="GY73" s="16"/>
      <c r="GZ73" s="16" t="e">
        <f t="shared" si="27"/>
        <v>#REF!</v>
      </c>
      <c r="HA73" s="16"/>
      <c r="HB73" s="16"/>
      <c r="HC73" s="16"/>
      <c r="HD73" s="16"/>
      <c r="HE73" s="16"/>
      <c r="HF73" s="16" t="e">
        <f t="shared" si="28"/>
        <v>#REF!</v>
      </c>
      <c r="HG73" s="16"/>
      <c r="HH73" s="16" t="e">
        <f t="shared" si="29"/>
        <v>#REF!</v>
      </c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 t="e">
        <f>N73</f>
        <v>#REF!</v>
      </c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</row>
    <row r="74" spans="1:249" ht="24" x14ac:dyDescent="0.2">
      <c r="A74" s="33" t="s">
        <v>147</v>
      </c>
      <c r="B74" s="37" t="s">
        <v>28</v>
      </c>
      <c r="C74" s="34" t="s">
        <v>130</v>
      </c>
      <c r="D74" s="35" t="s">
        <v>51</v>
      </c>
      <c r="E74" s="128">
        <f>Source!I58</f>
        <v>126.28</v>
      </c>
      <c r="F74" s="16"/>
      <c r="G74" s="16"/>
      <c r="H74" s="16"/>
      <c r="I74" s="16"/>
      <c r="J74" s="16"/>
      <c r="K74" s="16"/>
      <c r="L74" s="16"/>
      <c r="M74" s="16"/>
      <c r="N74" s="16" t="e">
        <f>IF(#REF!&gt;0,ROUND(#REF!/#REF!,0),0)</f>
        <v>#REF!</v>
      </c>
      <c r="O74" s="16" t="e">
        <f>Source!P58</f>
        <v>#REF!</v>
      </c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>
        <v>1</v>
      </c>
      <c r="CQ74" s="16"/>
      <c r="CR74" s="16"/>
      <c r="CS74" s="16"/>
      <c r="CT74" s="16"/>
      <c r="CU74" s="16"/>
      <c r="CV74" s="16"/>
      <c r="CW74" s="16"/>
      <c r="CX74" s="16"/>
      <c r="CY74" s="16" t="e">
        <f>O74</f>
        <v>#REF!</v>
      </c>
      <c r="CZ74" s="16"/>
      <c r="DA74" s="16"/>
      <c r="DB74" s="16"/>
      <c r="DC74" s="16"/>
      <c r="DD74" s="16"/>
      <c r="DE74" s="16" t="e">
        <f t="shared" si="20"/>
        <v>#REF!</v>
      </c>
      <c r="DF74" s="16"/>
      <c r="DG74" s="16" t="e">
        <f>Source!P58</f>
        <v>#REF!</v>
      </c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 t="e">
        <f t="shared" si="21"/>
        <v>#REF!</v>
      </c>
      <c r="GE74" s="16"/>
      <c r="GF74" s="16"/>
      <c r="GG74" s="16"/>
      <c r="GH74" s="16" t="e">
        <f t="shared" si="22"/>
        <v>#REF!</v>
      </c>
      <c r="GI74" s="16"/>
      <c r="GJ74" s="16" t="e">
        <f t="shared" si="23"/>
        <v>#REF!</v>
      </c>
      <c r="GK74" s="16" t="e">
        <f t="shared" si="24"/>
        <v>#REF!</v>
      </c>
      <c r="GL74" s="16"/>
      <c r="GM74" s="16" t="e">
        <f t="shared" si="25"/>
        <v>#REF!</v>
      </c>
      <c r="GN74" s="16"/>
      <c r="GO74" s="16"/>
      <c r="GP74" s="16"/>
      <c r="GQ74" s="16"/>
      <c r="GR74" s="16"/>
      <c r="GS74" s="16"/>
      <c r="GT74" s="16"/>
      <c r="GU74" s="16"/>
      <c r="GV74" s="16" t="e">
        <f t="shared" si="26"/>
        <v>#REF!</v>
      </c>
      <c r="GW74" s="16"/>
      <c r="GX74" s="16"/>
      <c r="GY74" s="16"/>
      <c r="GZ74" s="16" t="e">
        <f t="shared" si="27"/>
        <v>#REF!</v>
      </c>
      <c r="HA74" s="16"/>
      <c r="HB74" s="16"/>
      <c r="HC74" s="16"/>
      <c r="HD74" s="16"/>
      <c r="HE74" s="16"/>
      <c r="HF74" s="16" t="e">
        <f t="shared" si="28"/>
        <v>#REF!</v>
      </c>
      <c r="HG74" s="16"/>
      <c r="HH74" s="16" t="e">
        <f t="shared" si="29"/>
        <v>#REF!</v>
      </c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 t="e">
        <f>N74</f>
        <v>#REF!</v>
      </c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</row>
    <row r="75" spans="1:249" x14ac:dyDescent="0.2">
      <c r="A75" s="33" t="s">
        <v>148</v>
      </c>
      <c r="B75" s="37" t="s">
        <v>28</v>
      </c>
      <c r="C75" s="34" t="s">
        <v>38</v>
      </c>
      <c r="D75" s="35" t="s">
        <v>30</v>
      </c>
      <c r="E75" s="128">
        <f>Source!I59</f>
        <v>1080</v>
      </c>
      <c r="F75" s="16"/>
      <c r="G75" s="16"/>
      <c r="H75" s="16"/>
      <c r="I75" s="16"/>
      <c r="J75" s="16"/>
      <c r="K75" s="16"/>
      <c r="L75" s="16"/>
      <c r="M75" s="16"/>
      <c r="N75" s="16" t="e">
        <f>IF(#REF!&gt;0,ROUND(#REF!/#REF!,0),0)</f>
        <v>#REF!</v>
      </c>
      <c r="O75" s="16" t="e">
        <f>Source!P59</f>
        <v>#REF!</v>
      </c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>
        <v>1</v>
      </c>
      <c r="CQ75" s="16"/>
      <c r="CR75" s="16"/>
      <c r="CS75" s="16"/>
      <c r="CT75" s="16"/>
      <c r="CU75" s="16"/>
      <c r="CV75" s="16"/>
      <c r="CW75" s="16"/>
      <c r="CX75" s="16"/>
      <c r="CY75" s="16" t="e">
        <f>O75</f>
        <v>#REF!</v>
      </c>
      <c r="CZ75" s="16"/>
      <c r="DA75" s="16"/>
      <c r="DB75" s="16"/>
      <c r="DC75" s="16"/>
      <c r="DD75" s="16"/>
      <c r="DE75" s="16" t="e">
        <f t="shared" si="20"/>
        <v>#REF!</v>
      </c>
      <c r="DF75" s="16"/>
      <c r="DG75" s="16" t="e">
        <f>Source!P59</f>
        <v>#REF!</v>
      </c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 t="e">
        <f t="shared" si="21"/>
        <v>#REF!</v>
      </c>
      <c r="GE75" s="16"/>
      <c r="GF75" s="16"/>
      <c r="GG75" s="16"/>
      <c r="GH75" s="16" t="e">
        <f t="shared" si="22"/>
        <v>#REF!</v>
      </c>
      <c r="GI75" s="16"/>
      <c r="GJ75" s="16" t="e">
        <f t="shared" si="23"/>
        <v>#REF!</v>
      </c>
      <c r="GK75" s="16" t="e">
        <f t="shared" si="24"/>
        <v>#REF!</v>
      </c>
      <c r="GL75" s="16"/>
      <c r="GM75" s="16" t="e">
        <f t="shared" si="25"/>
        <v>#REF!</v>
      </c>
      <c r="GN75" s="16"/>
      <c r="GO75" s="16"/>
      <c r="GP75" s="16"/>
      <c r="GQ75" s="16"/>
      <c r="GR75" s="16"/>
      <c r="GS75" s="16"/>
      <c r="GT75" s="16"/>
      <c r="GU75" s="16"/>
      <c r="GV75" s="16" t="e">
        <f t="shared" si="26"/>
        <v>#REF!</v>
      </c>
      <c r="GW75" s="16"/>
      <c r="GX75" s="16"/>
      <c r="GY75" s="16"/>
      <c r="GZ75" s="16" t="e">
        <f t="shared" si="27"/>
        <v>#REF!</v>
      </c>
      <c r="HA75" s="16"/>
      <c r="HB75" s="16"/>
      <c r="HC75" s="16"/>
      <c r="HD75" s="16"/>
      <c r="HE75" s="16"/>
      <c r="HF75" s="16" t="e">
        <f t="shared" si="28"/>
        <v>#REF!</v>
      </c>
      <c r="HG75" s="16"/>
      <c r="HH75" s="16" t="e">
        <f t="shared" si="29"/>
        <v>#REF!</v>
      </c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 t="e">
        <f>N75</f>
        <v>#REF!</v>
      </c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</row>
    <row r="76" spans="1:249" x14ac:dyDescent="0.2">
      <c r="A76" s="33" t="s">
        <v>149</v>
      </c>
      <c r="B76" s="37" t="s">
        <v>28</v>
      </c>
      <c r="C76" s="34" t="s">
        <v>134</v>
      </c>
      <c r="D76" s="35" t="s">
        <v>135</v>
      </c>
      <c r="E76" s="128">
        <f>Source!I60</f>
        <v>257.45</v>
      </c>
      <c r="F76" s="16"/>
      <c r="G76" s="16"/>
      <c r="H76" s="16"/>
      <c r="I76" s="16"/>
      <c r="J76" s="16"/>
      <c r="K76" s="16"/>
      <c r="L76" s="16"/>
      <c r="M76" s="16"/>
      <c r="N76" s="16" t="e">
        <f>IF(#REF!&gt;0,ROUND(#REF!/#REF!,0),0)</f>
        <v>#REF!</v>
      </c>
      <c r="O76" s="16" t="e">
        <f>Source!P60</f>
        <v>#REF!</v>
      </c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>
        <v>1</v>
      </c>
      <c r="CQ76" s="16"/>
      <c r="CR76" s="16"/>
      <c r="CS76" s="16"/>
      <c r="CT76" s="16"/>
      <c r="CU76" s="16"/>
      <c r="CV76" s="16"/>
      <c r="CW76" s="16"/>
      <c r="CX76" s="16"/>
      <c r="CY76" s="16" t="e">
        <f>O76</f>
        <v>#REF!</v>
      </c>
      <c r="CZ76" s="16"/>
      <c r="DA76" s="16"/>
      <c r="DB76" s="16"/>
      <c r="DC76" s="16"/>
      <c r="DD76" s="16"/>
      <c r="DE76" s="16" t="e">
        <f t="shared" si="20"/>
        <v>#REF!</v>
      </c>
      <c r="DF76" s="16"/>
      <c r="DG76" s="16" t="e">
        <f>Source!P60</f>
        <v>#REF!</v>
      </c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 t="e">
        <f t="shared" si="21"/>
        <v>#REF!</v>
      </c>
      <c r="GE76" s="16"/>
      <c r="GF76" s="16"/>
      <c r="GG76" s="16"/>
      <c r="GH76" s="16" t="e">
        <f t="shared" si="22"/>
        <v>#REF!</v>
      </c>
      <c r="GI76" s="16"/>
      <c r="GJ76" s="16" t="e">
        <f t="shared" si="23"/>
        <v>#REF!</v>
      </c>
      <c r="GK76" s="16" t="e">
        <f t="shared" si="24"/>
        <v>#REF!</v>
      </c>
      <c r="GL76" s="16"/>
      <c r="GM76" s="16" t="e">
        <f t="shared" si="25"/>
        <v>#REF!</v>
      </c>
      <c r="GN76" s="16"/>
      <c r="GO76" s="16"/>
      <c r="GP76" s="16"/>
      <c r="GQ76" s="16"/>
      <c r="GR76" s="16"/>
      <c r="GS76" s="16"/>
      <c r="GT76" s="16"/>
      <c r="GU76" s="16"/>
      <c r="GV76" s="16" t="e">
        <f t="shared" si="26"/>
        <v>#REF!</v>
      </c>
      <c r="GW76" s="16"/>
      <c r="GX76" s="16"/>
      <c r="GY76" s="16"/>
      <c r="GZ76" s="16" t="e">
        <f t="shared" si="27"/>
        <v>#REF!</v>
      </c>
      <c r="HA76" s="16"/>
      <c r="HB76" s="16"/>
      <c r="HC76" s="16"/>
      <c r="HD76" s="16"/>
      <c r="HE76" s="16"/>
      <c r="HF76" s="16" t="e">
        <f t="shared" si="28"/>
        <v>#REF!</v>
      </c>
      <c r="HG76" s="16"/>
      <c r="HH76" s="16" t="e">
        <f t="shared" si="29"/>
        <v>#REF!</v>
      </c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 t="e">
        <f>N76</f>
        <v>#REF!</v>
      </c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</row>
    <row r="77" spans="1:249" ht="48" x14ac:dyDescent="0.2">
      <c r="A77" s="43">
        <v>4</v>
      </c>
      <c r="B77" s="47" t="s">
        <v>151</v>
      </c>
      <c r="C77" s="44" t="s">
        <v>152</v>
      </c>
      <c r="D77" s="45" t="s">
        <v>100</v>
      </c>
      <c r="E77" s="130">
        <v>1.45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</row>
    <row r="78" spans="1:249" x14ac:dyDescent="0.2">
      <c r="A78" s="38" t="s">
        <v>154</v>
      </c>
      <c r="B78" s="39" t="s">
        <v>107</v>
      </c>
      <c r="C78" s="40" t="s">
        <v>108</v>
      </c>
      <c r="D78" s="41" t="s">
        <v>109</v>
      </c>
      <c r="E78" s="129">
        <f>Source!I62</f>
        <v>-503.15</v>
      </c>
      <c r="F78" s="16"/>
      <c r="G78" s="16"/>
      <c r="H78" s="16"/>
      <c r="I78" s="16"/>
      <c r="J78" s="16"/>
      <c r="K78" s="16"/>
      <c r="L78" s="16"/>
      <c r="M78" s="16"/>
      <c r="N78" s="16" t="e">
        <f>ROUND(Source!AC62*Source!AW62*Source!I62,0)</f>
        <v>#REF!</v>
      </c>
      <c r="O78" s="16" t="e">
        <f>Source!P62</f>
        <v>#REF!</v>
      </c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>
        <v>1</v>
      </c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 t="e">
        <f t="shared" ref="DE78:DE86" si="30">N78</f>
        <v>#REF!</v>
      </c>
      <c r="DF78" s="16"/>
      <c r="DG78" s="16" t="e">
        <f>Source!P62</f>
        <v>#REF!</v>
      </c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 t="e">
        <f t="shared" ref="GD78:GD86" si="31">N78</f>
        <v>#REF!</v>
      </c>
      <c r="GE78" s="16"/>
      <c r="GF78" s="16"/>
      <c r="GG78" s="16"/>
      <c r="GH78" s="16" t="e">
        <f t="shared" ref="GH78:GH86" si="32">N78</f>
        <v>#REF!</v>
      </c>
      <c r="GI78" s="16"/>
      <c r="GJ78" s="16" t="e">
        <f t="shared" ref="GJ78:GJ86" si="33">N78</f>
        <v>#REF!</v>
      </c>
      <c r="GK78" s="16" t="e">
        <f t="shared" ref="GK78:GK86" si="34">N78</f>
        <v>#REF!</v>
      </c>
      <c r="GL78" s="16"/>
      <c r="GM78" s="16" t="e">
        <f t="shared" ref="GM78:GM86" si="35">N78</f>
        <v>#REF!</v>
      </c>
      <c r="GN78" s="16"/>
      <c r="GO78" s="16"/>
      <c r="GP78" s="16"/>
      <c r="GQ78" s="16"/>
      <c r="GR78" s="16"/>
      <c r="GS78" s="16"/>
      <c r="GT78" s="16"/>
      <c r="GU78" s="16"/>
      <c r="GV78" s="16" t="e">
        <f t="shared" ref="GV78:GV86" si="36">N78</f>
        <v>#REF!</v>
      </c>
      <c r="GW78" s="16"/>
      <c r="GX78" s="16"/>
      <c r="GY78" s="16"/>
      <c r="GZ78" s="16" t="e">
        <f t="shared" ref="GZ78:GZ86" si="37">N78</f>
        <v>#REF!</v>
      </c>
      <c r="HA78" s="16"/>
      <c r="HB78" s="16"/>
      <c r="HC78" s="16"/>
      <c r="HD78" s="16"/>
      <c r="HE78" s="16"/>
      <c r="HF78" s="16" t="e">
        <f t="shared" ref="HF78:HF86" si="38">N78</f>
        <v>#REF!</v>
      </c>
      <c r="HG78" s="16"/>
      <c r="HH78" s="16" t="e">
        <f t="shared" ref="HH78:HH86" si="39">N78</f>
        <v>#REF!</v>
      </c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</row>
    <row r="79" spans="1:249" x14ac:dyDescent="0.2">
      <c r="A79" s="38" t="s">
        <v>155</v>
      </c>
      <c r="B79" s="39" t="s">
        <v>112</v>
      </c>
      <c r="C79" s="40" t="s">
        <v>113</v>
      </c>
      <c r="D79" s="41" t="s">
        <v>109</v>
      </c>
      <c r="E79" s="129">
        <f>Source!I63</f>
        <v>-102.95</v>
      </c>
      <c r="F79" s="16"/>
      <c r="G79" s="16"/>
      <c r="H79" s="16"/>
      <c r="I79" s="16"/>
      <c r="J79" s="16"/>
      <c r="K79" s="16"/>
      <c r="L79" s="16"/>
      <c r="M79" s="16"/>
      <c r="N79" s="16" t="e">
        <f>ROUND(Source!AC63*Source!AW63*Source!I63,0)</f>
        <v>#REF!</v>
      </c>
      <c r="O79" s="16" t="e">
        <f>Source!P63</f>
        <v>#REF!</v>
      </c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>
        <v>1</v>
      </c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 t="e">
        <f t="shared" si="30"/>
        <v>#REF!</v>
      </c>
      <c r="DF79" s="16"/>
      <c r="DG79" s="16" t="e">
        <f>Source!P63</f>
        <v>#REF!</v>
      </c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 t="e">
        <f t="shared" si="31"/>
        <v>#REF!</v>
      </c>
      <c r="GE79" s="16"/>
      <c r="GF79" s="16"/>
      <c r="GG79" s="16"/>
      <c r="GH79" s="16" t="e">
        <f t="shared" si="32"/>
        <v>#REF!</v>
      </c>
      <c r="GI79" s="16"/>
      <c r="GJ79" s="16" t="e">
        <f t="shared" si="33"/>
        <v>#REF!</v>
      </c>
      <c r="GK79" s="16" t="e">
        <f t="shared" si="34"/>
        <v>#REF!</v>
      </c>
      <c r="GL79" s="16"/>
      <c r="GM79" s="16" t="e">
        <f t="shared" si="35"/>
        <v>#REF!</v>
      </c>
      <c r="GN79" s="16"/>
      <c r="GO79" s="16"/>
      <c r="GP79" s="16"/>
      <c r="GQ79" s="16"/>
      <c r="GR79" s="16"/>
      <c r="GS79" s="16"/>
      <c r="GT79" s="16"/>
      <c r="GU79" s="16"/>
      <c r="GV79" s="16" t="e">
        <f t="shared" si="36"/>
        <v>#REF!</v>
      </c>
      <c r="GW79" s="16"/>
      <c r="GX79" s="16"/>
      <c r="GY79" s="16"/>
      <c r="GZ79" s="16" t="e">
        <f t="shared" si="37"/>
        <v>#REF!</v>
      </c>
      <c r="HA79" s="16"/>
      <c r="HB79" s="16"/>
      <c r="HC79" s="16"/>
      <c r="HD79" s="16"/>
      <c r="HE79" s="16"/>
      <c r="HF79" s="16" t="e">
        <f t="shared" si="38"/>
        <v>#REF!</v>
      </c>
      <c r="HG79" s="16"/>
      <c r="HH79" s="16" t="e">
        <f t="shared" si="39"/>
        <v>#REF!</v>
      </c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</row>
    <row r="80" spans="1:249" ht="24" x14ac:dyDescent="0.2">
      <c r="A80" s="38" t="s">
        <v>156</v>
      </c>
      <c r="B80" s="39" t="s">
        <v>116</v>
      </c>
      <c r="C80" s="40" t="s">
        <v>117</v>
      </c>
      <c r="D80" s="41" t="s">
        <v>76</v>
      </c>
      <c r="E80" s="129">
        <f>Source!I64</f>
        <v>-30.014999999999997</v>
      </c>
      <c r="F80" s="16"/>
      <c r="G80" s="16"/>
      <c r="H80" s="16"/>
      <c r="I80" s="16"/>
      <c r="J80" s="16"/>
      <c r="K80" s="16"/>
      <c r="L80" s="16"/>
      <c r="M80" s="16"/>
      <c r="N80" s="16" t="e">
        <f>ROUND(Source!AC64*Source!AW64*Source!I64,0)</f>
        <v>#REF!</v>
      </c>
      <c r="O80" s="16" t="e">
        <f>Source!P64</f>
        <v>#REF!</v>
      </c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>
        <v>1</v>
      </c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 t="e">
        <f t="shared" si="30"/>
        <v>#REF!</v>
      </c>
      <c r="DF80" s="16"/>
      <c r="DG80" s="16" t="e">
        <f>Source!P64</f>
        <v>#REF!</v>
      </c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 t="e">
        <f t="shared" si="31"/>
        <v>#REF!</v>
      </c>
      <c r="GE80" s="16"/>
      <c r="GF80" s="16"/>
      <c r="GG80" s="16"/>
      <c r="GH80" s="16" t="e">
        <f t="shared" si="32"/>
        <v>#REF!</v>
      </c>
      <c r="GI80" s="16"/>
      <c r="GJ80" s="16" t="e">
        <f t="shared" si="33"/>
        <v>#REF!</v>
      </c>
      <c r="GK80" s="16" t="e">
        <f t="shared" si="34"/>
        <v>#REF!</v>
      </c>
      <c r="GL80" s="16"/>
      <c r="GM80" s="16" t="e">
        <f t="shared" si="35"/>
        <v>#REF!</v>
      </c>
      <c r="GN80" s="16"/>
      <c r="GO80" s="16"/>
      <c r="GP80" s="16"/>
      <c r="GQ80" s="16"/>
      <c r="GR80" s="16"/>
      <c r="GS80" s="16"/>
      <c r="GT80" s="16"/>
      <c r="GU80" s="16"/>
      <c r="GV80" s="16" t="e">
        <f t="shared" si="36"/>
        <v>#REF!</v>
      </c>
      <c r="GW80" s="16"/>
      <c r="GX80" s="16"/>
      <c r="GY80" s="16"/>
      <c r="GZ80" s="16" t="e">
        <f t="shared" si="37"/>
        <v>#REF!</v>
      </c>
      <c r="HA80" s="16"/>
      <c r="HB80" s="16"/>
      <c r="HC80" s="16"/>
      <c r="HD80" s="16"/>
      <c r="HE80" s="16"/>
      <c r="HF80" s="16" t="e">
        <f t="shared" si="38"/>
        <v>#REF!</v>
      </c>
      <c r="HG80" s="16"/>
      <c r="HH80" s="16" t="e">
        <f t="shared" si="39"/>
        <v>#REF!</v>
      </c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</row>
    <row r="81" spans="1:249" ht="24" x14ac:dyDescent="0.2">
      <c r="A81" s="38" t="s">
        <v>157</v>
      </c>
      <c r="B81" s="39" t="s">
        <v>120</v>
      </c>
      <c r="C81" s="40" t="s">
        <v>121</v>
      </c>
      <c r="D81" s="41" t="s">
        <v>122</v>
      </c>
      <c r="E81" s="129">
        <f>Source!I65</f>
        <v>-87.87</v>
      </c>
      <c r="F81" s="16"/>
      <c r="G81" s="16"/>
      <c r="H81" s="16"/>
      <c r="I81" s="16"/>
      <c r="J81" s="16"/>
      <c r="K81" s="16"/>
      <c r="L81" s="16"/>
      <c r="M81" s="16"/>
      <c r="N81" s="16" t="e">
        <f>ROUND(Source!AC65*Source!AW65*Source!I65,0)</f>
        <v>#REF!</v>
      </c>
      <c r="O81" s="16" t="e">
        <f>Source!P65</f>
        <v>#REF!</v>
      </c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>
        <v>1</v>
      </c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 t="e">
        <f t="shared" si="30"/>
        <v>#REF!</v>
      </c>
      <c r="DF81" s="16"/>
      <c r="DG81" s="16" t="e">
        <f>Source!P65</f>
        <v>#REF!</v>
      </c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 t="e">
        <f t="shared" si="31"/>
        <v>#REF!</v>
      </c>
      <c r="GE81" s="16"/>
      <c r="GF81" s="16"/>
      <c r="GG81" s="16"/>
      <c r="GH81" s="16" t="e">
        <f t="shared" si="32"/>
        <v>#REF!</v>
      </c>
      <c r="GI81" s="16"/>
      <c r="GJ81" s="16" t="e">
        <f t="shared" si="33"/>
        <v>#REF!</v>
      </c>
      <c r="GK81" s="16" t="e">
        <f t="shared" si="34"/>
        <v>#REF!</v>
      </c>
      <c r="GL81" s="16"/>
      <c r="GM81" s="16" t="e">
        <f t="shared" si="35"/>
        <v>#REF!</v>
      </c>
      <c r="GN81" s="16"/>
      <c r="GO81" s="16"/>
      <c r="GP81" s="16"/>
      <c r="GQ81" s="16"/>
      <c r="GR81" s="16"/>
      <c r="GS81" s="16"/>
      <c r="GT81" s="16"/>
      <c r="GU81" s="16"/>
      <c r="GV81" s="16" t="e">
        <f t="shared" si="36"/>
        <v>#REF!</v>
      </c>
      <c r="GW81" s="16"/>
      <c r="GX81" s="16"/>
      <c r="GY81" s="16"/>
      <c r="GZ81" s="16" t="e">
        <f t="shared" si="37"/>
        <v>#REF!</v>
      </c>
      <c r="HA81" s="16"/>
      <c r="HB81" s="16"/>
      <c r="HC81" s="16"/>
      <c r="HD81" s="16"/>
      <c r="HE81" s="16"/>
      <c r="HF81" s="16" t="e">
        <f t="shared" si="38"/>
        <v>#REF!</v>
      </c>
      <c r="HG81" s="16"/>
      <c r="HH81" s="16" t="e">
        <f t="shared" si="39"/>
        <v>#REF!</v>
      </c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</row>
    <row r="82" spans="1:249" ht="36" x14ac:dyDescent="0.2">
      <c r="A82" s="33" t="s">
        <v>158</v>
      </c>
      <c r="B82" s="37" t="s">
        <v>28</v>
      </c>
      <c r="C82" s="34" t="s">
        <v>124</v>
      </c>
      <c r="D82" s="35" t="s">
        <v>109</v>
      </c>
      <c r="E82" s="128">
        <f>Source!I66</f>
        <v>429.41</v>
      </c>
      <c r="F82" s="16"/>
      <c r="G82" s="16"/>
      <c r="H82" s="16"/>
      <c r="I82" s="16"/>
      <c r="J82" s="16"/>
      <c r="K82" s="16"/>
      <c r="L82" s="16"/>
      <c r="M82" s="16"/>
      <c r="N82" s="16" t="e">
        <f>IF(#REF!&gt;0,ROUND(#REF!/#REF!,0),0)</f>
        <v>#REF!</v>
      </c>
      <c r="O82" s="16" t="e">
        <f>Source!P66</f>
        <v>#REF!</v>
      </c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>
        <v>1</v>
      </c>
      <c r="CQ82" s="16"/>
      <c r="CR82" s="16"/>
      <c r="CS82" s="16"/>
      <c r="CT82" s="16"/>
      <c r="CU82" s="16"/>
      <c r="CV82" s="16"/>
      <c r="CW82" s="16"/>
      <c r="CX82" s="16"/>
      <c r="CY82" s="16" t="e">
        <f>O82</f>
        <v>#REF!</v>
      </c>
      <c r="CZ82" s="16"/>
      <c r="DA82" s="16"/>
      <c r="DB82" s="16"/>
      <c r="DC82" s="16"/>
      <c r="DD82" s="16"/>
      <c r="DE82" s="16" t="e">
        <f t="shared" si="30"/>
        <v>#REF!</v>
      </c>
      <c r="DF82" s="16"/>
      <c r="DG82" s="16" t="e">
        <f>Source!P66</f>
        <v>#REF!</v>
      </c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 t="e">
        <f t="shared" si="31"/>
        <v>#REF!</v>
      </c>
      <c r="GE82" s="16"/>
      <c r="GF82" s="16"/>
      <c r="GG82" s="16"/>
      <c r="GH82" s="16" t="e">
        <f t="shared" si="32"/>
        <v>#REF!</v>
      </c>
      <c r="GI82" s="16"/>
      <c r="GJ82" s="16" t="e">
        <f t="shared" si="33"/>
        <v>#REF!</v>
      </c>
      <c r="GK82" s="16" t="e">
        <f t="shared" si="34"/>
        <v>#REF!</v>
      </c>
      <c r="GL82" s="16"/>
      <c r="GM82" s="16" t="e">
        <f t="shared" si="35"/>
        <v>#REF!</v>
      </c>
      <c r="GN82" s="16"/>
      <c r="GO82" s="16"/>
      <c r="GP82" s="16"/>
      <c r="GQ82" s="16"/>
      <c r="GR82" s="16"/>
      <c r="GS82" s="16"/>
      <c r="GT82" s="16"/>
      <c r="GU82" s="16"/>
      <c r="GV82" s="16" t="e">
        <f t="shared" si="36"/>
        <v>#REF!</v>
      </c>
      <c r="GW82" s="16"/>
      <c r="GX82" s="16"/>
      <c r="GY82" s="16"/>
      <c r="GZ82" s="16" t="e">
        <f t="shared" si="37"/>
        <v>#REF!</v>
      </c>
      <c r="HA82" s="16"/>
      <c r="HB82" s="16"/>
      <c r="HC82" s="16"/>
      <c r="HD82" s="16"/>
      <c r="HE82" s="16"/>
      <c r="HF82" s="16" t="e">
        <f t="shared" si="38"/>
        <v>#REF!</v>
      </c>
      <c r="HG82" s="16"/>
      <c r="HH82" s="16" t="e">
        <f t="shared" si="39"/>
        <v>#REF!</v>
      </c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 t="e">
        <f>N82</f>
        <v>#REF!</v>
      </c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</row>
    <row r="83" spans="1:249" ht="24" x14ac:dyDescent="0.2">
      <c r="A83" s="33" t="s">
        <v>159</v>
      </c>
      <c r="B83" s="37" t="s">
        <v>28</v>
      </c>
      <c r="C83" s="34" t="s">
        <v>127</v>
      </c>
      <c r="D83" s="35" t="s">
        <v>109</v>
      </c>
      <c r="E83" s="128">
        <f>Source!I67</f>
        <v>114.16</v>
      </c>
      <c r="F83" s="16"/>
      <c r="G83" s="16"/>
      <c r="H83" s="16"/>
      <c r="I83" s="16"/>
      <c r="J83" s="16"/>
      <c r="K83" s="16"/>
      <c r="L83" s="16"/>
      <c r="M83" s="16"/>
      <c r="N83" s="16" t="e">
        <f>IF(#REF!&gt;0,ROUND(#REF!/#REF!,0),0)</f>
        <v>#REF!</v>
      </c>
      <c r="O83" s="16" t="e">
        <f>Source!P67</f>
        <v>#REF!</v>
      </c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>
        <v>1</v>
      </c>
      <c r="CQ83" s="16"/>
      <c r="CR83" s="16"/>
      <c r="CS83" s="16"/>
      <c r="CT83" s="16"/>
      <c r="CU83" s="16"/>
      <c r="CV83" s="16"/>
      <c r="CW83" s="16"/>
      <c r="CX83" s="16"/>
      <c r="CY83" s="16" t="e">
        <f>O83</f>
        <v>#REF!</v>
      </c>
      <c r="CZ83" s="16"/>
      <c r="DA83" s="16"/>
      <c r="DB83" s="16"/>
      <c r="DC83" s="16"/>
      <c r="DD83" s="16"/>
      <c r="DE83" s="16" t="e">
        <f t="shared" si="30"/>
        <v>#REF!</v>
      </c>
      <c r="DF83" s="16"/>
      <c r="DG83" s="16" t="e">
        <f>Source!P67</f>
        <v>#REF!</v>
      </c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 t="e">
        <f t="shared" si="31"/>
        <v>#REF!</v>
      </c>
      <c r="GE83" s="16"/>
      <c r="GF83" s="16"/>
      <c r="GG83" s="16"/>
      <c r="GH83" s="16" t="e">
        <f t="shared" si="32"/>
        <v>#REF!</v>
      </c>
      <c r="GI83" s="16"/>
      <c r="GJ83" s="16" t="e">
        <f t="shared" si="33"/>
        <v>#REF!</v>
      </c>
      <c r="GK83" s="16" t="e">
        <f t="shared" si="34"/>
        <v>#REF!</v>
      </c>
      <c r="GL83" s="16"/>
      <c r="GM83" s="16" t="e">
        <f t="shared" si="35"/>
        <v>#REF!</v>
      </c>
      <c r="GN83" s="16"/>
      <c r="GO83" s="16"/>
      <c r="GP83" s="16"/>
      <c r="GQ83" s="16"/>
      <c r="GR83" s="16"/>
      <c r="GS83" s="16"/>
      <c r="GT83" s="16"/>
      <c r="GU83" s="16"/>
      <c r="GV83" s="16" t="e">
        <f t="shared" si="36"/>
        <v>#REF!</v>
      </c>
      <c r="GW83" s="16"/>
      <c r="GX83" s="16"/>
      <c r="GY83" s="16"/>
      <c r="GZ83" s="16" t="e">
        <f t="shared" si="37"/>
        <v>#REF!</v>
      </c>
      <c r="HA83" s="16"/>
      <c r="HB83" s="16"/>
      <c r="HC83" s="16"/>
      <c r="HD83" s="16"/>
      <c r="HE83" s="16"/>
      <c r="HF83" s="16" t="e">
        <f t="shared" si="38"/>
        <v>#REF!</v>
      </c>
      <c r="HG83" s="16"/>
      <c r="HH83" s="16" t="e">
        <f t="shared" si="39"/>
        <v>#REF!</v>
      </c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 t="e">
        <f>N83</f>
        <v>#REF!</v>
      </c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</row>
    <row r="84" spans="1:249" ht="24" x14ac:dyDescent="0.2">
      <c r="A84" s="33" t="s">
        <v>160</v>
      </c>
      <c r="B84" s="37" t="s">
        <v>28</v>
      </c>
      <c r="C84" s="34" t="s">
        <v>130</v>
      </c>
      <c r="D84" s="35" t="s">
        <v>51</v>
      </c>
      <c r="E84" s="128">
        <f>Source!I68</f>
        <v>52.980000000000004</v>
      </c>
      <c r="F84" s="16"/>
      <c r="G84" s="16"/>
      <c r="H84" s="16"/>
      <c r="I84" s="16"/>
      <c r="J84" s="16"/>
      <c r="K84" s="16"/>
      <c r="L84" s="16"/>
      <c r="M84" s="16"/>
      <c r="N84" s="16" t="e">
        <f>IF(#REF!&gt;0,ROUND(#REF!/#REF!,0),0)</f>
        <v>#REF!</v>
      </c>
      <c r="O84" s="16" t="e">
        <f>Source!P68</f>
        <v>#REF!</v>
      </c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>
        <v>1</v>
      </c>
      <c r="CQ84" s="16"/>
      <c r="CR84" s="16"/>
      <c r="CS84" s="16"/>
      <c r="CT84" s="16"/>
      <c r="CU84" s="16"/>
      <c r="CV84" s="16"/>
      <c r="CW84" s="16"/>
      <c r="CX84" s="16"/>
      <c r="CY84" s="16" t="e">
        <f>O84</f>
        <v>#REF!</v>
      </c>
      <c r="CZ84" s="16"/>
      <c r="DA84" s="16"/>
      <c r="DB84" s="16"/>
      <c r="DC84" s="16"/>
      <c r="DD84" s="16"/>
      <c r="DE84" s="16" t="e">
        <f t="shared" si="30"/>
        <v>#REF!</v>
      </c>
      <c r="DF84" s="16"/>
      <c r="DG84" s="16" t="e">
        <f>Source!P68</f>
        <v>#REF!</v>
      </c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 t="e">
        <f t="shared" si="31"/>
        <v>#REF!</v>
      </c>
      <c r="GE84" s="16"/>
      <c r="GF84" s="16"/>
      <c r="GG84" s="16"/>
      <c r="GH84" s="16" t="e">
        <f t="shared" si="32"/>
        <v>#REF!</v>
      </c>
      <c r="GI84" s="16"/>
      <c r="GJ84" s="16" t="e">
        <f t="shared" si="33"/>
        <v>#REF!</v>
      </c>
      <c r="GK84" s="16" t="e">
        <f t="shared" si="34"/>
        <v>#REF!</v>
      </c>
      <c r="GL84" s="16"/>
      <c r="GM84" s="16" t="e">
        <f t="shared" si="35"/>
        <v>#REF!</v>
      </c>
      <c r="GN84" s="16"/>
      <c r="GO84" s="16"/>
      <c r="GP84" s="16"/>
      <c r="GQ84" s="16"/>
      <c r="GR84" s="16"/>
      <c r="GS84" s="16"/>
      <c r="GT84" s="16"/>
      <c r="GU84" s="16"/>
      <c r="GV84" s="16" t="e">
        <f t="shared" si="36"/>
        <v>#REF!</v>
      </c>
      <c r="GW84" s="16"/>
      <c r="GX84" s="16"/>
      <c r="GY84" s="16"/>
      <c r="GZ84" s="16" t="e">
        <f t="shared" si="37"/>
        <v>#REF!</v>
      </c>
      <c r="HA84" s="16"/>
      <c r="HB84" s="16"/>
      <c r="HC84" s="16"/>
      <c r="HD84" s="16"/>
      <c r="HE84" s="16"/>
      <c r="HF84" s="16" t="e">
        <f t="shared" si="38"/>
        <v>#REF!</v>
      </c>
      <c r="HG84" s="16"/>
      <c r="HH84" s="16" t="e">
        <f t="shared" si="39"/>
        <v>#REF!</v>
      </c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 t="e">
        <f>N84</f>
        <v>#REF!</v>
      </c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</row>
    <row r="85" spans="1:249" x14ac:dyDescent="0.2">
      <c r="A85" s="33" t="s">
        <v>161</v>
      </c>
      <c r="B85" s="37" t="s">
        <v>28</v>
      </c>
      <c r="C85" s="34" t="s">
        <v>38</v>
      </c>
      <c r="D85" s="35" t="s">
        <v>30</v>
      </c>
      <c r="E85" s="128">
        <f>Source!I69</f>
        <v>504</v>
      </c>
      <c r="F85" s="16"/>
      <c r="G85" s="16"/>
      <c r="H85" s="16"/>
      <c r="I85" s="16"/>
      <c r="J85" s="16"/>
      <c r="K85" s="16"/>
      <c r="L85" s="16"/>
      <c r="M85" s="16"/>
      <c r="N85" s="16" t="e">
        <f>IF(#REF!&gt;0,ROUND(#REF!/#REF!,0),0)</f>
        <v>#REF!</v>
      </c>
      <c r="O85" s="16" t="e">
        <f>Source!P69</f>
        <v>#REF!</v>
      </c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>
        <v>1</v>
      </c>
      <c r="CQ85" s="16"/>
      <c r="CR85" s="16"/>
      <c r="CS85" s="16"/>
      <c r="CT85" s="16"/>
      <c r="CU85" s="16"/>
      <c r="CV85" s="16"/>
      <c r="CW85" s="16"/>
      <c r="CX85" s="16"/>
      <c r="CY85" s="16" t="e">
        <f>O85</f>
        <v>#REF!</v>
      </c>
      <c r="CZ85" s="16"/>
      <c r="DA85" s="16"/>
      <c r="DB85" s="16"/>
      <c r="DC85" s="16"/>
      <c r="DD85" s="16"/>
      <c r="DE85" s="16" t="e">
        <f t="shared" si="30"/>
        <v>#REF!</v>
      </c>
      <c r="DF85" s="16"/>
      <c r="DG85" s="16" t="e">
        <f>Source!P69</f>
        <v>#REF!</v>
      </c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 t="e">
        <f t="shared" si="31"/>
        <v>#REF!</v>
      </c>
      <c r="GE85" s="16"/>
      <c r="GF85" s="16"/>
      <c r="GG85" s="16"/>
      <c r="GH85" s="16" t="e">
        <f t="shared" si="32"/>
        <v>#REF!</v>
      </c>
      <c r="GI85" s="16"/>
      <c r="GJ85" s="16" t="e">
        <f t="shared" si="33"/>
        <v>#REF!</v>
      </c>
      <c r="GK85" s="16" t="e">
        <f t="shared" si="34"/>
        <v>#REF!</v>
      </c>
      <c r="GL85" s="16"/>
      <c r="GM85" s="16" t="e">
        <f t="shared" si="35"/>
        <v>#REF!</v>
      </c>
      <c r="GN85" s="16"/>
      <c r="GO85" s="16"/>
      <c r="GP85" s="16"/>
      <c r="GQ85" s="16"/>
      <c r="GR85" s="16"/>
      <c r="GS85" s="16"/>
      <c r="GT85" s="16"/>
      <c r="GU85" s="16"/>
      <c r="GV85" s="16" t="e">
        <f t="shared" si="36"/>
        <v>#REF!</v>
      </c>
      <c r="GW85" s="16"/>
      <c r="GX85" s="16"/>
      <c r="GY85" s="16"/>
      <c r="GZ85" s="16" t="e">
        <f t="shared" si="37"/>
        <v>#REF!</v>
      </c>
      <c r="HA85" s="16"/>
      <c r="HB85" s="16"/>
      <c r="HC85" s="16"/>
      <c r="HD85" s="16"/>
      <c r="HE85" s="16"/>
      <c r="HF85" s="16" t="e">
        <f t="shared" si="38"/>
        <v>#REF!</v>
      </c>
      <c r="HG85" s="16"/>
      <c r="HH85" s="16" t="e">
        <f t="shared" si="39"/>
        <v>#REF!</v>
      </c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 t="e">
        <f>N85</f>
        <v>#REF!</v>
      </c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</row>
    <row r="86" spans="1:249" x14ac:dyDescent="0.2">
      <c r="A86" s="33" t="s">
        <v>162</v>
      </c>
      <c r="B86" s="37" t="s">
        <v>28</v>
      </c>
      <c r="C86" s="34" t="s">
        <v>134</v>
      </c>
      <c r="D86" s="35" t="s">
        <v>135</v>
      </c>
      <c r="E86" s="128">
        <f>Source!I70</f>
        <v>145</v>
      </c>
      <c r="F86" s="16"/>
      <c r="G86" s="16"/>
      <c r="H86" s="16"/>
      <c r="I86" s="16"/>
      <c r="J86" s="16"/>
      <c r="K86" s="16"/>
      <c r="L86" s="16"/>
      <c r="M86" s="16"/>
      <c r="N86" s="16" t="e">
        <f>IF(#REF!&gt;0,ROUND(#REF!/#REF!,0),0)</f>
        <v>#REF!</v>
      </c>
      <c r="O86" s="16" t="e">
        <f>Source!P70</f>
        <v>#REF!</v>
      </c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>
        <v>1</v>
      </c>
      <c r="CQ86" s="16"/>
      <c r="CR86" s="16"/>
      <c r="CS86" s="16"/>
      <c r="CT86" s="16"/>
      <c r="CU86" s="16"/>
      <c r="CV86" s="16"/>
      <c r="CW86" s="16"/>
      <c r="CX86" s="16"/>
      <c r="CY86" s="16" t="e">
        <f>O86</f>
        <v>#REF!</v>
      </c>
      <c r="CZ86" s="16"/>
      <c r="DA86" s="16"/>
      <c r="DB86" s="16"/>
      <c r="DC86" s="16"/>
      <c r="DD86" s="16"/>
      <c r="DE86" s="16" t="e">
        <f t="shared" si="30"/>
        <v>#REF!</v>
      </c>
      <c r="DF86" s="16"/>
      <c r="DG86" s="16" t="e">
        <f>Source!P70</f>
        <v>#REF!</v>
      </c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 t="e">
        <f t="shared" si="31"/>
        <v>#REF!</v>
      </c>
      <c r="GE86" s="16"/>
      <c r="GF86" s="16"/>
      <c r="GG86" s="16"/>
      <c r="GH86" s="16" t="e">
        <f t="shared" si="32"/>
        <v>#REF!</v>
      </c>
      <c r="GI86" s="16"/>
      <c r="GJ86" s="16" t="e">
        <f t="shared" si="33"/>
        <v>#REF!</v>
      </c>
      <c r="GK86" s="16" t="e">
        <f t="shared" si="34"/>
        <v>#REF!</v>
      </c>
      <c r="GL86" s="16"/>
      <c r="GM86" s="16" t="e">
        <f t="shared" si="35"/>
        <v>#REF!</v>
      </c>
      <c r="GN86" s="16"/>
      <c r="GO86" s="16"/>
      <c r="GP86" s="16"/>
      <c r="GQ86" s="16"/>
      <c r="GR86" s="16"/>
      <c r="GS86" s="16"/>
      <c r="GT86" s="16"/>
      <c r="GU86" s="16"/>
      <c r="GV86" s="16" t="e">
        <f t="shared" si="36"/>
        <v>#REF!</v>
      </c>
      <c r="GW86" s="16"/>
      <c r="GX86" s="16"/>
      <c r="GY86" s="16"/>
      <c r="GZ86" s="16" t="e">
        <f t="shared" si="37"/>
        <v>#REF!</v>
      </c>
      <c r="HA86" s="16"/>
      <c r="HB86" s="16"/>
      <c r="HC86" s="16"/>
      <c r="HD86" s="16"/>
      <c r="HE86" s="16"/>
      <c r="HF86" s="16" t="e">
        <f t="shared" si="38"/>
        <v>#REF!</v>
      </c>
      <c r="HG86" s="16"/>
      <c r="HH86" s="16" t="e">
        <f t="shared" si="39"/>
        <v>#REF!</v>
      </c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 t="e">
        <f>N86</f>
        <v>#REF!</v>
      </c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</row>
    <row r="87" spans="1:249" ht="60" x14ac:dyDescent="0.2">
      <c r="A87" s="43">
        <v>5</v>
      </c>
      <c r="B87" s="47" t="s">
        <v>164</v>
      </c>
      <c r="C87" s="44" t="s">
        <v>165</v>
      </c>
      <c r="D87" s="45" t="s">
        <v>100</v>
      </c>
      <c r="E87" s="130">
        <v>0.36249999999999999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</row>
    <row r="88" spans="1:249" x14ac:dyDescent="0.2">
      <c r="A88" s="38" t="s">
        <v>167</v>
      </c>
      <c r="B88" s="39" t="s">
        <v>107</v>
      </c>
      <c r="C88" s="40" t="s">
        <v>108</v>
      </c>
      <c r="D88" s="41" t="s">
        <v>109</v>
      </c>
      <c r="E88" s="129">
        <f>Source!I72</f>
        <v>-88.45</v>
      </c>
      <c r="F88" s="16"/>
      <c r="G88" s="16"/>
      <c r="H88" s="16"/>
      <c r="I88" s="16"/>
      <c r="J88" s="16"/>
      <c r="K88" s="16"/>
      <c r="L88" s="16"/>
      <c r="M88" s="16"/>
      <c r="N88" s="16" t="e">
        <f>ROUND(Source!AC72*Source!AW72*Source!I72,0)</f>
        <v>#REF!</v>
      </c>
      <c r="O88" s="16" t="e">
        <f>Source!P72</f>
        <v>#REF!</v>
      </c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>
        <v>1</v>
      </c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 t="e">
        <f t="shared" ref="DE88:DE96" si="40">N88</f>
        <v>#REF!</v>
      </c>
      <c r="DF88" s="16"/>
      <c r="DG88" s="16" t="e">
        <f>Source!P72</f>
        <v>#REF!</v>
      </c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 t="e">
        <f t="shared" ref="GD88:GD96" si="41">N88</f>
        <v>#REF!</v>
      </c>
      <c r="GE88" s="16"/>
      <c r="GF88" s="16"/>
      <c r="GG88" s="16"/>
      <c r="GH88" s="16" t="e">
        <f t="shared" ref="GH88:GH96" si="42">N88</f>
        <v>#REF!</v>
      </c>
      <c r="GI88" s="16"/>
      <c r="GJ88" s="16" t="e">
        <f t="shared" ref="GJ88:GJ96" si="43">N88</f>
        <v>#REF!</v>
      </c>
      <c r="GK88" s="16" t="e">
        <f t="shared" ref="GK88:GK96" si="44">N88</f>
        <v>#REF!</v>
      </c>
      <c r="GL88" s="16"/>
      <c r="GM88" s="16" t="e">
        <f t="shared" ref="GM88:GM96" si="45">N88</f>
        <v>#REF!</v>
      </c>
      <c r="GN88" s="16"/>
      <c r="GO88" s="16"/>
      <c r="GP88" s="16"/>
      <c r="GQ88" s="16"/>
      <c r="GR88" s="16"/>
      <c r="GS88" s="16"/>
      <c r="GT88" s="16"/>
      <c r="GU88" s="16"/>
      <c r="GV88" s="16" t="e">
        <f t="shared" ref="GV88:GV96" si="46">N88</f>
        <v>#REF!</v>
      </c>
      <c r="GW88" s="16"/>
      <c r="GX88" s="16"/>
      <c r="GY88" s="16"/>
      <c r="GZ88" s="16" t="e">
        <f t="shared" ref="GZ88:GZ96" si="47">N88</f>
        <v>#REF!</v>
      </c>
      <c r="HA88" s="16"/>
      <c r="HB88" s="16"/>
      <c r="HC88" s="16"/>
      <c r="HD88" s="16"/>
      <c r="HE88" s="16"/>
      <c r="HF88" s="16" t="e">
        <f t="shared" ref="HF88:HF96" si="48">N88</f>
        <v>#REF!</v>
      </c>
      <c r="HG88" s="16"/>
      <c r="HH88" s="16" t="e">
        <f t="shared" ref="HH88:HH96" si="49">N88</f>
        <v>#REF!</v>
      </c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</row>
    <row r="89" spans="1:249" x14ac:dyDescent="0.2">
      <c r="A89" s="38" t="s">
        <v>168</v>
      </c>
      <c r="B89" s="39" t="s">
        <v>112</v>
      </c>
      <c r="C89" s="40" t="s">
        <v>113</v>
      </c>
      <c r="D89" s="41" t="s">
        <v>109</v>
      </c>
      <c r="E89" s="129">
        <f>Source!I73</f>
        <v>-20.3</v>
      </c>
      <c r="F89" s="16"/>
      <c r="G89" s="16"/>
      <c r="H89" s="16"/>
      <c r="I89" s="16"/>
      <c r="J89" s="16"/>
      <c r="K89" s="16"/>
      <c r="L89" s="16"/>
      <c r="M89" s="16"/>
      <c r="N89" s="16" t="e">
        <f>ROUND(Source!AC73*Source!AW73*Source!I73,0)</f>
        <v>#REF!</v>
      </c>
      <c r="O89" s="16" t="e">
        <f>Source!P73</f>
        <v>#REF!</v>
      </c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>
        <v>1</v>
      </c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 t="e">
        <f t="shared" si="40"/>
        <v>#REF!</v>
      </c>
      <c r="DF89" s="16"/>
      <c r="DG89" s="16" t="e">
        <f>Source!P73</f>
        <v>#REF!</v>
      </c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 t="e">
        <f t="shared" si="41"/>
        <v>#REF!</v>
      </c>
      <c r="GE89" s="16"/>
      <c r="GF89" s="16"/>
      <c r="GG89" s="16"/>
      <c r="GH89" s="16" t="e">
        <f t="shared" si="42"/>
        <v>#REF!</v>
      </c>
      <c r="GI89" s="16"/>
      <c r="GJ89" s="16" t="e">
        <f t="shared" si="43"/>
        <v>#REF!</v>
      </c>
      <c r="GK89" s="16" t="e">
        <f t="shared" si="44"/>
        <v>#REF!</v>
      </c>
      <c r="GL89" s="16"/>
      <c r="GM89" s="16" t="e">
        <f t="shared" si="45"/>
        <v>#REF!</v>
      </c>
      <c r="GN89" s="16"/>
      <c r="GO89" s="16"/>
      <c r="GP89" s="16"/>
      <c r="GQ89" s="16"/>
      <c r="GR89" s="16"/>
      <c r="GS89" s="16"/>
      <c r="GT89" s="16"/>
      <c r="GU89" s="16"/>
      <c r="GV89" s="16" t="e">
        <f t="shared" si="46"/>
        <v>#REF!</v>
      </c>
      <c r="GW89" s="16"/>
      <c r="GX89" s="16"/>
      <c r="GY89" s="16"/>
      <c r="GZ89" s="16" t="e">
        <f t="shared" si="47"/>
        <v>#REF!</v>
      </c>
      <c r="HA89" s="16"/>
      <c r="HB89" s="16"/>
      <c r="HC89" s="16"/>
      <c r="HD89" s="16"/>
      <c r="HE89" s="16"/>
      <c r="HF89" s="16" t="e">
        <f t="shared" si="48"/>
        <v>#REF!</v>
      </c>
      <c r="HG89" s="16"/>
      <c r="HH89" s="16" t="e">
        <f t="shared" si="49"/>
        <v>#REF!</v>
      </c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</row>
    <row r="90" spans="1:249" ht="24" x14ac:dyDescent="0.2">
      <c r="A90" s="38" t="s">
        <v>169</v>
      </c>
      <c r="B90" s="39" t="s">
        <v>116</v>
      </c>
      <c r="C90" s="40" t="s">
        <v>117</v>
      </c>
      <c r="D90" s="41" t="s">
        <v>76</v>
      </c>
      <c r="E90" s="129">
        <f>Source!I74</f>
        <v>-5.6550000000000002</v>
      </c>
      <c r="F90" s="16"/>
      <c r="G90" s="16"/>
      <c r="H90" s="16"/>
      <c r="I90" s="16"/>
      <c r="J90" s="16"/>
      <c r="K90" s="16"/>
      <c r="L90" s="16"/>
      <c r="M90" s="16"/>
      <c r="N90" s="16" t="e">
        <f>ROUND(Source!AC74*Source!AW74*Source!I74,0)</f>
        <v>#REF!</v>
      </c>
      <c r="O90" s="16" t="e">
        <f>Source!P74</f>
        <v>#REF!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>
        <v>1</v>
      </c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 t="e">
        <f t="shared" si="40"/>
        <v>#REF!</v>
      </c>
      <c r="DF90" s="16"/>
      <c r="DG90" s="16" t="e">
        <f>Source!P74</f>
        <v>#REF!</v>
      </c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 t="e">
        <f t="shared" si="41"/>
        <v>#REF!</v>
      </c>
      <c r="GE90" s="16"/>
      <c r="GF90" s="16"/>
      <c r="GG90" s="16"/>
      <c r="GH90" s="16" t="e">
        <f t="shared" si="42"/>
        <v>#REF!</v>
      </c>
      <c r="GI90" s="16"/>
      <c r="GJ90" s="16" t="e">
        <f t="shared" si="43"/>
        <v>#REF!</v>
      </c>
      <c r="GK90" s="16" t="e">
        <f t="shared" si="44"/>
        <v>#REF!</v>
      </c>
      <c r="GL90" s="16"/>
      <c r="GM90" s="16" t="e">
        <f t="shared" si="45"/>
        <v>#REF!</v>
      </c>
      <c r="GN90" s="16"/>
      <c r="GO90" s="16"/>
      <c r="GP90" s="16"/>
      <c r="GQ90" s="16"/>
      <c r="GR90" s="16"/>
      <c r="GS90" s="16"/>
      <c r="GT90" s="16"/>
      <c r="GU90" s="16"/>
      <c r="GV90" s="16" t="e">
        <f t="shared" si="46"/>
        <v>#REF!</v>
      </c>
      <c r="GW90" s="16"/>
      <c r="GX90" s="16"/>
      <c r="GY90" s="16"/>
      <c r="GZ90" s="16" t="e">
        <f t="shared" si="47"/>
        <v>#REF!</v>
      </c>
      <c r="HA90" s="16"/>
      <c r="HB90" s="16"/>
      <c r="HC90" s="16"/>
      <c r="HD90" s="16"/>
      <c r="HE90" s="16"/>
      <c r="HF90" s="16" t="e">
        <f t="shared" si="48"/>
        <v>#REF!</v>
      </c>
      <c r="HG90" s="16"/>
      <c r="HH90" s="16" t="e">
        <f t="shared" si="49"/>
        <v>#REF!</v>
      </c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</row>
    <row r="91" spans="1:249" ht="24" x14ac:dyDescent="0.2">
      <c r="A91" s="38" t="s">
        <v>170</v>
      </c>
      <c r="B91" s="39" t="s">
        <v>120</v>
      </c>
      <c r="C91" s="40" t="s">
        <v>121</v>
      </c>
      <c r="D91" s="41" t="s">
        <v>122</v>
      </c>
      <c r="E91" s="129">
        <f>Source!I75</f>
        <v>-14.101249999999999</v>
      </c>
      <c r="F91" s="16"/>
      <c r="G91" s="16"/>
      <c r="H91" s="16"/>
      <c r="I91" s="16"/>
      <c r="J91" s="16"/>
      <c r="K91" s="16"/>
      <c r="L91" s="16"/>
      <c r="M91" s="16"/>
      <c r="N91" s="16" t="e">
        <f>ROUND(Source!AC75*Source!AW75*Source!I75,0)</f>
        <v>#REF!</v>
      </c>
      <c r="O91" s="16" t="e">
        <f>Source!P75</f>
        <v>#REF!</v>
      </c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>
        <v>1</v>
      </c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 t="e">
        <f t="shared" si="40"/>
        <v>#REF!</v>
      </c>
      <c r="DF91" s="16"/>
      <c r="DG91" s="16" t="e">
        <f>Source!P75</f>
        <v>#REF!</v>
      </c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 t="e">
        <f t="shared" si="41"/>
        <v>#REF!</v>
      </c>
      <c r="GE91" s="16"/>
      <c r="GF91" s="16"/>
      <c r="GG91" s="16"/>
      <c r="GH91" s="16" t="e">
        <f t="shared" si="42"/>
        <v>#REF!</v>
      </c>
      <c r="GI91" s="16"/>
      <c r="GJ91" s="16" t="e">
        <f t="shared" si="43"/>
        <v>#REF!</v>
      </c>
      <c r="GK91" s="16" t="e">
        <f t="shared" si="44"/>
        <v>#REF!</v>
      </c>
      <c r="GL91" s="16"/>
      <c r="GM91" s="16" t="e">
        <f t="shared" si="45"/>
        <v>#REF!</v>
      </c>
      <c r="GN91" s="16"/>
      <c r="GO91" s="16"/>
      <c r="GP91" s="16"/>
      <c r="GQ91" s="16"/>
      <c r="GR91" s="16"/>
      <c r="GS91" s="16"/>
      <c r="GT91" s="16"/>
      <c r="GU91" s="16"/>
      <c r="GV91" s="16" t="e">
        <f t="shared" si="46"/>
        <v>#REF!</v>
      </c>
      <c r="GW91" s="16"/>
      <c r="GX91" s="16"/>
      <c r="GY91" s="16"/>
      <c r="GZ91" s="16" t="e">
        <f t="shared" si="47"/>
        <v>#REF!</v>
      </c>
      <c r="HA91" s="16"/>
      <c r="HB91" s="16"/>
      <c r="HC91" s="16"/>
      <c r="HD91" s="16"/>
      <c r="HE91" s="16"/>
      <c r="HF91" s="16" t="e">
        <f t="shared" si="48"/>
        <v>#REF!</v>
      </c>
      <c r="HG91" s="16"/>
      <c r="HH91" s="16" t="e">
        <f t="shared" si="49"/>
        <v>#REF!</v>
      </c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</row>
    <row r="92" spans="1:249" ht="36" x14ac:dyDescent="0.2">
      <c r="A92" s="33" t="s">
        <v>171</v>
      </c>
      <c r="B92" s="37" t="s">
        <v>28</v>
      </c>
      <c r="C92" s="34" t="s">
        <v>124</v>
      </c>
      <c r="D92" s="35" t="s">
        <v>109</v>
      </c>
      <c r="E92" s="128">
        <f>Source!I76</f>
        <v>107.35</v>
      </c>
      <c r="F92" s="16"/>
      <c r="G92" s="16"/>
      <c r="H92" s="16"/>
      <c r="I92" s="16"/>
      <c r="J92" s="16"/>
      <c r="K92" s="16"/>
      <c r="L92" s="16"/>
      <c r="M92" s="16"/>
      <c r="N92" s="16" t="e">
        <f>IF(#REF!&gt;0,ROUND(#REF!/#REF!,0),0)</f>
        <v>#REF!</v>
      </c>
      <c r="O92" s="16" t="e">
        <f>Source!P76</f>
        <v>#REF!</v>
      </c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>
        <v>1</v>
      </c>
      <c r="CQ92" s="16"/>
      <c r="CR92" s="16"/>
      <c r="CS92" s="16"/>
      <c r="CT92" s="16"/>
      <c r="CU92" s="16"/>
      <c r="CV92" s="16"/>
      <c r="CW92" s="16"/>
      <c r="CX92" s="16"/>
      <c r="CY92" s="16" t="e">
        <f>O92</f>
        <v>#REF!</v>
      </c>
      <c r="CZ92" s="16"/>
      <c r="DA92" s="16"/>
      <c r="DB92" s="16"/>
      <c r="DC92" s="16"/>
      <c r="DD92" s="16"/>
      <c r="DE92" s="16" t="e">
        <f t="shared" si="40"/>
        <v>#REF!</v>
      </c>
      <c r="DF92" s="16"/>
      <c r="DG92" s="16" t="e">
        <f>Source!P76</f>
        <v>#REF!</v>
      </c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 t="e">
        <f t="shared" si="41"/>
        <v>#REF!</v>
      </c>
      <c r="GE92" s="16"/>
      <c r="GF92" s="16"/>
      <c r="GG92" s="16"/>
      <c r="GH92" s="16" t="e">
        <f t="shared" si="42"/>
        <v>#REF!</v>
      </c>
      <c r="GI92" s="16"/>
      <c r="GJ92" s="16" t="e">
        <f t="shared" si="43"/>
        <v>#REF!</v>
      </c>
      <c r="GK92" s="16" t="e">
        <f t="shared" si="44"/>
        <v>#REF!</v>
      </c>
      <c r="GL92" s="16"/>
      <c r="GM92" s="16" t="e">
        <f t="shared" si="45"/>
        <v>#REF!</v>
      </c>
      <c r="GN92" s="16"/>
      <c r="GO92" s="16"/>
      <c r="GP92" s="16"/>
      <c r="GQ92" s="16"/>
      <c r="GR92" s="16"/>
      <c r="GS92" s="16"/>
      <c r="GT92" s="16"/>
      <c r="GU92" s="16"/>
      <c r="GV92" s="16" t="e">
        <f t="shared" si="46"/>
        <v>#REF!</v>
      </c>
      <c r="GW92" s="16"/>
      <c r="GX92" s="16"/>
      <c r="GY92" s="16"/>
      <c r="GZ92" s="16" t="e">
        <f t="shared" si="47"/>
        <v>#REF!</v>
      </c>
      <c r="HA92" s="16"/>
      <c r="HB92" s="16"/>
      <c r="HC92" s="16"/>
      <c r="HD92" s="16"/>
      <c r="HE92" s="16"/>
      <c r="HF92" s="16" t="e">
        <f t="shared" si="48"/>
        <v>#REF!</v>
      </c>
      <c r="HG92" s="16"/>
      <c r="HH92" s="16" t="e">
        <f t="shared" si="49"/>
        <v>#REF!</v>
      </c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 t="e">
        <f>N92</f>
        <v>#REF!</v>
      </c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</row>
    <row r="93" spans="1:249" ht="24" x14ac:dyDescent="0.2">
      <c r="A93" s="33" t="s">
        <v>172</v>
      </c>
      <c r="B93" s="37" t="s">
        <v>28</v>
      </c>
      <c r="C93" s="34" t="s">
        <v>127</v>
      </c>
      <c r="D93" s="35" t="s">
        <v>109</v>
      </c>
      <c r="E93" s="128">
        <f>Source!I77</f>
        <v>28.539000000000001</v>
      </c>
      <c r="F93" s="16"/>
      <c r="G93" s="16"/>
      <c r="H93" s="16"/>
      <c r="I93" s="16"/>
      <c r="J93" s="16"/>
      <c r="K93" s="16"/>
      <c r="L93" s="16"/>
      <c r="M93" s="16"/>
      <c r="N93" s="16" t="e">
        <f>IF(#REF!&gt;0,ROUND(#REF!/#REF!,0),0)</f>
        <v>#REF!</v>
      </c>
      <c r="O93" s="16" t="e">
        <f>Source!P77</f>
        <v>#REF!</v>
      </c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>
        <v>1</v>
      </c>
      <c r="CQ93" s="16"/>
      <c r="CR93" s="16"/>
      <c r="CS93" s="16"/>
      <c r="CT93" s="16"/>
      <c r="CU93" s="16"/>
      <c r="CV93" s="16"/>
      <c r="CW93" s="16"/>
      <c r="CX93" s="16"/>
      <c r="CY93" s="16" t="e">
        <f>O93</f>
        <v>#REF!</v>
      </c>
      <c r="CZ93" s="16"/>
      <c r="DA93" s="16"/>
      <c r="DB93" s="16"/>
      <c r="DC93" s="16"/>
      <c r="DD93" s="16"/>
      <c r="DE93" s="16" t="e">
        <f t="shared" si="40"/>
        <v>#REF!</v>
      </c>
      <c r="DF93" s="16"/>
      <c r="DG93" s="16" t="e">
        <f>Source!P77</f>
        <v>#REF!</v>
      </c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 t="e">
        <f t="shared" si="41"/>
        <v>#REF!</v>
      </c>
      <c r="GE93" s="16"/>
      <c r="GF93" s="16"/>
      <c r="GG93" s="16"/>
      <c r="GH93" s="16" t="e">
        <f t="shared" si="42"/>
        <v>#REF!</v>
      </c>
      <c r="GI93" s="16"/>
      <c r="GJ93" s="16" t="e">
        <f t="shared" si="43"/>
        <v>#REF!</v>
      </c>
      <c r="GK93" s="16" t="e">
        <f t="shared" si="44"/>
        <v>#REF!</v>
      </c>
      <c r="GL93" s="16"/>
      <c r="GM93" s="16" t="e">
        <f t="shared" si="45"/>
        <v>#REF!</v>
      </c>
      <c r="GN93" s="16"/>
      <c r="GO93" s="16"/>
      <c r="GP93" s="16"/>
      <c r="GQ93" s="16"/>
      <c r="GR93" s="16"/>
      <c r="GS93" s="16"/>
      <c r="GT93" s="16"/>
      <c r="GU93" s="16"/>
      <c r="GV93" s="16" t="e">
        <f t="shared" si="46"/>
        <v>#REF!</v>
      </c>
      <c r="GW93" s="16"/>
      <c r="GX93" s="16"/>
      <c r="GY93" s="16"/>
      <c r="GZ93" s="16" t="e">
        <f t="shared" si="47"/>
        <v>#REF!</v>
      </c>
      <c r="HA93" s="16"/>
      <c r="HB93" s="16"/>
      <c r="HC93" s="16"/>
      <c r="HD93" s="16"/>
      <c r="HE93" s="16"/>
      <c r="HF93" s="16" t="e">
        <f t="shared" si="48"/>
        <v>#REF!</v>
      </c>
      <c r="HG93" s="16"/>
      <c r="HH93" s="16" t="e">
        <f t="shared" si="49"/>
        <v>#REF!</v>
      </c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 t="e">
        <f>N93</f>
        <v>#REF!</v>
      </c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</row>
    <row r="94" spans="1:249" ht="24" x14ac:dyDescent="0.2">
      <c r="A94" s="33" t="s">
        <v>173</v>
      </c>
      <c r="B94" s="37" t="s">
        <v>28</v>
      </c>
      <c r="C94" s="34" t="s">
        <v>130</v>
      </c>
      <c r="D94" s="35" t="s">
        <v>51</v>
      </c>
      <c r="E94" s="128">
        <f>Source!I78</f>
        <v>13.250000000000002</v>
      </c>
      <c r="F94" s="16"/>
      <c r="G94" s="16"/>
      <c r="H94" s="16"/>
      <c r="I94" s="16"/>
      <c r="J94" s="16"/>
      <c r="K94" s="16"/>
      <c r="L94" s="16"/>
      <c r="M94" s="16"/>
      <c r="N94" s="16" t="e">
        <f>IF(#REF!&gt;0,ROUND(#REF!/#REF!,0),0)</f>
        <v>#REF!</v>
      </c>
      <c r="O94" s="16" t="e">
        <f>Source!P78</f>
        <v>#REF!</v>
      </c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>
        <v>1</v>
      </c>
      <c r="CQ94" s="16"/>
      <c r="CR94" s="16"/>
      <c r="CS94" s="16"/>
      <c r="CT94" s="16"/>
      <c r="CU94" s="16"/>
      <c r="CV94" s="16"/>
      <c r="CW94" s="16"/>
      <c r="CX94" s="16"/>
      <c r="CY94" s="16" t="e">
        <f>O94</f>
        <v>#REF!</v>
      </c>
      <c r="CZ94" s="16"/>
      <c r="DA94" s="16"/>
      <c r="DB94" s="16"/>
      <c r="DC94" s="16"/>
      <c r="DD94" s="16"/>
      <c r="DE94" s="16" t="e">
        <f t="shared" si="40"/>
        <v>#REF!</v>
      </c>
      <c r="DF94" s="16"/>
      <c r="DG94" s="16" t="e">
        <f>Source!P78</f>
        <v>#REF!</v>
      </c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 t="e">
        <f t="shared" si="41"/>
        <v>#REF!</v>
      </c>
      <c r="GE94" s="16"/>
      <c r="GF94" s="16"/>
      <c r="GG94" s="16"/>
      <c r="GH94" s="16" t="e">
        <f t="shared" si="42"/>
        <v>#REF!</v>
      </c>
      <c r="GI94" s="16"/>
      <c r="GJ94" s="16" t="e">
        <f t="shared" si="43"/>
        <v>#REF!</v>
      </c>
      <c r="GK94" s="16" t="e">
        <f t="shared" si="44"/>
        <v>#REF!</v>
      </c>
      <c r="GL94" s="16"/>
      <c r="GM94" s="16" t="e">
        <f t="shared" si="45"/>
        <v>#REF!</v>
      </c>
      <c r="GN94" s="16"/>
      <c r="GO94" s="16"/>
      <c r="GP94" s="16"/>
      <c r="GQ94" s="16"/>
      <c r="GR94" s="16"/>
      <c r="GS94" s="16"/>
      <c r="GT94" s="16"/>
      <c r="GU94" s="16"/>
      <c r="GV94" s="16" t="e">
        <f t="shared" si="46"/>
        <v>#REF!</v>
      </c>
      <c r="GW94" s="16"/>
      <c r="GX94" s="16"/>
      <c r="GY94" s="16"/>
      <c r="GZ94" s="16" t="e">
        <f t="shared" si="47"/>
        <v>#REF!</v>
      </c>
      <c r="HA94" s="16"/>
      <c r="HB94" s="16"/>
      <c r="HC94" s="16"/>
      <c r="HD94" s="16"/>
      <c r="HE94" s="16"/>
      <c r="HF94" s="16" t="e">
        <f t="shared" si="48"/>
        <v>#REF!</v>
      </c>
      <c r="HG94" s="16"/>
      <c r="HH94" s="16" t="e">
        <f t="shared" si="49"/>
        <v>#REF!</v>
      </c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 t="e">
        <f>N94</f>
        <v>#REF!</v>
      </c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</row>
    <row r="95" spans="1:249" x14ac:dyDescent="0.2">
      <c r="A95" s="33" t="s">
        <v>174</v>
      </c>
      <c r="B95" s="37" t="s">
        <v>28</v>
      </c>
      <c r="C95" s="34" t="s">
        <v>38</v>
      </c>
      <c r="D95" s="35" t="s">
        <v>30</v>
      </c>
      <c r="E95" s="128">
        <f>Source!I79</f>
        <v>180</v>
      </c>
      <c r="F95" s="16"/>
      <c r="G95" s="16"/>
      <c r="H95" s="16"/>
      <c r="I95" s="16"/>
      <c r="J95" s="16"/>
      <c r="K95" s="16"/>
      <c r="L95" s="16"/>
      <c r="M95" s="16"/>
      <c r="N95" s="16" t="e">
        <f>IF(#REF!&gt;0,ROUND(#REF!/#REF!,0),0)</f>
        <v>#REF!</v>
      </c>
      <c r="O95" s="16" t="e">
        <f>Source!P79</f>
        <v>#REF!</v>
      </c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>
        <v>1</v>
      </c>
      <c r="CQ95" s="16"/>
      <c r="CR95" s="16"/>
      <c r="CS95" s="16"/>
      <c r="CT95" s="16"/>
      <c r="CU95" s="16"/>
      <c r="CV95" s="16"/>
      <c r="CW95" s="16"/>
      <c r="CX95" s="16"/>
      <c r="CY95" s="16" t="e">
        <f>O95</f>
        <v>#REF!</v>
      </c>
      <c r="CZ95" s="16"/>
      <c r="DA95" s="16"/>
      <c r="DB95" s="16"/>
      <c r="DC95" s="16"/>
      <c r="DD95" s="16"/>
      <c r="DE95" s="16" t="e">
        <f t="shared" si="40"/>
        <v>#REF!</v>
      </c>
      <c r="DF95" s="16"/>
      <c r="DG95" s="16" t="e">
        <f>Source!P79</f>
        <v>#REF!</v>
      </c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 t="e">
        <f t="shared" si="41"/>
        <v>#REF!</v>
      </c>
      <c r="GE95" s="16"/>
      <c r="GF95" s="16"/>
      <c r="GG95" s="16"/>
      <c r="GH95" s="16" t="e">
        <f t="shared" si="42"/>
        <v>#REF!</v>
      </c>
      <c r="GI95" s="16"/>
      <c r="GJ95" s="16" t="e">
        <f t="shared" si="43"/>
        <v>#REF!</v>
      </c>
      <c r="GK95" s="16" t="e">
        <f t="shared" si="44"/>
        <v>#REF!</v>
      </c>
      <c r="GL95" s="16"/>
      <c r="GM95" s="16" t="e">
        <f t="shared" si="45"/>
        <v>#REF!</v>
      </c>
      <c r="GN95" s="16"/>
      <c r="GO95" s="16"/>
      <c r="GP95" s="16"/>
      <c r="GQ95" s="16"/>
      <c r="GR95" s="16"/>
      <c r="GS95" s="16"/>
      <c r="GT95" s="16"/>
      <c r="GU95" s="16"/>
      <c r="GV95" s="16" t="e">
        <f t="shared" si="46"/>
        <v>#REF!</v>
      </c>
      <c r="GW95" s="16"/>
      <c r="GX95" s="16"/>
      <c r="GY95" s="16"/>
      <c r="GZ95" s="16" t="e">
        <f t="shared" si="47"/>
        <v>#REF!</v>
      </c>
      <c r="HA95" s="16"/>
      <c r="HB95" s="16"/>
      <c r="HC95" s="16"/>
      <c r="HD95" s="16"/>
      <c r="HE95" s="16"/>
      <c r="HF95" s="16" t="e">
        <f t="shared" si="48"/>
        <v>#REF!</v>
      </c>
      <c r="HG95" s="16"/>
      <c r="HH95" s="16" t="e">
        <f t="shared" si="49"/>
        <v>#REF!</v>
      </c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 t="e">
        <f>N95</f>
        <v>#REF!</v>
      </c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</row>
    <row r="96" spans="1:249" x14ac:dyDescent="0.2">
      <c r="A96" s="33" t="s">
        <v>175</v>
      </c>
      <c r="B96" s="37" t="s">
        <v>28</v>
      </c>
      <c r="C96" s="34" t="s">
        <v>134</v>
      </c>
      <c r="D96" s="35" t="s">
        <v>135</v>
      </c>
      <c r="E96" s="128">
        <f>Source!I80</f>
        <v>36.25</v>
      </c>
      <c r="F96" s="16"/>
      <c r="G96" s="16"/>
      <c r="H96" s="16"/>
      <c r="I96" s="16"/>
      <c r="J96" s="16"/>
      <c r="K96" s="16"/>
      <c r="L96" s="16"/>
      <c r="M96" s="16"/>
      <c r="N96" s="16" t="e">
        <f>IF(#REF!&gt;0,ROUND(#REF!/#REF!,0),0)</f>
        <v>#REF!</v>
      </c>
      <c r="O96" s="16" t="e">
        <f>Source!P80</f>
        <v>#REF!</v>
      </c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>
        <v>1</v>
      </c>
      <c r="CQ96" s="16"/>
      <c r="CR96" s="16"/>
      <c r="CS96" s="16"/>
      <c r="CT96" s="16"/>
      <c r="CU96" s="16"/>
      <c r="CV96" s="16"/>
      <c r="CW96" s="16"/>
      <c r="CX96" s="16"/>
      <c r="CY96" s="16" t="e">
        <f>O96</f>
        <v>#REF!</v>
      </c>
      <c r="CZ96" s="16"/>
      <c r="DA96" s="16"/>
      <c r="DB96" s="16"/>
      <c r="DC96" s="16"/>
      <c r="DD96" s="16"/>
      <c r="DE96" s="16" t="e">
        <f t="shared" si="40"/>
        <v>#REF!</v>
      </c>
      <c r="DF96" s="16"/>
      <c r="DG96" s="16" t="e">
        <f>Source!P80</f>
        <v>#REF!</v>
      </c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 t="e">
        <f t="shared" si="41"/>
        <v>#REF!</v>
      </c>
      <c r="GE96" s="16"/>
      <c r="GF96" s="16"/>
      <c r="GG96" s="16"/>
      <c r="GH96" s="16" t="e">
        <f t="shared" si="42"/>
        <v>#REF!</v>
      </c>
      <c r="GI96" s="16"/>
      <c r="GJ96" s="16" t="e">
        <f t="shared" si="43"/>
        <v>#REF!</v>
      </c>
      <c r="GK96" s="16" t="e">
        <f t="shared" si="44"/>
        <v>#REF!</v>
      </c>
      <c r="GL96" s="16"/>
      <c r="GM96" s="16" t="e">
        <f t="shared" si="45"/>
        <v>#REF!</v>
      </c>
      <c r="GN96" s="16"/>
      <c r="GO96" s="16"/>
      <c r="GP96" s="16"/>
      <c r="GQ96" s="16"/>
      <c r="GR96" s="16"/>
      <c r="GS96" s="16"/>
      <c r="GT96" s="16"/>
      <c r="GU96" s="16"/>
      <c r="GV96" s="16" t="e">
        <f t="shared" si="46"/>
        <v>#REF!</v>
      </c>
      <c r="GW96" s="16"/>
      <c r="GX96" s="16"/>
      <c r="GY96" s="16"/>
      <c r="GZ96" s="16" t="e">
        <f t="shared" si="47"/>
        <v>#REF!</v>
      </c>
      <c r="HA96" s="16"/>
      <c r="HB96" s="16"/>
      <c r="HC96" s="16"/>
      <c r="HD96" s="16"/>
      <c r="HE96" s="16"/>
      <c r="HF96" s="16" t="e">
        <f t="shared" si="48"/>
        <v>#REF!</v>
      </c>
      <c r="HG96" s="16"/>
      <c r="HH96" s="16" t="e">
        <f t="shared" si="49"/>
        <v>#REF!</v>
      </c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 t="e">
        <f>N96</f>
        <v>#REF!</v>
      </c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</row>
    <row r="97" spans="1:249" ht="72" x14ac:dyDescent="0.2">
      <c r="A97" s="43">
        <v>6</v>
      </c>
      <c r="B97" s="47" t="s">
        <v>177</v>
      </c>
      <c r="C97" s="44" t="s">
        <v>178</v>
      </c>
      <c r="D97" s="45" t="s">
        <v>100</v>
      </c>
      <c r="E97" s="130">
        <v>13.4511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</row>
    <row r="98" spans="1:249" x14ac:dyDescent="0.2">
      <c r="A98" s="38" t="s">
        <v>180</v>
      </c>
      <c r="B98" s="39" t="s">
        <v>107</v>
      </c>
      <c r="C98" s="40" t="s">
        <v>108</v>
      </c>
      <c r="D98" s="41" t="s">
        <v>109</v>
      </c>
      <c r="E98" s="129">
        <f>Source!I82</f>
        <v>-3342.5983500000002</v>
      </c>
      <c r="F98" s="16"/>
      <c r="G98" s="16"/>
      <c r="H98" s="16"/>
      <c r="I98" s="16"/>
      <c r="J98" s="16"/>
      <c r="K98" s="16"/>
      <c r="L98" s="16"/>
      <c r="M98" s="16"/>
      <c r="N98" s="16" t="e">
        <f>ROUND(Source!AC82*Source!AW82*Source!I82,0)</f>
        <v>#REF!</v>
      </c>
      <c r="O98" s="16" t="e">
        <f>Source!P82</f>
        <v>#REF!</v>
      </c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>
        <v>1</v>
      </c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 t="e">
        <f t="shared" ref="DE98:DE106" si="50">N98</f>
        <v>#REF!</v>
      </c>
      <c r="DF98" s="16"/>
      <c r="DG98" s="16" t="e">
        <f>Source!P82</f>
        <v>#REF!</v>
      </c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 t="e">
        <f t="shared" ref="GD98:GD106" si="51">N98</f>
        <v>#REF!</v>
      </c>
      <c r="GE98" s="16"/>
      <c r="GF98" s="16"/>
      <c r="GG98" s="16"/>
      <c r="GH98" s="16" t="e">
        <f t="shared" ref="GH98:GH106" si="52">N98</f>
        <v>#REF!</v>
      </c>
      <c r="GI98" s="16"/>
      <c r="GJ98" s="16" t="e">
        <f t="shared" ref="GJ98:GJ106" si="53">N98</f>
        <v>#REF!</v>
      </c>
      <c r="GK98" s="16" t="e">
        <f t="shared" ref="GK98:GK106" si="54">N98</f>
        <v>#REF!</v>
      </c>
      <c r="GL98" s="16"/>
      <c r="GM98" s="16" t="e">
        <f t="shared" ref="GM98:GM106" si="55">N98</f>
        <v>#REF!</v>
      </c>
      <c r="GN98" s="16"/>
      <c r="GO98" s="16"/>
      <c r="GP98" s="16"/>
      <c r="GQ98" s="16"/>
      <c r="GR98" s="16"/>
      <c r="GS98" s="16"/>
      <c r="GT98" s="16"/>
      <c r="GU98" s="16"/>
      <c r="GV98" s="16" t="e">
        <f t="shared" ref="GV98:GV106" si="56">N98</f>
        <v>#REF!</v>
      </c>
      <c r="GW98" s="16"/>
      <c r="GX98" s="16"/>
      <c r="GY98" s="16"/>
      <c r="GZ98" s="16" t="e">
        <f t="shared" ref="GZ98:GZ106" si="57">N98</f>
        <v>#REF!</v>
      </c>
      <c r="HA98" s="16"/>
      <c r="HB98" s="16"/>
      <c r="HC98" s="16"/>
      <c r="HD98" s="16"/>
      <c r="HE98" s="16"/>
      <c r="HF98" s="16" t="e">
        <f t="shared" ref="HF98:HF106" si="58">N98</f>
        <v>#REF!</v>
      </c>
      <c r="HG98" s="16"/>
      <c r="HH98" s="16" t="e">
        <f t="shared" ref="HH98:HH106" si="59">N98</f>
        <v>#REF!</v>
      </c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</row>
    <row r="99" spans="1:249" x14ac:dyDescent="0.2">
      <c r="A99" s="38" t="s">
        <v>181</v>
      </c>
      <c r="B99" s="39" t="s">
        <v>112</v>
      </c>
      <c r="C99" s="40" t="s">
        <v>113</v>
      </c>
      <c r="D99" s="41" t="s">
        <v>109</v>
      </c>
      <c r="E99" s="129">
        <f>Source!I83</f>
        <v>-773.43825000000004</v>
      </c>
      <c r="F99" s="16"/>
      <c r="G99" s="16"/>
      <c r="H99" s="16"/>
      <c r="I99" s="16"/>
      <c r="J99" s="16"/>
      <c r="K99" s="16"/>
      <c r="L99" s="16"/>
      <c r="M99" s="16"/>
      <c r="N99" s="16" t="e">
        <f>ROUND(Source!AC83*Source!AW83*Source!I83,0)</f>
        <v>#REF!</v>
      </c>
      <c r="O99" s="16" t="e">
        <f>Source!P83</f>
        <v>#REF!</v>
      </c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>
        <v>1</v>
      </c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 t="e">
        <f t="shared" si="50"/>
        <v>#REF!</v>
      </c>
      <c r="DF99" s="16"/>
      <c r="DG99" s="16" t="e">
        <f>Source!P83</f>
        <v>#REF!</v>
      </c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 t="e">
        <f t="shared" si="51"/>
        <v>#REF!</v>
      </c>
      <c r="GE99" s="16"/>
      <c r="GF99" s="16"/>
      <c r="GG99" s="16"/>
      <c r="GH99" s="16" t="e">
        <f t="shared" si="52"/>
        <v>#REF!</v>
      </c>
      <c r="GI99" s="16"/>
      <c r="GJ99" s="16" t="e">
        <f t="shared" si="53"/>
        <v>#REF!</v>
      </c>
      <c r="GK99" s="16" t="e">
        <f t="shared" si="54"/>
        <v>#REF!</v>
      </c>
      <c r="GL99" s="16"/>
      <c r="GM99" s="16" t="e">
        <f t="shared" si="55"/>
        <v>#REF!</v>
      </c>
      <c r="GN99" s="16"/>
      <c r="GO99" s="16"/>
      <c r="GP99" s="16"/>
      <c r="GQ99" s="16"/>
      <c r="GR99" s="16"/>
      <c r="GS99" s="16"/>
      <c r="GT99" s="16"/>
      <c r="GU99" s="16"/>
      <c r="GV99" s="16" t="e">
        <f t="shared" si="56"/>
        <v>#REF!</v>
      </c>
      <c r="GW99" s="16"/>
      <c r="GX99" s="16"/>
      <c r="GY99" s="16"/>
      <c r="GZ99" s="16" t="e">
        <f t="shared" si="57"/>
        <v>#REF!</v>
      </c>
      <c r="HA99" s="16"/>
      <c r="HB99" s="16"/>
      <c r="HC99" s="16"/>
      <c r="HD99" s="16"/>
      <c r="HE99" s="16"/>
      <c r="HF99" s="16" t="e">
        <f t="shared" si="58"/>
        <v>#REF!</v>
      </c>
      <c r="HG99" s="16"/>
      <c r="HH99" s="16" t="e">
        <f t="shared" si="59"/>
        <v>#REF!</v>
      </c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</row>
    <row r="100" spans="1:249" ht="24" x14ac:dyDescent="0.2">
      <c r="A100" s="38" t="s">
        <v>182</v>
      </c>
      <c r="B100" s="39" t="s">
        <v>116</v>
      </c>
      <c r="C100" s="40" t="s">
        <v>117</v>
      </c>
      <c r="D100" s="41" t="s">
        <v>76</v>
      </c>
      <c r="E100" s="129">
        <f>Source!I84</f>
        <v>-211.85482500000001</v>
      </c>
      <c r="F100" s="16"/>
      <c r="G100" s="16"/>
      <c r="H100" s="16"/>
      <c r="I100" s="16"/>
      <c r="J100" s="16"/>
      <c r="K100" s="16"/>
      <c r="L100" s="16"/>
      <c r="M100" s="16"/>
      <c r="N100" s="16" t="e">
        <f>ROUND(Source!AC84*Source!AW84*Source!I84,0)</f>
        <v>#REF!</v>
      </c>
      <c r="O100" s="16" t="e">
        <f>Source!P84</f>
        <v>#REF!</v>
      </c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>
        <v>1</v>
      </c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 t="e">
        <f t="shared" si="50"/>
        <v>#REF!</v>
      </c>
      <c r="DF100" s="16"/>
      <c r="DG100" s="16" t="e">
        <f>Source!P84</f>
        <v>#REF!</v>
      </c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 t="e">
        <f t="shared" si="51"/>
        <v>#REF!</v>
      </c>
      <c r="GE100" s="16"/>
      <c r="GF100" s="16"/>
      <c r="GG100" s="16"/>
      <c r="GH100" s="16" t="e">
        <f t="shared" si="52"/>
        <v>#REF!</v>
      </c>
      <c r="GI100" s="16"/>
      <c r="GJ100" s="16" t="e">
        <f t="shared" si="53"/>
        <v>#REF!</v>
      </c>
      <c r="GK100" s="16" t="e">
        <f t="shared" si="54"/>
        <v>#REF!</v>
      </c>
      <c r="GL100" s="16"/>
      <c r="GM100" s="16" t="e">
        <f t="shared" si="55"/>
        <v>#REF!</v>
      </c>
      <c r="GN100" s="16"/>
      <c r="GO100" s="16"/>
      <c r="GP100" s="16"/>
      <c r="GQ100" s="16"/>
      <c r="GR100" s="16"/>
      <c r="GS100" s="16"/>
      <c r="GT100" s="16"/>
      <c r="GU100" s="16"/>
      <c r="GV100" s="16" t="e">
        <f t="shared" si="56"/>
        <v>#REF!</v>
      </c>
      <c r="GW100" s="16"/>
      <c r="GX100" s="16"/>
      <c r="GY100" s="16"/>
      <c r="GZ100" s="16" t="e">
        <f t="shared" si="57"/>
        <v>#REF!</v>
      </c>
      <c r="HA100" s="16"/>
      <c r="HB100" s="16"/>
      <c r="HC100" s="16"/>
      <c r="HD100" s="16"/>
      <c r="HE100" s="16"/>
      <c r="HF100" s="16" t="e">
        <f t="shared" si="58"/>
        <v>#REF!</v>
      </c>
      <c r="HG100" s="16"/>
      <c r="HH100" s="16" t="e">
        <f t="shared" si="59"/>
        <v>#REF!</v>
      </c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</row>
    <row r="101" spans="1:249" ht="24" x14ac:dyDescent="0.2">
      <c r="A101" s="38" t="s">
        <v>183</v>
      </c>
      <c r="B101" s="39" t="s">
        <v>120</v>
      </c>
      <c r="C101" s="40" t="s">
        <v>121</v>
      </c>
      <c r="D101" s="41" t="s">
        <v>122</v>
      </c>
      <c r="E101" s="129">
        <f>Source!I85</f>
        <v>-539.38910999999996</v>
      </c>
      <c r="F101" s="16"/>
      <c r="G101" s="16"/>
      <c r="H101" s="16"/>
      <c r="I101" s="16"/>
      <c r="J101" s="16"/>
      <c r="K101" s="16"/>
      <c r="L101" s="16"/>
      <c r="M101" s="16"/>
      <c r="N101" s="16" t="e">
        <f>ROUND(Source!AC85*Source!AW85*Source!I85,0)</f>
        <v>#REF!</v>
      </c>
      <c r="O101" s="16" t="e">
        <f>Source!P85</f>
        <v>#REF!</v>
      </c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>
        <v>1</v>
      </c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 t="e">
        <f t="shared" si="50"/>
        <v>#REF!</v>
      </c>
      <c r="DF101" s="16"/>
      <c r="DG101" s="16" t="e">
        <f>Source!P85</f>
        <v>#REF!</v>
      </c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 t="e">
        <f t="shared" si="51"/>
        <v>#REF!</v>
      </c>
      <c r="GE101" s="16"/>
      <c r="GF101" s="16"/>
      <c r="GG101" s="16"/>
      <c r="GH101" s="16" t="e">
        <f t="shared" si="52"/>
        <v>#REF!</v>
      </c>
      <c r="GI101" s="16"/>
      <c r="GJ101" s="16" t="e">
        <f t="shared" si="53"/>
        <v>#REF!</v>
      </c>
      <c r="GK101" s="16" t="e">
        <f t="shared" si="54"/>
        <v>#REF!</v>
      </c>
      <c r="GL101" s="16"/>
      <c r="GM101" s="16" t="e">
        <f t="shared" si="55"/>
        <v>#REF!</v>
      </c>
      <c r="GN101" s="16"/>
      <c r="GO101" s="16"/>
      <c r="GP101" s="16"/>
      <c r="GQ101" s="16"/>
      <c r="GR101" s="16"/>
      <c r="GS101" s="16"/>
      <c r="GT101" s="16"/>
      <c r="GU101" s="16"/>
      <c r="GV101" s="16" t="e">
        <f t="shared" si="56"/>
        <v>#REF!</v>
      </c>
      <c r="GW101" s="16"/>
      <c r="GX101" s="16"/>
      <c r="GY101" s="16"/>
      <c r="GZ101" s="16" t="e">
        <f t="shared" si="57"/>
        <v>#REF!</v>
      </c>
      <c r="HA101" s="16"/>
      <c r="HB101" s="16"/>
      <c r="HC101" s="16"/>
      <c r="HD101" s="16"/>
      <c r="HE101" s="16"/>
      <c r="HF101" s="16" t="e">
        <f t="shared" si="58"/>
        <v>#REF!</v>
      </c>
      <c r="HG101" s="16"/>
      <c r="HH101" s="16" t="e">
        <f t="shared" si="59"/>
        <v>#REF!</v>
      </c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</row>
    <row r="102" spans="1:249" ht="36" x14ac:dyDescent="0.2">
      <c r="A102" s="33" t="s">
        <v>184</v>
      </c>
      <c r="B102" s="37" t="s">
        <v>28</v>
      </c>
      <c r="C102" s="34" t="s">
        <v>124</v>
      </c>
      <c r="D102" s="35" t="s">
        <v>109</v>
      </c>
      <c r="E102" s="128">
        <f>Source!I86</f>
        <v>2451.7800000000002</v>
      </c>
      <c r="F102" s="16"/>
      <c r="G102" s="16"/>
      <c r="H102" s="16"/>
      <c r="I102" s="16"/>
      <c r="J102" s="16"/>
      <c r="K102" s="16"/>
      <c r="L102" s="16"/>
      <c r="M102" s="16"/>
      <c r="N102" s="16" t="e">
        <f>IF(#REF!&gt;0,ROUND(#REF!/#REF!,0),0)</f>
        <v>#REF!</v>
      </c>
      <c r="O102" s="16" t="e">
        <f>Source!P86</f>
        <v>#REF!</v>
      </c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>
        <v>1</v>
      </c>
      <c r="CQ102" s="16"/>
      <c r="CR102" s="16"/>
      <c r="CS102" s="16"/>
      <c r="CT102" s="16"/>
      <c r="CU102" s="16"/>
      <c r="CV102" s="16"/>
      <c r="CW102" s="16"/>
      <c r="CX102" s="16"/>
      <c r="CY102" s="16" t="e">
        <f>O102</f>
        <v>#REF!</v>
      </c>
      <c r="CZ102" s="16"/>
      <c r="DA102" s="16"/>
      <c r="DB102" s="16"/>
      <c r="DC102" s="16"/>
      <c r="DD102" s="16"/>
      <c r="DE102" s="16" t="e">
        <f t="shared" si="50"/>
        <v>#REF!</v>
      </c>
      <c r="DF102" s="16"/>
      <c r="DG102" s="16" t="e">
        <f>Source!P86</f>
        <v>#REF!</v>
      </c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 t="e">
        <f t="shared" si="51"/>
        <v>#REF!</v>
      </c>
      <c r="GE102" s="16"/>
      <c r="GF102" s="16"/>
      <c r="GG102" s="16"/>
      <c r="GH102" s="16" t="e">
        <f t="shared" si="52"/>
        <v>#REF!</v>
      </c>
      <c r="GI102" s="16"/>
      <c r="GJ102" s="16" t="e">
        <f t="shared" si="53"/>
        <v>#REF!</v>
      </c>
      <c r="GK102" s="16" t="e">
        <f t="shared" si="54"/>
        <v>#REF!</v>
      </c>
      <c r="GL102" s="16"/>
      <c r="GM102" s="16" t="e">
        <f t="shared" si="55"/>
        <v>#REF!</v>
      </c>
      <c r="GN102" s="16"/>
      <c r="GO102" s="16"/>
      <c r="GP102" s="16"/>
      <c r="GQ102" s="16"/>
      <c r="GR102" s="16"/>
      <c r="GS102" s="16"/>
      <c r="GT102" s="16"/>
      <c r="GU102" s="16"/>
      <c r="GV102" s="16" t="e">
        <f t="shared" si="56"/>
        <v>#REF!</v>
      </c>
      <c r="GW102" s="16"/>
      <c r="GX102" s="16"/>
      <c r="GY102" s="16"/>
      <c r="GZ102" s="16" t="e">
        <f t="shared" si="57"/>
        <v>#REF!</v>
      </c>
      <c r="HA102" s="16"/>
      <c r="HB102" s="16"/>
      <c r="HC102" s="16"/>
      <c r="HD102" s="16"/>
      <c r="HE102" s="16"/>
      <c r="HF102" s="16" t="e">
        <f t="shared" si="58"/>
        <v>#REF!</v>
      </c>
      <c r="HG102" s="16"/>
      <c r="HH102" s="16" t="e">
        <f t="shared" si="59"/>
        <v>#REF!</v>
      </c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 t="e">
        <f>N102</f>
        <v>#REF!</v>
      </c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</row>
    <row r="103" spans="1:249" ht="24" x14ac:dyDescent="0.2">
      <c r="A103" s="33" t="s">
        <v>185</v>
      </c>
      <c r="B103" s="37" t="s">
        <v>28</v>
      </c>
      <c r="C103" s="34" t="s">
        <v>127</v>
      </c>
      <c r="D103" s="35" t="s">
        <v>109</v>
      </c>
      <c r="E103" s="128">
        <f>Source!I87</f>
        <v>968.13</v>
      </c>
      <c r="F103" s="16"/>
      <c r="G103" s="16"/>
      <c r="H103" s="16"/>
      <c r="I103" s="16"/>
      <c r="J103" s="16"/>
      <c r="K103" s="16"/>
      <c r="L103" s="16"/>
      <c r="M103" s="16"/>
      <c r="N103" s="16" t="e">
        <f>IF(#REF!&gt;0,ROUND(#REF!/#REF!,0),0)</f>
        <v>#REF!</v>
      </c>
      <c r="O103" s="16" t="e">
        <f>Source!P87</f>
        <v>#REF!</v>
      </c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>
        <v>1</v>
      </c>
      <c r="CQ103" s="16"/>
      <c r="CR103" s="16"/>
      <c r="CS103" s="16"/>
      <c r="CT103" s="16"/>
      <c r="CU103" s="16"/>
      <c r="CV103" s="16"/>
      <c r="CW103" s="16"/>
      <c r="CX103" s="16"/>
      <c r="CY103" s="16" t="e">
        <f>O103</f>
        <v>#REF!</v>
      </c>
      <c r="CZ103" s="16"/>
      <c r="DA103" s="16"/>
      <c r="DB103" s="16"/>
      <c r="DC103" s="16"/>
      <c r="DD103" s="16"/>
      <c r="DE103" s="16" t="e">
        <f t="shared" si="50"/>
        <v>#REF!</v>
      </c>
      <c r="DF103" s="16"/>
      <c r="DG103" s="16" t="e">
        <f>Source!P87</f>
        <v>#REF!</v>
      </c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 t="e">
        <f t="shared" si="51"/>
        <v>#REF!</v>
      </c>
      <c r="GE103" s="16"/>
      <c r="GF103" s="16"/>
      <c r="GG103" s="16"/>
      <c r="GH103" s="16" t="e">
        <f t="shared" si="52"/>
        <v>#REF!</v>
      </c>
      <c r="GI103" s="16"/>
      <c r="GJ103" s="16" t="e">
        <f t="shared" si="53"/>
        <v>#REF!</v>
      </c>
      <c r="GK103" s="16" t="e">
        <f t="shared" si="54"/>
        <v>#REF!</v>
      </c>
      <c r="GL103" s="16"/>
      <c r="GM103" s="16" t="e">
        <f t="shared" si="55"/>
        <v>#REF!</v>
      </c>
      <c r="GN103" s="16"/>
      <c r="GO103" s="16"/>
      <c r="GP103" s="16"/>
      <c r="GQ103" s="16"/>
      <c r="GR103" s="16"/>
      <c r="GS103" s="16"/>
      <c r="GT103" s="16"/>
      <c r="GU103" s="16"/>
      <c r="GV103" s="16" t="e">
        <f t="shared" si="56"/>
        <v>#REF!</v>
      </c>
      <c r="GW103" s="16"/>
      <c r="GX103" s="16"/>
      <c r="GY103" s="16"/>
      <c r="GZ103" s="16" t="e">
        <f t="shared" si="57"/>
        <v>#REF!</v>
      </c>
      <c r="HA103" s="16"/>
      <c r="HB103" s="16"/>
      <c r="HC103" s="16"/>
      <c r="HD103" s="16"/>
      <c r="HE103" s="16"/>
      <c r="HF103" s="16" t="e">
        <f t="shared" si="58"/>
        <v>#REF!</v>
      </c>
      <c r="HG103" s="16"/>
      <c r="HH103" s="16" t="e">
        <f t="shared" si="59"/>
        <v>#REF!</v>
      </c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 t="e">
        <f>N103</f>
        <v>#REF!</v>
      </c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</row>
    <row r="104" spans="1:249" ht="24" x14ac:dyDescent="0.2">
      <c r="A104" s="33" t="s">
        <v>186</v>
      </c>
      <c r="B104" s="37" t="s">
        <v>28</v>
      </c>
      <c r="C104" s="34" t="s">
        <v>130</v>
      </c>
      <c r="D104" s="35" t="s">
        <v>51</v>
      </c>
      <c r="E104" s="128">
        <f>Source!I88</f>
        <v>368.89</v>
      </c>
      <c r="F104" s="16"/>
      <c r="G104" s="16"/>
      <c r="H104" s="16"/>
      <c r="I104" s="16"/>
      <c r="J104" s="16"/>
      <c r="K104" s="16"/>
      <c r="L104" s="16"/>
      <c r="M104" s="16"/>
      <c r="N104" s="16" t="e">
        <f>IF(#REF!&gt;0,ROUND(#REF!/#REF!,0),0)</f>
        <v>#REF!</v>
      </c>
      <c r="O104" s="16" t="e">
        <f>Source!P88</f>
        <v>#REF!</v>
      </c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>
        <v>1</v>
      </c>
      <c r="CQ104" s="16"/>
      <c r="CR104" s="16"/>
      <c r="CS104" s="16"/>
      <c r="CT104" s="16"/>
      <c r="CU104" s="16"/>
      <c r="CV104" s="16"/>
      <c r="CW104" s="16"/>
      <c r="CX104" s="16"/>
      <c r="CY104" s="16" t="e">
        <f>O104</f>
        <v>#REF!</v>
      </c>
      <c r="CZ104" s="16"/>
      <c r="DA104" s="16"/>
      <c r="DB104" s="16"/>
      <c r="DC104" s="16"/>
      <c r="DD104" s="16"/>
      <c r="DE104" s="16" t="e">
        <f t="shared" si="50"/>
        <v>#REF!</v>
      </c>
      <c r="DF104" s="16"/>
      <c r="DG104" s="16" t="e">
        <f>Source!P88</f>
        <v>#REF!</v>
      </c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 t="e">
        <f t="shared" si="51"/>
        <v>#REF!</v>
      </c>
      <c r="GE104" s="16"/>
      <c r="GF104" s="16"/>
      <c r="GG104" s="16"/>
      <c r="GH104" s="16" t="e">
        <f t="shared" si="52"/>
        <v>#REF!</v>
      </c>
      <c r="GI104" s="16"/>
      <c r="GJ104" s="16" t="e">
        <f t="shared" si="53"/>
        <v>#REF!</v>
      </c>
      <c r="GK104" s="16" t="e">
        <f t="shared" si="54"/>
        <v>#REF!</v>
      </c>
      <c r="GL104" s="16"/>
      <c r="GM104" s="16" t="e">
        <f t="shared" si="55"/>
        <v>#REF!</v>
      </c>
      <c r="GN104" s="16"/>
      <c r="GO104" s="16"/>
      <c r="GP104" s="16"/>
      <c r="GQ104" s="16"/>
      <c r="GR104" s="16"/>
      <c r="GS104" s="16"/>
      <c r="GT104" s="16"/>
      <c r="GU104" s="16"/>
      <c r="GV104" s="16" t="e">
        <f t="shared" si="56"/>
        <v>#REF!</v>
      </c>
      <c r="GW104" s="16"/>
      <c r="GX104" s="16"/>
      <c r="GY104" s="16"/>
      <c r="GZ104" s="16" t="e">
        <f t="shared" si="57"/>
        <v>#REF!</v>
      </c>
      <c r="HA104" s="16"/>
      <c r="HB104" s="16"/>
      <c r="HC104" s="16"/>
      <c r="HD104" s="16"/>
      <c r="HE104" s="16"/>
      <c r="HF104" s="16" t="e">
        <f t="shared" si="58"/>
        <v>#REF!</v>
      </c>
      <c r="HG104" s="16"/>
      <c r="HH104" s="16" t="e">
        <f t="shared" si="59"/>
        <v>#REF!</v>
      </c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 t="e">
        <f>N104</f>
        <v>#REF!</v>
      </c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</row>
    <row r="105" spans="1:249" x14ac:dyDescent="0.2">
      <c r="A105" s="33" t="s">
        <v>187</v>
      </c>
      <c r="B105" s="37" t="s">
        <v>28</v>
      </c>
      <c r="C105" s="34" t="s">
        <v>38</v>
      </c>
      <c r="D105" s="35" t="s">
        <v>30</v>
      </c>
      <c r="E105" s="128">
        <f>Source!I89</f>
        <v>4536</v>
      </c>
      <c r="F105" s="16"/>
      <c r="G105" s="16"/>
      <c r="H105" s="16"/>
      <c r="I105" s="16"/>
      <c r="J105" s="16"/>
      <c r="K105" s="16"/>
      <c r="L105" s="16"/>
      <c r="M105" s="16"/>
      <c r="N105" s="16" t="e">
        <f>IF(#REF!&gt;0,ROUND(#REF!/#REF!,0),0)</f>
        <v>#REF!</v>
      </c>
      <c r="O105" s="16" t="e">
        <f>Source!P89</f>
        <v>#REF!</v>
      </c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>
        <v>1</v>
      </c>
      <c r="CQ105" s="16"/>
      <c r="CR105" s="16"/>
      <c r="CS105" s="16"/>
      <c r="CT105" s="16"/>
      <c r="CU105" s="16"/>
      <c r="CV105" s="16"/>
      <c r="CW105" s="16"/>
      <c r="CX105" s="16"/>
      <c r="CY105" s="16" t="e">
        <f>O105</f>
        <v>#REF!</v>
      </c>
      <c r="CZ105" s="16"/>
      <c r="DA105" s="16"/>
      <c r="DB105" s="16"/>
      <c r="DC105" s="16"/>
      <c r="DD105" s="16"/>
      <c r="DE105" s="16" t="e">
        <f t="shared" si="50"/>
        <v>#REF!</v>
      </c>
      <c r="DF105" s="16"/>
      <c r="DG105" s="16" t="e">
        <f>Source!P89</f>
        <v>#REF!</v>
      </c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 t="e">
        <f t="shared" si="51"/>
        <v>#REF!</v>
      </c>
      <c r="GE105" s="16"/>
      <c r="GF105" s="16"/>
      <c r="GG105" s="16"/>
      <c r="GH105" s="16" t="e">
        <f t="shared" si="52"/>
        <v>#REF!</v>
      </c>
      <c r="GI105" s="16"/>
      <c r="GJ105" s="16" t="e">
        <f t="shared" si="53"/>
        <v>#REF!</v>
      </c>
      <c r="GK105" s="16" t="e">
        <f t="shared" si="54"/>
        <v>#REF!</v>
      </c>
      <c r="GL105" s="16"/>
      <c r="GM105" s="16" t="e">
        <f t="shared" si="55"/>
        <v>#REF!</v>
      </c>
      <c r="GN105" s="16"/>
      <c r="GO105" s="16"/>
      <c r="GP105" s="16"/>
      <c r="GQ105" s="16"/>
      <c r="GR105" s="16"/>
      <c r="GS105" s="16"/>
      <c r="GT105" s="16"/>
      <c r="GU105" s="16"/>
      <c r="GV105" s="16" t="e">
        <f t="shared" si="56"/>
        <v>#REF!</v>
      </c>
      <c r="GW105" s="16"/>
      <c r="GX105" s="16"/>
      <c r="GY105" s="16"/>
      <c r="GZ105" s="16" t="e">
        <f t="shared" si="57"/>
        <v>#REF!</v>
      </c>
      <c r="HA105" s="16"/>
      <c r="HB105" s="16"/>
      <c r="HC105" s="16"/>
      <c r="HD105" s="16"/>
      <c r="HE105" s="16"/>
      <c r="HF105" s="16" t="e">
        <f t="shared" si="58"/>
        <v>#REF!</v>
      </c>
      <c r="HG105" s="16"/>
      <c r="HH105" s="16" t="e">
        <f t="shared" si="59"/>
        <v>#REF!</v>
      </c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 t="e">
        <f>N105</f>
        <v>#REF!</v>
      </c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</row>
    <row r="106" spans="1:249" x14ac:dyDescent="0.2">
      <c r="A106" s="33" t="s">
        <v>188</v>
      </c>
      <c r="B106" s="37" t="s">
        <v>28</v>
      </c>
      <c r="C106" s="34" t="s">
        <v>134</v>
      </c>
      <c r="D106" s="35" t="s">
        <v>135</v>
      </c>
      <c r="E106" s="128">
        <f>Source!I90</f>
        <v>1345.11</v>
      </c>
      <c r="F106" s="16"/>
      <c r="G106" s="16"/>
      <c r="H106" s="16"/>
      <c r="I106" s="16"/>
      <c r="J106" s="16"/>
      <c r="K106" s="16"/>
      <c r="L106" s="16"/>
      <c r="M106" s="16"/>
      <c r="N106" s="16" t="e">
        <f>IF(#REF!&gt;0,ROUND(#REF!/#REF!,0),0)</f>
        <v>#REF!</v>
      </c>
      <c r="O106" s="16" t="e">
        <f>Source!P90</f>
        <v>#REF!</v>
      </c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>
        <v>1</v>
      </c>
      <c r="CQ106" s="16"/>
      <c r="CR106" s="16"/>
      <c r="CS106" s="16"/>
      <c r="CT106" s="16"/>
      <c r="CU106" s="16"/>
      <c r="CV106" s="16"/>
      <c r="CW106" s="16"/>
      <c r="CX106" s="16"/>
      <c r="CY106" s="16" t="e">
        <f>O106</f>
        <v>#REF!</v>
      </c>
      <c r="CZ106" s="16"/>
      <c r="DA106" s="16"/>
      <c r="DB106" s="16"/>
      <c r="DC106" s="16"/>
      <c r="DD106" s="16"/>
      <c r="DE106" s="16" t="e">
        <f t="shared" si="50"/>
        <v>#REF!</v>
      </c>
      <c r="DF106" s="16"/>
      <c r="DG106" s="16" t="e">
        <f>Source!P90</f>
        <v>#REF!</v>
      </c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 t="e">
        <f t="shared" si="51"/>
        <v>#REF!</v>
      </c>
      <c r="GE106" s="16"/>
      <c r="GF106" s="16"/>
      <c r="GG106" s="16"/>
      <c r="GH106" s="16" t="e">
        <f t="shared" si="52"/>
        <v>#REF!</v>
      </c>
      <c r="GI106" s="16"/>
      <c r="GJ106" s="16" t="e">
        <f t="shared" si="53"/>
        <v>#REF!</v>
      </c>
      <c r="GK106" s="16" t="e">
        <f t="shared" si="54"/>
        <v>#REF!</v>
      </c>
      <c r="GL106" s="16"/>
      <c r="GM106" s="16" t="e">
        <f t="shared" si="55"/>
        <v>#REF!</v>
      </c>
      <c r="GN106" s="16"/>
      <c r="GO106" s="16"/>
      <c r="GP106" s="16"/>
      <c r="GQ106" s="16"/>
      <c r="GR106" s="16"/>
      <c r="GS106" s="16"/>
      <c r="GT106" s="16"/>
      <c r="GU106" s="16"/>
      <c r="GV106" s="16" t="e">
        <f t="shared" si="56"/>
        <v>#REF!</v>
      </c>
      <c r="GW106" s="16"/>
      <c r="GX106" s="16"/>
      <c r="GY106" s="16"/>
      <c r="GZ106" s="16" t="e">
        <f t="shared" si="57"/>
        <v>#REF!</v>
      </c>
      <c r="HA106" s="16"/>
      <c r="HB106" s="16"/>
      <c r="HC106" s="16"/>
      <c r="HD106" s="16"/>
      <c r="HE106" s="16"/>
      <c r="HF106" s="16" t="e">
        <f t="shared" si="58"/>
        <v>#REF!</v>
      </c>
      <c r="HG106" s="16"/>
      <c r="HH106" s="16" t="e">
        <f t="shared" si="59"/>
        <v>#REF!</v>
      </c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 t="e">
        <f>N106</f>
        <v>#REF!</v>
      </c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</row>
    <row r="107" spans="1:249" ht="36" x14ac:dyDescent="0.2">
      <c r="A107" s="43">
        <v>7</v>
      </c>
      <c r="B107" s="47" t="s">
        <v>190</v>
      </c>
      <c r="C107" s="44" t="s">
        <v>191</v>
      </c>
      <c r="D107" s="45" t="s">
        <v>100</v>
      </c>
      <c r="E107" s="130">
        <v>6.2241999999999997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</row>
    <row r="108" spans="1:249" x14ac:dyDescent="0.2">
      <c r="A108" s="38" t="s">
        <v>193</v>
      </c>
      <c r="B108" s="39" t="s">
        <v>107</v>
      </c>
      <c r="C108" s="40" t="s">
        <v>108</v>
      </c>
      <c r="D108" s="41" t="s">
        <v>109</v>
      </c>
      <c r="E108" s="129">
        <f>Source!I92</f>
        <v>-2502.1284000000001</v>
      </c>
      <c r="F108" s="16"/>
      <c r="G108" s="16"/>
      <c r="H108" s="16"/>
      <c r="I108" s="16"/>
      <c r="J108" s="16"/>
      <c r="K108" s="16"/>
      <c r="L108" s="16"/>
      <c r="M108" s="16"/>
      <c r="N108" s="16" t="e">
        <f>ROUND(Source!AC92*Source!AW92*Source!I92,0)</f>
        <v>#REF!</v>
      </c>
      <c r="O108" s="16" t="e">
        <f>Source!P92</f>
        <v>#REF!</v>
      </c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>
        <v>1</v>
      </c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 t="e">
        <f t="shared" ref="DE108:DE116" si="60">N108</f>
        <v>#REF!</v>
      </c>
      <c r="DF108" s="16"/>
      <c r="DG108" s="16" t="e">
        <f>Source!P92</f>
        <v>#REF!</v>
      </c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 t="e">
        <f t="shared" ref="GD108:GD116" si="61">N108</f>
        <v>#REF!</v>
      </c>
      <c r="GE108" s="16"/>
      <c r="GF108" s="16"/>
      <c r="GG108" s="16"/>
      <c r="GH108" s="16" t="e">
        <f t="shared" ref="GH108:GH116" si="62">N108</f>
        <v>#REF!</v>
      </c>
      <c r="GI108" s="16"/>
      <c r="GJ108" s="16" t="e">
        <f t="shared" ref="GJ108:GJ116" si="63">N108</f>
        <v>#REF!</v>
      </c>
      <c r="GK108" s="16" t="e">
        <f t="shared" ref="GK108:GK116" si="64">N108</f>
        <v>#REF!</v>
      </c>
      <c r="GL108" s="16"/>
      <c r="GM108" s="16" t="e">
        <f t="shared" ref="GM108:GM116" si="65">N108</f>
        <v>#REF!</v>
      </c>
      <c r="GN108" s="16"/>
      <c r="GO108" s="16"/>
      <c r="GP108" s="16"/>
      <c r="GQ108" s="16"/>
      <c r="GR108" s="16"/>
      <c r="GS108" s="16"/>
      <c r="GT108" s="16"/>
      <c r="GU108" s="16"/>
      <c r="GV108" s="16" t="e">
        <f t="shared" ref="GV108:GV116" si="66">N108</f>
        <v>#REF!</v>
      </c>
      <c r="GW108" s="16"/>
      <c r="GX108" s="16"/>
      <c r="GY108" s="16"/>
      <c r="GZ108" s="16" t="e">
        <f t="shared" ref="GZ108:GZ116" si="67">N108</f>
        <v>#REF!</v>
      </c>
      <c r="HA108" s="16"/>
      <c r="HB108" s="16"/>
      <c r="HC108" s="16"/>
      <c r="HD108" s="16"/>
      <c r="HE108" s="16"/>
      <c r="HF108" s="16" t="e">
        <f t="shared" ref="HF108:HF116" si="68">N108</f>
        <v>#REF!</v>
      </c>
      <c r="HG108" s="16"/>
      <c r="HH108" s="16" t="e">
        <f t="shared" ref="HH108:HH116" si="69">N108</f>
        <v>#REF!</v>
      </c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</row>
    <row r="109" spans="1:249" x14ac:dyDescent="0.2">
      <c r="A109" s="38" t="s">
        <v>194</v>
      </c>
      <c r="B109" s="39" t="s">
        <v>112</v>
      </c>
      <c r="C109" s="40" t="s">
        <v>113</v>
      </c>
      <c r="D109" s="41" t="s">
        <v>109</v>
      </c>
      <c r="E109" s="129">
        <f>Source!I93</f>
        <v>-267.64060000000001</v>
      </c>
      <c r="F109" s="16"/>
      <c r="G109" s="16"/>
      <c r="H109" s="16"/>
      <c r="I109" s="16"/>
      <c r="J109" s="16"/>
      <c r="K109" s="16"/>
      <c r="L109" s="16"/>
      <c r="M109" s="16"/>
      <c r="N109" s="16" t="e">
        <f>ROUND(Source!AC93*Source!AW93*Source!I93,0)</f>
        <v>#REF!</v>
      </c>
      <c r="O109" s="16" t="e">
        <f>Source!P93</f>
        <v>#REF!</v>
      </c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>
        <v>1</v>
      </c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 t="e">
        <f t="shared" si="60"/>
        <v>#REF!</v>
      </c>
      <c r="DF109" s="16"/>
      <c r="DG109" s="16" t="e">
        <f>Source!P93</f>
        <v>#REF!</v>
      </c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 t="e">
        <f t="shared" si="61"/>
        <v>#REF!</v>
      </c>
      <c r="GE109" s="16"/>
      <c r="GF109" s="16"/>
      <c r="GG109" s="16"/>
      <c r="GH109" s="16" t="e">
        <f t="shared" si="62"/>
        <v>#REF!</v>
      </c>
      <c r="GI109" s="16"/>
      <c r="GJ109" s="16" t="e">
        <f t="shared" si="63"/>
        <v>#REF!</v>
      </c>
      <c r="GK109" s="16" t="e">
        <f t="shared" si="64"/>
        <v>#REF!</v>
      </c>
      <c r="GL109" s="16"/>
      <c r="GM109" s="16" t="e">
        <f t="shared" si="65"/>
        <v>#REF!</v>
      </c>
      <c r="GN109" s="16"/>
      <c r="GO109" s="16"/>
      <c r="GP109" s="16"/>
      <c r="GQ109" s="16"/>
      <c r="GR109" s="16"/>
      <c r="GS109" s="16"/>
      <c r="GT109" s="16"/>
      <c r="GU109" s="16"/>
      <c r="GV109" s="16" t="e">
        <f t="shared" si="66"/>
        <v>#REF!</v>
      </c>
      <c r="GW109" s="16"/>
      <c r="GX109" s="16"/>
      <c r="GY109" s="16"/>
      <c r="GZ109" s="16" t="e">
        <f t="shared" si="67"/>
        <v>#REF!</v>
      </c>
      <c r="HA109" s="16"/>
      <c r="HB109" s="16"/>
      <c r="HC109" s="16"/>
      <c r="HD109" s="16"/>
      <c r="HE109" s="16"/>
      <c r="HF109" s="16" t="e">
        <f t="shared" si="68"/>
        <v>#REF!</v>
      </c>
      <c r="HG109" s="16"/>
      <c r="HH109" s="16" t="e">
        <f t="shared" si="69"/>
        <v>#REF!</v>
      </c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</row>
    <row r="110" spans="1:249" ht="24" x14ac:dyDescent="0.2">
      <c r="A110" s="38" t="s">
        <v>195</v>
      </c>
      <c r="B110" s="39" t="s">
        <v>116</v>
      </c>
      <c r="C110" s="40" t="s">
        <v>117</v>
      </c>
      <c r="D110" s="41" t="s">
        <v>76</v>
      </c>
      <c r="E110" s="129">
        <f>Source!I94</f>
        <v>-182.36905999999999</v>
      </c>
      <c r="F110" s="16"/>
      <c r="G110" s="16"/>
      <c r="H110" s="16"/>
      <c r="I110" s="16"/>
      <c r="J110" s="16"/>
      <c r="K110" s="16"/>
      <c r="L110" s="16"/>
      <c r="M110" s="16"/>
      <c r="N110" s="16" t="e">
        <f>ROUND(Source!AC94*Source!AW94*Source!I94,0)</f>
        <v>#REF!</v>
      </c>
      <c r="O110" s="16" t="e">
        <f>Source!P94</f>
        <v>#REF!</v>
      </c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>
        <v>1</v>
      </c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 t="e">
        <f t="shared" si="60"/>
        <v>#REF!</v>
      </c>
      <c r="DF110" s="16"/>
      <c r="DG110" s="16" t="e">
        <f>Source!P94</f>
        <v>#REF!</v>
      </c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 t="e">
        <f t="shared" si="61"/>
        <v>#REF!</v>
      </c>
      <c r="GE110" s="16"/>
      <c r="GF110" s="16"/>
      <c r="GG110" s="16"/>
      <c r="GH110" s="16" t="e">
        <f t="shared" si="62"/>
        <v>#REF!</v>
      </c>
      <c r="GI110" s="16"/>
      <c r="GJ110" s="16" t="e">
        <f t="shared" si="63"/>
        <v>#REF!</v>
      </c>
      <c r="GK110" s="16" t="e">
        <f t="shared" si="64"/>
        <v>#REF!</v>
      </c>
      <c r="GL110" s="16"/>
      <c r="GM110" s="16" t="e">
        <f t="shared" si="65"/>
        <v>#REF!</v>
      </c>
      <c r="GN110" s="16"/>
      <c r="GO110" s="16"/>
      <c r="GP110" s="16"/>
      <c r="GQ110" s="16"/>
      <c r="GR110" s="16"/>
      <c r="GS110" s="16"/>
      <c r="GT110" s="16"/>
      <c r="GU110" s="16"/>
      <c r="GV110" s="16" t="e">
        <f t="shared" si="66"/>
        <v>#REF!</v>
      </c>
      <c r="GW110" s="16"/>
      <c r="GX110" s="16"/>
      <c r="GY110" s="16"/>
      <c r="GZ110" s="16" t="e">
        <f t="shared" si="67"/>
        <v>#REF!</v>
      </c>
      <c r="HA110" s="16"/>
      <c r="HB110" s="16"/>
      <c r="HC110" s="16"/>
      <c r="HD110" s="16"/>
      <c r="HE110" s="16"/>
      <c r="HF110" s="16" t="e">
        <f t="shared" si="68"/>
        <v>#REF!</v>
      </c>
      <c r="HG110" s="16"/>
      <c r="HH110" s="16" t="e">
        <f t="shared" si="69"/>
        <v>#REF!</v>
      </c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</row>
    <row r="111" spans="1:249" ht="24" x14ac:dyDescent="0.2">
      <c r="A111" s="38" t="s">
        <v>196</v>
      </c>
      <c r="B111" s="39" t="s">
        <v>120</v>
      </c>
      <c r="C111" s="40" t="s">
        <v>121</v>
      </c>
      <c r="D111" s="41" t="s">
        <v>122</v>
      </c>
      <c r="E111" s="129">
        <f>Source!I95</f>
        <v>-405.81783999999999</v>
      </c>
      <c r="F111" s="16"/>
      <c r="G111" s="16"/>
      <c r="H111" s="16"/>
      <c r="I111" s="16"/>
      <c r="J111" s="16"/>
      <c r="K111" s="16"/>
      <c r="L111" s="16"/>
      <c r="M111" s="16"/>
      <c r="N111" s="16" t="e">
        <f>ROUND(Source!AC95*Source!AW95*Source!I95,0)</f>
        <v>#REF!</v>
      </c>
      <c r="O111" s="16" t="e">
        <f>Source!P95</f>
        <v>#REF!</v>
      </c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>
        <v>1</v>
      </c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 t="e">
        <f t="shared" si="60"/>
        <v>#REF!</v>
      </c>
      <c r="DF111" s="16"/>
      <c r="DG111" s="16" t="e">
        <f>Source!P95</f>
        <v>#REF!</v>
      </c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 t="e">
        <f t="shared" si="61"/>
        <v>#REF!</v>
      </c>
      <c r="GE111" s="16"/>
      <c r="GF111" s="16"/>
      <c r="GG111" s="16"/>
      <c r="GH111" s="16" t="e">
        <f t="shared" si="62"/>
        <v>#REF!</v>
      </c>
      <c r="GI111" s="16"/>
      <c r="GJ111" s="16" t="e">
        <f t="shared" si="63"/>
        <v>#REF!</v>
      </c>
      <c r="GK111" s="16" t="e">
        <f t="shared" si="64"/>
        <v>#REF!</v>
      </c>
      <c r="GL111" s="16"/>
      <c r="GM111" s="16" t="e">
        <f t="shared" si="65"/>
        <v>#REF!</v>
      </c>
      <c r="GN111" s="16"/>
      <c r="GO111" s="16"/>
      <c r="GP111" s="16"/>
      <c r="GQ111" s="16"/>
      <c r="GR111" s="16"/>
      <c r="GS111" s="16"/>
      <c r="GT111" s="16"/>
      <c r="GU111" s="16"/>
      <c r="GV111" s="16" t="e">
        <f t="shared" si="66"/>
        <v>#REF!</v>
      </c>
      <c r="GW111" s="16"/>
      <c r="GX111" s="16"/>
      <c r="GY111" s="16"/>
      <c r="GZ111" s="16" t="e">
        <f t="shared" si="67"/>
        <v>#REF!</v>
      </c>
      <c r="HA111" s="16"/>
      <c r="HB111" s="16"/>
      <c r="HC111" s="16"/>
      <c r="HD111" s="16"/>
      <c r="HE111" s="16"/>
      <c r="HF111" s="16" t="e">
        <f t="shared" si="68"/>
        <v>#REF!</v>
      </c>
      <c r="HG111" s="16"/>
      <c r="HH111" s="16" t="e">
        <f t="shared" si="69"/>
        <v>#REF!</v>
      </c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</row>
    <row r="112" spans="1:249" ht="36" x14ac:dyDescent="0.2">
      <c r="A112" s="33" t="s">
        <v>197</v>
      </c>
      <c r="B112" s="37" t="s">
        <v>28</v>
      </c>
      <c r="C112" s="34" t="s">
        <v>124</v>
      </c>
      <c r="D112" s="35" t="s">
        <v>109</v>
      </c>
      <c r="E112" s="128">
        <f>Source!I96</f>
        <v>2312.65</v>
      </c>
      <c r="F112" s="16"/>
      <c r="G112" s="16"/>
      <c r="H112" s="16"/>
      <c r="I112" s="16"/>
      <c r="J112" s="16"/>
      <c r="K112" s="16"/>
      <c r="L112" s="16"/>
      <c r="M112" s="16"/>
      <c r="N112" s="16" t="e">
        <f>IF(#REF!&gt;0,ROUND(#REF!/#REF!,0),0)</f>
        <v>#REF!</v>
      </c>
      <c r="O112" s="16" t="e">
        <f>Source!P96</f>
        <v>#REF!</v>
      </c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>
        <v>1</v>
      </c>
      <c r="CQ112" s="16"/>
      <c r="CR112" s="16"/>
      <c r="CS112" s="16"/>
      <c r="CT112" s="16"/>
      <c r="CU112" s="16"/>
      <c r="CV112" s="16"/>
      <c r="CW112" s="16"/>
      <c r="CX112" s="16"/>
      <c r="CY112" s="16" t="e">
        <f>O112</f>
        <v>#REF!</v>
      </c>
      <c r="CZ112" s="16"/>
      <c r="DA112" s="16"/>
      <c r="DB112" s="16"/>
      <c r="DC112" s="16"/>
      <c r="DD112" s="16"/>
      <c r="DE112" s="16" t="e">
        <f t="shared" si="60"/>
        <v>#REF!</v>
      </c>
      <c r="DF112" s="16"/>
      <c r="DG112" s="16" t="e">
        <f>Source!P96</f>
        <v>#REF!</v>
      </c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 t="e">
        <f t="shared" si="61"/>
        <v>#REF!</v>
      </c>
      <c r="GE112" s="16"/>
      <c r="GF112" s="16"/>
      <c r="GG112" s="16"/>
      <c r="GH112" s="16" t="e">
        <f t="shared" si="62"/>
        <v>#REF!</v>
      </c>
      <c r="GI112" s="16"/>
      <c r="GJ112" s="16" t="e">
        <f t="shared" si="63"/>
        <v>#REF!</v>
      </c>
      <c r="GK112" s="16" t="e">
        <f t="shared" si="64"/>
        <v>#REF!</v>
      </c>
      <c r="GL112" s="16"/>
      <c r="GM112" s="16" t="e">
        <f t="shared" si="65"/>
        <v>#REF!</v>
      </c>
      <c r="GN112" s="16"/>
      <c r="GO112" s="16"/>
      <c r="GP112" s="16"/>
      <c r="GQ112" s="16"/>
      <c r="GR112" s="16"/>
      <c r="GS112" s="16"/>
      <c r="GT112" s="16"/>
      <c r="GU112" s="16"/>
      <c r="GV112" s="16" t="e">
        <f t="shared" si="66"/>
        <v>#REF!</v>
      </c>
      <c r="GW112" s="16"/>
      <c r="GX112" s="16"/>
      <c r="GY112" s="16"/>
      <c r="GZ112" s="16" t="e">
        <f t="shared" si="67"/>
        <v>#REF!</v>
      </c>
      <c r="HA112" s="16"/>
      <c r="HB112" s="16"/>
      <c r="HC112" s="16"/>
      <c r="HD112" s="16"/>
      <c r="HE112" s="16"/>
      <c r="HF112" s="16" t="e">
        <f t="shared" si="68"/>
        <v>#REF!</v>
      </c>
      <c r="HG112" s="16"/>
      <c r="HH112" s="16" t="e">
        <f t="shared" si="69"/>
        <v>#REF!</v>
      </c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 t="e">
        <f>N112</f>
        <v>#REF!</v>
      </c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</row>
    <row r="113" spans="1:249" ht="24" x14ac:dyDescent="0.2">
      <c r="A113" s="33" t="s">
        <v>198</v>
      </c>
      <c r="B113" s="37" t="s">
        <v>28</v>
      </c>
      <c r="C113" s="34" t="s">
        <v>127</v>
      </c>
      <c r="D113" s="35" t="s">
        <v>109</v>
      </c>
      <c r="E113" s="128">
        <f>Source!I97</f>
        <v>320.36</v>
      </c>
      <c r="F113" s="16"/>
      <c r="G113" s="16"/>
      <c r="H113" s="16"/>
      <c r="I113" s="16"/>
      <c r="J113" s="16"/>
      <c r="K113" s="16"/>
      <c r="L113" s="16"/>
      <c r="M113" s="16"/>
      <c r="N113" s="16" t="e">
        <f>IF(#REF!&gt;0,ROUND(#REF!/#REF!,0),0)</f>
        <v>#REF!</v>
      </c>
      <c r="O113" s="16" t="e">
        <f>Source!P97</f>
        <v>#REF!</v>
      </c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>
        <v>1</v>
      </c>
      <c r="CQ113" s="16"/>
      <c r="CR113" s="16"/>
      <c r="CS113" s="16"/>
      <c r="CT113" s="16"/>
      <c r="CU113" s="16"/>
      <c r="CV113" s="16"/>
      <c r="CW113" s="16"/>
      <c r="CX113" s="16"/>
      <c r="CY113" s="16" t="e">
        <f>O113</f>
        <v>#REF!</v>
      </c>
      <c r="CZ113" s="16"/>
      <c r="DA113" s="16"/>
      <c r="DB113" s="16"/>
      <c r="DC113" s="16"/>
      <c r="DD113" s="16"/>
      <c r="DE113" s="16" t="e">
        <f t="shared" si="60"/>
        <v>#REF!</v>
      </c>
      <c r="DF113" s="16"/>
      <c r="DG113" s="16" t="e">
        <f>Source!P97</f>
        <v>#REF!</v>
      </c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 t="e">
        <f t="shared" si="61"/>
        <v>#REF!</v>
      </c>
      <c r="GE113" s="16"/>
      <c r="GF113" s="16"/>
      <c r="GG113" s="16"/>
      <c r="GH113" s="16" t="e">
        <f t="shared" si="62"/>
        <v>#REF!</v>
      </c>
      <c r="GI113" s="16"/>
      <c r="GJ113" s="16" t="e">
        <f t="shared" si="63"/>
        <v>#REF!</v>
      </c>
      <c r="GK113" s="16" t="e">
        <f t="shared" si="64"/>
        <v>#REF!</v>
      </c>
      <c r="GL113" s="16"/>
      <c r="GM113" s="16" t="e">
        <f t="shared" si="65"/>
        <v>#REF!</v>
      </c>
      <c r="GN113" s="16"/>
      <c r="GO113" s="16"/>
      <c r="GP113" s="16"/>
      <c r="GQ113" s="16"/>
      <c r="GR113" s="16"/>
      <c r="GS113" s="16"/>
      <c r="GT113" s="16"/>
      <c r="GU113" s="16"/>
      <c r="GV113" s="16" t="e">
        <f t="shared" si="66"/>
        <v>#REF!</v>
      </c>
      <c r="GW113" s="16"/>
      <c r="GX113" s="16"/>
      <c r="GY113" s="16"/>
      <c r="GZ113" s="16" t="e">
        <f t="shared" si="67"/>
        <v>#REF!</v>
      </c>
      <c r="HA113" s="16"/>
      <c r="HB113" s="16"/>
      <c r="HC113" s="16"/>
      <c r="HD113" s="16"/>
      <c r="HE113" s="16"/>
      <c r="HF113" s="16" t="e">
        <f t="shared" si="68"/>
        <v>#REF!</v>
      </c>
      <c r="HG113" s="16"/>
      <c r="HH113" s="16" t="e">
        <f t="shared" si="69"/>
        <v>#REF!</v>
      </c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 t="e">
        <f>N113</f>
        <v>#REF!</v>
      </c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</row>
    <row r="114" spans="1:249" ht="24" x14ac:dyDescent="0.2">
      <c r="A114" s="33" t="s">
        <v>199</v>
      </c>
      <c r="B114" s="37" t="s">
        <v>28</v>
      </c>
      <c r="C114" s="34" t="s">
        <v>130</v>
      </c>
      <c r="D114" s="35" t="s">
        <v>51</v>
      </c>
      <c r="E114" s="128">
        <f>Source!I98</f>
        <v>285.17</v>
      </c>
      <c r="F114" s="16"/>
      <c r="G114" s="16"/>
      <c r="H114" s="16"/>
      <c r="I114" s="16"/>
      <c r="J114" s="16"/>
      <c r="K114" s="16"/>
      <c r="L114" s="16"/>
      <c r="M114" s="16"/>
      <c r="N114" s="16" t="e">
        <f>IF(#REF!&gt;0,ROUND(#REF!/#REF!,0),0)</f>
        <v>#REF!</v>
      </c>
      <c r="O114" s="16" t="e">
        <f>Source!P98</f>
        <v>#REF!</v>
      </c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>
        <v>1</v>
      </c>
      <c r="CQ114" s="16"/>
      <c r="CR114" s="16"/>
      <c r="CS114" s="16"/>
      <c r="CT114" s="16"/>
      <c r="CU114" s="16"/>
      <c r="CV114" s="16"/>
      <c r="CW114" s="16"/>
      <c r="CX114" s="16"/>
      <c r="CY114" s="16" t="e">
        <f>O114</f>
        <v>#REF!</v>
      </c>
      <c r="CZ114" s="16"/>
      <c r="DA114" s="16"/>
      <c r="DB114" s="16"/>
      <c r="DC114" s="16"/>
      <c r="DD114" s="16"/>
      <c r="DE114" s="16" t="e">
        <f t="shared" si="60"/>
        <v>#REF!</v>
      </c>
      <c r="DF114" s="16"/>
      <c r="DG114" s="16" t="e">
        <f>Source!P98</f>
        <v>#REF!</v>
      </c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 t="e">
        <f t="shared" si="61"/>
        <v>#REF!</v>
      </c>
      <c r="GE114" s="16"/>
      <c r="GF114" s="16"/>
      <c r="GG114" s="16"/>
      <c r="GH114" s="16" t="e">
        <f t="shared" si="62"/>
        <v>#REF!</v>
      </c>
      <c r="GI114" s="16"/>
      <c r="GJ114" s="16" t="e">
        <f t="shared" si="63"/>
        <v>#REF!</v>
      </c>
      <c r="GK114" s="16" t="e">
        <f t="shared" si="64"/>
        <v>#REF!</v>
      </c>
      <c r="GL114" s="16"/>
      <c r="GM114" s="16" t="e">
        <f t="shared" si="65"/>
        <v>#REF!</v>
      </c>
      <c r="GN114" s="16"/>
      <c r="GO114" s="16"/>
      <c r="GP114" s="16"/>
      <c r="GQ114" s="16"/>
      <c r="GR114" s="16"/>
      <c r="GS114" s="16"/>
      <c r="GT114" s="16"/>
      <c r="GU114" s="16"/>
      <c r="GV114" s="16" t="e">
        <f t="shared" si="66"/>
        <v>#REF!</v>
      </c>
      <c r="GW114" s="16"/>
      <c r="GX114" s="16"/>
      <c r="GY114" s="16"/>
      <c r="GZ114" s="16" t="e">
        <f t="shared" si="67"/>
        <v>#REF!</v>
      </c>
      <c r="HA114" s="16"/>
      <c r="HB114" s="16"/>
      <c r="HC114" s="16"/>
      <c r="HD114" s="16"/>
      <c r="HE114" s="16"/>
      <c r="HF114" s="16" t="e">
        <f t="shared" si="68"/>
        <v>#REF!</v>
      </c>
      <c r="HG114" s="16"/>
      <c r="HH114" s="16" t="e">
        <f t="shared" si="69"/>
        <v>#REF!</v>
      </c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 t="e">
        <f>N114</f>
        <v>#REF!</v>
      </c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</row>
    <row r="115" spans="1:249" x14ac:dyDescent="0.2">
      <c r="A115" s="33" t="s">
        <v>200</v>
      </c>
      <c r="B115" s="37" t="s">
        <v>28</v>
      </c>
      <c r="C115" s="34" t="s">
        <v>38</v>
      </c>
      <c r="D115" s="35" t="s">
        <v>30</v>
      </c>
      <c r="E115" s="128">
        <f>Source!I99</f>
        <v>3222</v>
      </c>
      <c r="F115" s="16"/>
      <c r="G115" s="16"/>
      <c r="H115" s="16"/>
      <c r="I115" s="16"/>
      <c r="J115" s="16"/>
      <c r="K115" s="16"/>
      <c r="L115" s="16"/>
      <c r="M115" s="16"/>
      <c r="N115" s="16" t="e">
        <f>IF(#REF!&gt;0,ROUND(#REF!/#REF!,0),0)</f>
        <v>#REF!</v>
      </c>
      <c r="O115" s="16" t="e">
        <f>Source!P99</f>
        <v>#REF!</v>
      </c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>
        <v>1</v>
      </c>
      <c r="CQ115" s="16"/>
      <c r="CR115" s="16"/>
      <c r="CS115" s="16"/>
      <c r="CT115" s="16"/>
      <c r="CU115" s="16"/>
      <c r="CV115" s="16"/>
      <c r="CW115" s="16"/>
      <c r="CX115" s="16"/>
      <c r="CY115" s="16" t="e">
        <f>O115</f>
        <v>#REF!</v>
      </c>
      <c r="CZ115" s="16"/>
      <c r="DA115" s="16"/>
      <c r="DB115" s="16"/>
      <c r="DC115" s="16"/>
      <c r="DD115" s="16"/>
      <c r="DE115" s="16" t="e">
        <f t="shared" si="60"/>
        <v>#REF!</v>
      </c>
      <c r="DF115" s="16"/>
      <c r="DG115" s="16" t="e">
        <f>Source!P99</f>
        <v>#REF!</v>
      </c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 t="e">
        <f t="shared" si="61"/>
        <v>#REF!</v>
      </c>
      <c r="GE115" s="16"/>
      <c r="GF115" s="16"/>
      <c r="GG115" s="16"/>
      <c r="GH115" s="16" t="e">
        <f t="shared" si="62"/>
        <v>#REF!</v>
      </c>
      <c r="GI115" s="16"/>
      <c r="GJ115" s="16" t="e">
        <f t="shared" si="63"/>
        <v>#REF!</v>
      </c>
      <c r="GK115" s="16" t="e">
        <f t="shared" si="64"/>
        <v>#REF!</v>
      </c>
      <c r="GL115" s="16"/>
      <c r="GM115" s="16" t="e">
        <f t="shared" si="65"/>
        <v>#REF!</v>
      </c>
      <c r="GN115" s="16"/>
      <c r="GO115" s="16"/>
      <c r="GP115" s="16"/>
      <c r="GQ115" s="16"/>
      <c r="GR115" s="16"/>
      <c r="GS115" s="16"/>
      <c r="GT115" s="16"/>
      <c r="GU115" s="16"/>
      <c r="GV115" s="16" t="e">
        <f t="shared" si="66"/>
        <v>#REF!</v>
      </c>
      <c r="GW115" s="16"/>
      <c r="GX115" s="16"/>
      <c r="GY115" s="16"/>
      <c r="GZ115" s="16" t="e">
        <f t="shared" si="67"/>
        <v>#REF!</v>
      </c>
      <c r="HA115" s="16"/>
      <c r="HB115" s="16"/>
      <c r="HC115" s="16"/>
      <c r="HD115" s="16"/>
      <c r="HE115" s="16"/>
      <c r="HF115" s="16" t="e">
        <f t="shared" si="68"/>
        <v>#REF!</v>
      </c>
      <c r="HG115" s="16"/>
      <c r="HH115" s="16" t="e">
        <f t="shared" si="69"/>
        <v>#REF!</v>
      </c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 t="e">
        <f>N115</f>
        <v>#REF!</v>
      </c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</row>
    <row r="116" spans="1:249" x14ac:dyDescent="0.2">
      <c r="A116" s="33" t="s">
        <v>201</v>
      </c>
      <c r="B116" s="37" t="s">
        <v>28</v>
      </c>
      <c r="C116" s="34" t="s">
        <v>202</v>
      </c>
      <c r="D116" s="35" t="s">
        <v>135</v>
      </c>
      <c r="E116" s="128">
        <f>Source!I100</f>
        <v>622.41999999999996</v>
      </c>
      <c r="F116" s="16"/>
      <c r="G116" s="16"/>
      <c r="H116" s="16"/>
      <c r="I116" s="16"/>
      <c r="J116" s="16"/>
      <c r="K116" s="16"/>
      <c r="L116" s="16"/>
      <c r="M116" s="16"/>
      <c r="N116" s="16" t="e">
        <f>IF(#REF!&gt;0,ROUND(#REF!/#REF!,0),0)</f>
        <v>#REF!</v>
      </c>
      <c r="O116" s="16" t="e">
        <f>Source!P100</f>
        <v>#REF!</v>
      </c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>
        <v>1</v>
      </c>
      <c r="CQ116" s="16"/>
      <c r="CR116" s="16"/>
      <c r="CS116" s="16"/>
      <c r="CT116" s="16"/>
      <c r="CU116" s="16"/>
      <c r="CV116" s="16"/>
      <c r="CW116" s="16"/>
      <c r="CX116" s="16"/>
      <c r="CY116" s="16" t="e">
        <f>O116</f>
        <v>#REF!</v>
      </c>
      <c r="CZ116" s="16"/>
      <c r="DA116" s="16"/>
      <c r="DB116" s="16"/>
      <c r="DC116" s="16"/>
      <c r="DD116" s="16"/>
      <c r="DE116" s="16" t="e">
        <f t="shared" si="60"/>
        <v>#REF!</v>
      </c>
      <c r="DF116" s="16"/>
      <c r="DG116" s="16" t="e">
        <f>Source!P100</f>
        <v>#REF!</v>
      </c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 t="e">
        <f t="shared" si="61"/>
        <v>#REF!</v>
      </c>
      <c r="GE116" s="16"/>
      <c r="GF116" s="16"/>
      <c r="GG116" s="16"/>
      <c r="GH116" s="16" t="e">
        <f t="shared" si="62"/>
        <v>#REF!</v>
      </c>
      <c r="GI116" s="16"/>
      <c r="GJ116" s="16" t="e">
        <f t="shared" si="63"/>
        <v>#REF!</v>
      </c>
      <c r="GK116" s="16" t="e">
        <f t="shared" si="64"/>
        <v>#REF!</v>
      </c>
      <c r="GL116" s="16"/>
      <c r="GM116" s="16" t="e">
        <f t="shared" si="65"/>
        <v>#REF!</v>
      </c>
      <c r="GN116" s="16"/>
      <c r="GO116" s="16"/>
      <c r="GP116" s="16"/>
      <c r="GQ116" s="16"/>
      <c r="GR116" s="16"/>
      <c r="GS116" s="16"/>
      <c r="GT116" s="16"/>
      <c r="GU116" s="16"/>
      <c r="GV116" s="16" t="e">
        <f t="shared" si="66"/>
        <v>#REF!</v>
      </c>
      <c r="GW116" s="16"/>
      <c r="GX116" s="16"/>
      <c r="GY116" s="16"/>
      <c r="GZ116" s="16" t="e">
        <f t="shared" si="67"/>
        <v>#REF!</v>
      </c>
      <c r="HA116" s="16"/>
      <c r="HB116" s="16"/>
      <c r="HC116" s="16"/>
      <c r="HD116" s="16"/>
      <c r="HE116" s="16"/>
      <c r="HF116" s="16" t="e">
        <f t="shared" si="68"/>
        <v>#REF!</v>
      </c>
      <c r="HG116" s="16"/>
      <c r="HH116" s="16" t="e">
        <f t="shared" si="69"/>
        <v>#REF!</v>
      </c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 t="e">
        <f>N116</f>
        <v>#REF!</v>
      </c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</row>
    <row r="117" spans="1:249" ht="24" x14ac:dyDescent="0.2">
      <c r="A117" s="43">
        <v>8</v>
      </c>
      <c r="B117" s="47" t="s">
        <v>204</v>
      </c>
      <c r="C117" s="44" t="s">
        <v>205</v>
      </c>
      <c r="D117" s="45" t="s">
        <v>206</v>
      </c>
      <c r="E117" s="130">
        <v>15.891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</row>
    <row r="118" spans="1:249" x14ac:dyDescent="0.2">
      <c r="A118" s="38" t="s">
        <v>208</v>
      </c>
      <c r="B118" s="39" t="s">
        <v>209</v>
      </c>
      <c r="C118" s="40" t="s">
        <v>210</v>
      </c>
      <c r="D118" s="41" t="s">
        <v>109</v>
      </c>
      <c r="E118" s="129">
        <f>Source!I102</f>
        <v>738.5</v>
      </c>
      <c r="F118" s="16"/>
      <c r="G118" s="16"/>
      <c r="H118" s="16"/>
      <c r="I118" s="16"/>
      <c r="J118" s="16"/>
      <c r="K118" s="16"/>
      <c r="L118" s="16"/>
      <c r="M118" s="16"/>
      <c r="N118" s="16" t="e">
        <f>ROUND(Source!AC102*Source!AW102*Source!I102,0)</f>
        <v>#REF!</v>
      </c>
      <c r="O118" s="16" t="e">
        <f>Source!P102</f>
        <v>#REF!</v>
      </c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>
        <v>1</v>
      </c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 t="e">
        <f>N118</f>
        <v>#REF!</v>
      </c>
      <c r="DF118" s="16"/>
      <c r="DG118" s="16" t="e">
        <f>Source!P102</f>
        <v>#REF!</v>
      </c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 t="e">
        <f>N118</f>
        <v>#REF!</v>
      </c>
      <c r="GE118" s="16"/>
      <c r="GF118" s="16"/>
      <c r="GG118" s="16"/>
      <c r="GH118" s="16" t="e">
        <f>N118</f>
        <v>#REF!</v>
      </c>
      <c r="GI118" s="16"/>
      <c r="GJ118" s="16" t="e">
        <f>N118</f>
        <v>#REF!</v>
      </c>
      <c r="GK118" s="16" t="e">
        <f>N118</f>
        <v>#REF!</v>
      </c>
      <c r="GL118" s="16"/>
      <c r="GM118" s="16" t="e">
        <f>N118</f>
        <v>#REF!</v>
      </c>
      <c r="GN118" s="16"/>
      <c r="GO118" s="16"/>
      <c r="GP118" s="16"/>
      <c r="GQ118" s="16"/>
      <c r="GR118" s="16"/>
      <c r="GS118" s="16"/>
      <c r="GT118" s="16"/>
      <c r="GU118" s="16"/>
      <c r="GV118" s="16" t="e">
        <f>N118</f>
        <v>#REF!</v>
      </c>
      <c r="GW118" s="16"/>
      <c r="GX118" s="16"/>
      <c r="GY118" s="16"/>
      <c r="GZ118" s="16" t="e">
        <f>N118</f>
        <v>#REF!</v>
      </c>
      <c r="HA118" s="16"/>
      <c r="HB118" s="16"/>
      <c r="HC118" s="16"/>
      <c r="HD118" s="16"/>
      <c r="HE118" s="16"/>
      <c r="HF118" s="16" t="e">
        <f>N118</f>
        <v>#REF!</v>
      </c>
      <c r="HG118" s="16"/>
      <c r="HH118" s="16" t="e">
        <f>N118</f>
        <v>#REF!</v>
      </c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</row>
    <row r="119" spans="1:249" ht="24" x14ac:dyDescent="0.2">
      <c r="A119" s="38" t="s">
        <v>212</v>
      </c>
      <c r="B119" s="39" t="s">
        <v>209</v>
      </c>
      <c r="C119" s="40" t="s">
        <v>213</v>
      </c>
      <c r="D119" s="41" t="s">
        <v>109</v>
      </c>
      <c r="E119" s="129">
        <f>Source!I103</f>
        <v>299.3</v>
      </c>
      <c r="F119" s="16"/>
      <c r="G119" s="16"/>
      <c r="H119" s="16"/>
      <c r="I119" s="16"/>
      <c r="J119" s="16"/>
      <c r="K119" s="16"/>
      <c r="L119" s="16"/>
      <c r="M119" s="16"/>
      <c r="N119" s="16" t="e">
        <f>ROUND(Source!AC103*Source!AW103*Source!I103,0)</f>
        <v>#REF!</v>
      </c>
      <c r="O119" s="16" t="e">
        <f>Source!P103</f>
        <v>#REF!</v>
      </c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>
        <v>1</v>
      </c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 t="e">
        <f>N119</f>
        <v>#REF!</v>
      </c>
      <c r="DF119" s="16"/>
      <c r="DG119" s="16" t="e">
        <f>Source!P103</f>
        <v>#REF!</v>
      </c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 t="e">
        <f>N119</f>
        <v>#REF!</v>
      </c>
      <c r="GE119" s="16"/>
      <c r="GF119" s="16"/>
      <c r="GG119" s="16"/>
      <c r="GH119" s="16" t="e">
        <f>N119</f>
        <v>#REF!</v>
      </c>
      <c r="GI119" s="16"/>
      <c r="GJ119" s="16" t="e">
        <f>N119</f>
        <v>#REF!</v>
      </c>
      <c r="GK119" s="16" t="e">
        <f>N119</f>
        <v>#REF!</v>
      </c>
      <c r="GL119" s="16"/>
      <c r="GM119" s="16" t="e">
        <f>N119</f>
        <v>#REF!</v>
      </c>
      <c r="GN119" s="16"/>
      <c r="GO119" s="16"/>
      <c r="GP119" s="16"/>
      <c r="GQ119" s="16"/>
      <c r="GR119" s="16"/>
      <c r="GS119" s="16"/>
      <c r="GT119" s="16"/>
      <c r="GU119" s="16"/>
      <c r="GV119" s="16" t="e">
        <f>N119</f>
        <v>#REF!</v>
      </c>
      <c r="GW119" s="16"/>
      <c r="GX119" s="16"/>
      <c r="GY119" s="16"/>
      <c r="GZ119" s="16" t="e">
        <f>N119</f>
        <v>#REF!</v>
      </c>
      <c r="HA119" s="16"/>
      <c r="HB119" s="16"/>
      <c r="HC119" s="16"/>
      <c r="HD119" s="16"/>
      <c r="HE119" s="16"/>
      <c r="HF119" s="16" t="e">
        <f>N119</f>
        <v>#REF!</v>
      </c>
      <c r="HG119" s="16"/>
      <c r="HH119" s="16" t="e">
        <f>N119</f>
        <v>#REF!</v>
      </c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</row>
    <row r="120" spans="1:249" x14ac:dyDescent="0.2">
      <c r="A120" s="38" t="s">
        <v>214</v>
      </c>
      <c r="B120" s="39" t="s">
        <v>215</v>
      </c>
      <c r="C120" s="40" t="s">
        <v>216</v>
      </c>
      <c r="D120" s="41" t="s">
        <v>109</v>
      </c>
      <c r="E120" s="129">
        <f>Source!I104</f>
        <v>551.20000000000005</v>
      </c>
      <c r="F120" s="16"/>
      <c r="G120" s="16"/>
      <c r="H120" s="16"/>
      <c r="I120" s="16"/>
      <c r="J120" s="16"/>
      <c r="K120" s="16"/>
      <c r="L120" s="16"/>
      <c r="M120" s="16"/>
      <c r="N120" s="16" t="e">
        <f>ROUND(Source!AC104*Source!AW104*Source!I104,0)</f>
        <v>#REF!</v>
      </c>
      <c r="O120" s="16" t="e">
        <f>Source!P104</f>
        <v>#REF!</v>
      </c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>
        <v>1</v>
      </c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 t="e">
        <f>N120</f>
        <v>#REF!</v>
      </c>
      <c r="DF120" s="16"/>
      <c r="DG120" s="16" t="e">
        <f>Source!P104</f>
        <v>#REF!</v>
      </c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 t="e">
        <f>N120</f>
        <v>#REF!</v>
      </c>
      <c r="GE120" s="16"/>
      <c r="GF120" s="16"/>
      <c r="GG120" s="16"/>
      <c r="GH120" s="16" t="e">
        <f>N120</f>
        <v>#REF!</v>
      </c>
      <c r="GI120" s="16"/>
      <c r="GJ120" s="16" t="e">
        <f>N120</f>
        <v>#REF!</v>
      </c>
      <c r="GK120" s="16" t="e">
        <f>N120</f>
        <v>#REF!</v>
      </c>
      <c r="GL120" s="16"/>
      <c r="GM120" s="16" t="e">
        <f>N120</f>
        <v>#REF!</v>
      </c>
      <c r="GN120" s="16"/>
      <c r="GO120" s="16"/>
      <c r="GP120" s="16"/>
      <c r="GQ120" s="16"/>
      <c r="GR120" s="16"/>
      <c r="GS120" s="16"/>
      <c r="GT120" s="16"/>
      <c r="GU120" s="16"/>
      <c r="GV120" s="16" t="e">
        <f>N120</f>
        <v>#REF!</v>
      </c>
      <c r="GW120" s="16"/>
      <c r="GX120" s="16"/>
      <c r="GY120" s="16"/>
      <c r="GZ120" s="16" t="e">
        <f>N120</f>
        <v>#REF!</v>
      </c>
      <c r="HA120" s="16"/>
      <c r="HB120" s="16"/>
      <c r="HC120" s="16"/>
      <c r="HD120" s="16"/>
      <c r="HE120" s="16"/>
      <c r="HF120" s="16" t="e">
        <f>N120</f>
        <v>#REF!</v>
      </c>
      <c r="HG120" s="16"/>
      <c r="HH120" s="16" t="e">
        <f>N120</f>
        <v>#REF!</v>
      </c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</row>
    <row r="121" spans="1:249" ht="36" x14ac:dyDescent="0.2">
      <c r="A121" s="33" t="s">
        <v>218</v>
      </c>
      <c r="B121" s="37" t="s">
        <v>219</v>
      </c>
      <c r="C121" s="34" t="s">
        <v>220</v>
      </c>
      <c r="D121" s="35" t="s">
        <v>122</v>
      </c>
      <c r="E121" s="128">
        <f>Source!I105</f>
        <v>105</v>
      </c>
      <c r="F121" s="16"/>
      <c r="G121" s="16"/>
      <c r="H121" s="16"/>
      <c r="I121" s="16"/>
      <c r="J121" s="16"/>
      <c r="K121" s="16"/>
      <c r="L121" s="16"/>
      <c r="M121" s="16"/>
      <c r="N121" s="16" t="e">
        <f>ROUND(Source!AC105*Source!AW105*Source!I105,0)</f>
        <v>#REF!</v>
      </c>
      <c r="O121" s="16" t="e">
        <f>Source!P105</f>
        <v>#REF!</v>
      </c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>
        <v>1</v>
      </c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 t="e">
        <f>N121</f>
        <v>#REF!</v>
      </c>
      <c r="DF121" s="16"/>
      <c r="DG121" s="16" t="e">
        <f>Source!P105</f>
        <v>#REF!</v>
      </c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 t="e">
        <f>N121</f>
        <v>#REF!</v>
      </c>
      <c r="GE121" s="16"/>
      <c r="GF121" s="16"/>
      <c r="GG121" s="16"/>
      <c r="GH121" s="16" t="e">
        <f>N121</f>
        <v>#REF!</v>
      </c>
      <c r="GI121" s="16"/>
      <c r="GJ121" s="16" t="e">
        <f>N121</f>
        <v>#REF!</v>
      </c>
      <c r="GK121" s="16" t="e">
        <f>N121</f>
        <v>#REF!</v>
      </c>
      <c r="GL121" s="16"/>
      <c r="GM121" s="16" t="e">
        <f>N121</f>
        <v>#REF!</v>
      </c>
      <c r="GN121" s="16"/>
      <c r="GO121" s="16"/>
      <c r="GP121" s="16"/>
      <c r="GQ121" s="16"/>
      <c r="GR121" s="16"/>
      <c r="GS121" s="16"/>
      <c r="GT121" s="16"/>
      <c r="GU121" s="16"/>
      <c r="GV121" s="16" t="e">
        <f>N121</f>
        <v>#REF!</v>
      </c>
      <c r="GW121" s="16"/>
      <c r="GX121" s="16"/>
      <c r="GY121" s="16"/>
      <c r="GZ121" s="16" t="e">
        <f>N121</f>
        <v>#REF!</v>
      </c>
      <c r="HA121" s="16"/>
      <c r="HB121" s="16"/>
      <c r="HC121" s="16"/>
      <c r="HD121" s="16"/>
      <c r="HE121" s="16"/>
      <c r="HF121" s="16" t="e">
        <f>N121</f>
        <v>#REF!</v>
      </c>
      <c r="HG121" s="16"/>
      <c r="HH121" s="16" t="e">
        <f>N121</f>
        <v>#REF!</v>
      </c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</row>
    <row r="122" spans="1:249" x14ac:dyDescent="0.2">
      <c r="A122" s="43">
        <v>9</v>
      </c>
      <c r="B122" s="47" t="s">
        <v>223</v>
      </c>
      <c r="C122" s="44" t="s">
        <v>224</v>
      </c>
      <c r="D122" s="45" t="s">
        <v>225</v>
      </c>
      <c r="E122" s="130">
        <v>5.76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</row>
    <row r="123" spans="1:249" x14ac:dyDescent="0.2">
      <c r="A123" s="38" t="s">
        <v>227</v>
      </c>
      <c r="B123" s="39" t="s">
        <v>28</v>
      </c>
      <c r="C123" s="40" t="s">
        <v>228</v>
      </c>
      <c r="D123" s="41" t="s">
        <v>229</v>
      </c>
      <c r="E123" s="129">
        <f>Source!I107</f>
        <v>576</v>
      </c>
      <c r="F123" s="16"/>
      <c r="G123" s="16"/>
      <c r="H123" s="16"/>
      <c r="I123" s="16"/>
      <c r="J123" s="16"/>
      <c r="K123" s="16"/>
      <c r="L123" s="16"/>
      <c r="M123" s="16"/>
      <c r="N123" s="16" t="e">
        <f>IF(#REF!&gt;0,ROUND(#REF!/#REF!,0),0)</f>
        <v>#REF!</v>
      </c>
      <c r="O123" s="16" t="e">
        <f>Source!P107</f>
        <v>#REF!</v>
      </c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>
        <v>1</v>
      </c>
      <c r="CQ123" s="16"/>
      <c r="CR123" s="16"/>
      <c r="CS123" s="16"/>
      <c r="CT123" s="16"/>
      <c r="CU123" s="16"/>
      <c r="CV123" s="16"/>
      <c r="CW123" s="16"/>
      <c r="CX123" s="16"/>
      <c r="CY123" s="16" t="e">
        <f>O123</f>
        <v>#REF!</v>
      </c>
      <c r="CZ123" s="16"/>
      <c r="DA123" s="16"/>
      <c r="DB123" s="16"/>
      <c r="DC123" s="16"/>
      <c r="DD123" s="16"/>
      <c r="DE123" s="16" t="e">
        <f>N123</f>
        <v>#REF!</v>
      </c>
      <c r="DF123" s="16"/>
      <c r="DG123" s="16" t="e">
        <f>Source!P107</f>
        <v>#REF!</v>
      </c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 t="e">
        <f>N123</f>
        <v>#REF!</v>
      </c>
      <c r="GE123" s="16"/>
      <c r="GF123" s="16"/>
      <c r="GG123" s="16"/>
      <c r="GH123" s="16" t="e">
        <f>N123</f>
        <v>#REF!</v>
      </c>
      <c r="GI123" s="16"/>
      <c r="GJ123" s="16" t="e">
        <f>N123</f>
        <v>#REF!</v>
      </c>
      <c r="GK123" s="16" t="e">
        <f>N123</f>
        <v>#REF!</v>
      </c>
      <c r="GL123" s="16"/>
      <c r="GM123" s="16" t="e">
        <f>N123</f>
        <v>#REF!</v>
      </c>
      <c r="GN123" s="16"/>
      <c r="GO123" s="16"/>
      <c r="GP123" s="16"/>
      <c r="GQ123" s="16"/>
      <c r="GR123" s="16"/>
      <c r="GS123" s="16"/>
      <c r="GT123" s="16"/>
      <c r="GU123" s="16"/>
      <c r="GV123" s="16" t="e">
        <f>N123</f>
        <v>#REF!</v>
      </c>
      <c r="GW123" s="16"/>
      <c r="GX123" s="16"/>
      <c r="GY123" s="16"/>
      <c r="GZ123" s="16" t="e">
        <f>N123</f>
        <v>#REF!</v>
      </c>
      <c r="HA123" s="16"/>
      <c r="HB123" s="16"/>
      <c r="HC123" s="16"/>
      <c r="HD123" s="16"/>
      <c r="HE123" s="16"/>
      <c r="HF123" s="16" t="e">
        <f>N123</f>
        <v>#REF!</v>
      </c>
      <c r="HG123" s="16"/>
      <c r="HH123" s="16" t="e">
        <f>N123</f>
        <v>#REF!</v>
      </c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 t="e">
        <f>N123</f>
        <v>#REF!</v>
      </c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</row>
    <row r="124" spans="1:249" ht="36" x14ac:dyDescent="0.2">
      <c r="A124" s="43">
        <v>10</v>
      </c>
      <c r="B124" s="47" t="s">
        <v>232</v>
      </c>
      <c r="C124" s="44" t="s">
        <v>233</v>
      </c>
      <c r="D124" s="45" t="s">
        <v>100</v>
      </c>
      <c r="E124" s="130">
        <v>4.37</v>
      </c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</row>
    <row r="125" spans="1:249" ht="24" x14ac:dyDescent="0.2">
      <c r="A125" s="43">
        <v>11</v>
      </c>
      <c r="B125" s="47" t="s">
        <v>240</v>
      </c>
      <c r="C125" s="44" t="s">
        <v>241</v>
      </c>
      <c r="D125" s="45" t="s">
        <v>100</v>
      </c>
      <c r="E125" s="130">
        <v>1.0049999999999999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</row>
    <row r="126" spans="1:249" x14ac:dyDescent="0.2">
      <c r="A126" s="38" t="s">
        <v>243</v>
      </c>
      <c r="B126" s="39" t="s">
        <v>244</v>
      </c>
      <c r="C126" s="40" t="s">
        <v>245</v>
      </c>
      <c r="D126" s="41" t="s">
        <v>20</v>
      </c>
      <c r="E126" s="129">
        <f>Source!I110</f>
        <v>-5.0250000000000003E-2</v>
      </c>
      <c r="F126" s="16"/>
      <c r="G126" s="16"/>
      <c r="H126" s="16"/>
      <c r="I126" s="16"/>
      <c r="J126" s="16"/>
      <c r="K126" s="16"/>
      <c r="L126" s="16"/>
      <c r="M126" s="16"/>
      <c r="N126" s="16" t="e">
        <f>ROUND(Source!AC110*Source!AW110*Source!I110,0)</f>
        <v>#REF!</v>
      </c>
      <c r="O126" s="16" t="e">
        <f>Source!P110</f>
        <v>#REF!</v>
      </c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>
        <v>1</v>
      </c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 t="e">
        <f>N126</f>
        <v>#REF!</v>
      </c>
      <c r="DF126" s="16"/>
      <c r="DG126" s="16" t="e">
        <f>Source!P110</f>
        <v>#REF!</v>
      </c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 t="e">
        <f>N126</f>
        <v>#REF!</v>
      </c>
      <c r="GE126" s="16"/>
      <c r="GF126" s="16"/>
      <c r="GG126" s="16"/>
      <c r="GH126" s="16" t="e">
        <f>N126</f>
        <v>#REF!</v>
      </c>
      <c r="GI126" s="16"/>
      <c r="GJ126" s="16" t="e">
        <f>N126</f>
        <v>#REF!</v>
      </c>
      <c r="GK126" s="16" t="e">
        <f>N126</f>
        <v>#REF!</v>
      </c>
      <c r="GL126" s="16"/>
      <c r="GM126" s="16" t="e">
        <f>N126</f>
        <v>#REF!</v>
      </c>
      <c r="GN126" s="16"/>
      <c r="GO126" s="16"/>
      <c r="GP126" s="16"/>
      <c r="GQ126" s="16"/>
      <c r="GR126" s="16"/>
      <c r="GS126" s="16"/>
      <c r="GT126" s="16"/>
      <c r="GU126" s="16"/>
      <c r="GV126" s="16" t="e">
        <f>N126</f>
        <v>#REF!</v>
      </c>
      <c r="GW126" s="16"/>
      <c r="GX126" s="16"/>
      <c r="GY126" s="16"/>
      <c r="GZ126" s="16" t="e">
        <f>N126</f>
        <v>#REF!</v>
      </c>
      <c r="HA126" s="16"/>
      <c r="HB126" s="16"/>
      <c r="HC126" s="16"/>
      <c r="HD126" s="16"/>
      <c r="HE126" s="16"/>
      <c r="HF126" s="16" t="e">
        <f>N126</f>
        <v>#REF!</v>
      </c>
      <c r="HG126" s="16"/>
      <c r="HH126" s="16" t="e">
        <f>N126</f>
        <v>#REF!</v>
      </c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</row>
    <row r="127" spans="1:249" x14ac:dyDescent="0.2">
      <c r="A127" s="38" t="s">
        <v>247</v>
      </c>
      <c r="B127" s="39" t="s">
        <v>248</v>
      </c>
      <c r="C127" s="40" t="s">
        <v>249</v>
      </c>
      <c r="D127" s="41" t="s">
        <v>135</v>
      </c>
      <c r="E127" s="129">
        <f>Source!I111</f>
        <v>-110.55</v>
      </c>
      <c r="F127" s="16"/>
      <c r="G127" s="16"/>
      <c r="H127" s="16"/>
      <c r="I127" s="16"/>
      <c r="J127" s="16"/>
      <c r="K127" s="16"/>
      <c r="L127" s="16"/>
      <c r="M127" s="16"/>
      <c r="N127" s="16" t="e">
        <f>ROUND(Source!AC111*Source!AW111*Source!I111,0)</f>
        <v>#REF!</v>
      </c>
      <c r="O127" s="16" t="e">
        <f>Source!P111</f>
        <v>#REF!</v>
      </c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>
        <v>1</v>
      </c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 t="e">
        <f>N127</f>
        <v>#REF!</v>
      </c>
      <c r="DF127" s="16"/>
      <c r="DG127" s="16" t="e">
        <f>Source!P111</f>
        <v>#REF!</v>
      </c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 t="e">
        <f>N127</f>
        <v>#REF!</v>
      </c>
      <c r="GE127" s="16"/>
      <c r="GF127" s="16"/>
      <c r="GG127" s="16"/>
      <c r="GH127" s="16" t="e">
        <f>N127</f>
        <v>#REF!</v>
      </c>
      <c r="GI127" s="16"/>
      <c r="GJ127" s="16" t="e">
        <f>N127</f>
        <v>#REF!</v>
      </c>
      <c r="GK127" s="16" t="e">
        <f>N127</f>
        <v>#REF!</v>
      </c>
      <c r="GL127" s="16"/>
      <c r="GM127" s="16" t="e">
        <f>N127</f>
        <v>#REF!</v>
      </c>
      <c r="GN127" s="16"/>
      <c r="GO127" s="16"/>
      <c r="GP127" s="16"/>
      <c r="GQ127" s="16"/>
      <c r="GR127" s="16"/>
      <c r="GS127" s="16"/>
      <c r="GT127" s="16"/>
      <c r="GU127" s="16"/>
      <c r="GV127" s="16" t="e">
        <f>N127</f>
        <v>#REF!</v>
      </c>
      <c r="GW127" s="16"/>
      <c r="GX127" s="16"/>
      <c r="GY127" s="16"/>
      <c r="GZ127" s="16" t="e">
        <f>N127</f>
        <v>#REF!</v>
      </c>
      <c r="HA127" s="16"/>
      <c r="HB127" s="16"/>
      <c r="HC127" s="16"/>
      <c r="HD127" s="16"/>
      <c r="HE127" s="16"/>
      <c r="HF127" s="16" t="e">
        <f>N127</f>
        <v>#REF!</v>
      </c>
      <c r="HG127" s="16"/>
      <c r="HH127" s="16" t="e">
        <f>N127</f>
        <v>#REF!</v>
      </c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</row>
    <row r="128" spans="1:249" x14ac:dyDescent="0.2">
      <c r="A128" s="38" t="s">
        <v>251</v>
      </c>
      <c r="B128" s="39" t="s">
        <v>28</v>
      </c>
      <c r="C128" s="40" t="s">
        <v>252</v>
      </c>
      <c r="D128" s="41" t="s">
        <v>109</v>
      </c>
      <c r="E128" s="129">
        <f>Source!I112</f>
        <v>1256</v>
      </c>
      <c r="F128" s="16"/>
      <c r="G128" s="16"/>
      <c r="H128" s="16"/>
      <c r="I128" s="16"/>
      <c r="J128" s="16"/>
      <c r="K128" s="16"/>
      <c r="L128" s="16"/>
      <c r="M128" s="16"/>
      <c r="N128" s="16" t="e">
        <f>IF(#REF!&gt;0,ROUND(#REF!/#REF!,0),0)</f>
        <v>#REF!</v>
      </c>
      <c r="O128" s="16" t="e">
        <f>Source!P112</f>
        <v>#REF!</v>
      </c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>
        <v>1</v>
      </c>
      <c r="CQ128" s="16"/>
      <c r="CR128" s="16"/>
      <c r="CS128" s="16"/>
      <c r="CT128" s="16"/>
      <c r="CU128" s="16"/>
      <c r="CV128" s="16"/>
      <c r="CW128" s="16"/>
      <c r="CX128" s="16"/>
      <c r="CY128" s="16" t="e">
        <f>O128</f>
        <v>#REF!</v>
      </c>
      <c r="CZ128" s="16"/>
      <c r="DA128" s="16"/>
      <c r="DB128" s="16"/>
      <c r="DC128" s="16"/>
      <c r="DD128" s="16"/>
      <c r="DE128" s="16" t="e">
        <f>N128</f>
        <v>#REF!</v>
      </c>
      <c r="DF128" s="16"/>
      <c r="DG128" s="16" t="e">
        <f>Source!P112</f>
        <v>#REF!</v>
      </c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 t="e">
        <f>N128</f>
        <v>#REF!</v>
      </c>
      <c r="GE128" s="16"/>
      <c r="GF128" s="16"/>
      <c r="GG128" s="16"/>
      <c r="GH128" s="16" t="e">
        <f>N128</f>
        <v>#REF!</v>
      </c>
      <c r="GI128" s="16"/>
      <c r="GJ128" s="16" t="e">
        <f>N128</f>
        <v>#REF!</v>
      </c>
      <c r="GK128" s="16" t="e">
        <f>N128</f>
        <v>#REF!</v>
      </c>
      <c r="GL128" s="16"/>
      <c r="GM128" s="16" t="e">
        <f>N128</f>
        <v>#REF!</v>
      </c>
      <c r="GN128" s="16"/>
      <c r="GO128" s="16"/>
      <c r="GP128" s="16"/>
      <c r="GQ128" s="16"/>
      <c r="GR128" s="16"/>
      <c r="GS128" s="16"/>
      <c r="GT128" s="16"/>
      <c r="GU128" s="16"/>
      <c r="GV128" s="16" t="e">
        <f>N128</f>
        <v>#REF!</v>
      </c>
      <c r="GW128" s="16"/>
      <c r="GX128" s="16"/>
      <c r="GY128" s="16"/>
      <c r="GZ128" s="16" t="e">
        <f>N128</f>
        <v>#REF!</v>
      </c>
      <c r="HA128" s="16"/>
      <c r="HB128" s="16"/>
      <c r="HC128" s="16"/>
      <c r="HD128" s="16"/>
      <c r="HE128" s="16"/>
      <c r="HF128" s="16" t="e">
        <f>N128</f>
        <v>#REF!</v>
      </c>
      <c r="HG128" s="16"/>
      <c r="HH128" s="16" t="e">
        <f>N128</f>
        <v>#REF!</v>
      </c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 t="e">
        <f>N128</f>
        <v>#REF!</v>
      </c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</row>
    <row r="129" spans="1:249" ht="36" x14ac:dyDescent="0.2">
      <c r="A129" s="43">
        <v>12</v>
      </c>
      <c r="B129" s="47" t="s">
        <v>258</v>
      </c>
      <c r="C129" s="44" t="s">
        <v>259</v>
      </c>
      <c r="D129" s="45" t="s">
        <v>100</v>
      </c>
      <c r="E129" s="130">
        <v>1.51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6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  <c r="IE129" s="16"/>
      <c r="IF129" s="16"/>
      <c r="IG129" s="16"/>
      <c r="IH129" s="16"/>
      <c r="II129" s="16"/>
      <c r="IJ129" s="16"/>
      <c r="IK129" s="16"/>
      <c r="IL129" s="16"/>
      <c r="IM129" s="16"/>
      <c r="IN129" s="16"/>
      <c r="IO129" s="16"/>
    </row>
    <row r="130" spans="1:249" ht="24" x14ac:dyDescent="0.2">
      <c r="A130" s="38" t="s">
        <v>261</v>
      </c>
      <c r="B130" s="39" t="s">
        <v>262</v>
      </c>
      <c r="C130" s="40" t="s">
        <v>263</v>
      </c>
      <c r="D130" s="41" t="s">
        <v>46</v>
      </c>
      <c r="E130" s="129">
        <f>Source!I114</f>
        <v>2.3102999999999998</v>
      </c>
      <c r="F130" s="16"/>
      <c r="G130" s="16"/>
      <c r="H130" s="16"/>
      <c r="I130" s="16"/>
      <c r="J130" s="16"/>
      <c r="K130" s="16"/>
      <c r="L130" s="16"/>
      <c r="M130" s="16"/>
      <c r="N130" s="16" t="e">
        <f>IF(#REF!&gt;0,ROUND(#REF!/#REF!,0),0)</f>
        <v>#REF!</v>
      </c>
      <c r="O130" s="16" t="e">
        <f>Source!P114</f>
        <v>#REF!</v>
      </c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>
        <v>1</v>
      </c>
      <c r="CQ130" s="16"/>
      <c r="CR130" s="16"/>
      <c r="CS130" s="16"/>
      <c r="CT130" s="16"/>
      <c r="CU130" s="16"/>
      <c r="CV130" s="16"/>
      <c r="CW130" s="16"/>
      <c r="CX130" s="16"/>
      <c r="CY130" s="16" t="e">
        <f>O130</f>
        <v>#REF!</v>
      </c>
      <c r="CZ130" s="16"/>
      <c r="DA130" s="16"/>
      <c r="DB130" s="16"/>
      <c r="DC130" s="16"/>
      <c r="DD130" s="16"/>
      <c r="DE130" s="16" t="e">
        <f>N130</f>
        <v>#REF!</v>
      </c>
      <c r="DF130" s="16"/>
      <c r="DG130" s="16" t="e">
        <f>Source!P114</f>
        <v>#REF!</v>
      </c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 t="e">
        <f>N130</f>
        <v>#REF!</v>
      </c>
      <c r="GE130" s="16"/>
      <c r="GF130" s="16"/>
      <c r="GG130" s="16"/>
      <c r="GH130" s="16" t="e">
        <f>N130</f>
        <v>#REF!</v>
      </c>
      <c r="GI130" s="16"/>
      <c r="GJ130" s="16" t="e">
        <f>N130</f>
        <v>#REF!</v>
      </c>
      <c r="GK130" s="16" t="e">
        <f>N130</f>
        <v>#REF!</v>
      </c>
      <c r="GL130" s="16"/>
      <c r="GM130" s="16" t="e">
        <f>N130</f>
        <v>#REF!</v>
      </c>
      <c r="GN130" s="16"/>
      <c r="GO130" s="16"/>
      <c r="GP130" s="16"/>
      <c r="GQ130" s="16"/>
      <c r="GR130" s="16"/>
      <c r="GS130" s="16"/>
      <c r="GT130" s="16"/>
      <c r="GU130" s="16"/>
      <c r="GV130" s="16" t="e">
        <f>N130</f>
        <v>#REF!</v>
      </c>
      <c r="GW130" s="16"/>
      <c r="GX130" s="16"/>
      <c r="GY130" s="16"/>
      <c r="GZ130" s="16" t="e">
        <f>N130</f>
        <v>#REF!</v>
      </c>
      <c r="HA130" s="16"/>
      <c r="HB130" s="16"/>
      <c r="HC130" s="16"/>
      <c r="HD130" s="16"/>
      <c r="HE130" s="16"/>
      <c r="HF130" s="16" t="e">
        <f>N130</f>
        <v>#REF!</v>
      </c>
      <c r="HG130" s="16"/>
      <c r="HH130" s="16" t="e">
        <f>N130</f>
        <v>#REF!</v>
      </c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 t="e">
        <f>N130</f>
        <v>#REF!</v>
      </c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</row>
    <row r="131" spans="1:249" x14ac:dyDescent="0.2">
      <c r="A131" s="43">
        <v>13</v>
      </c>
      <c r="B131" s="47" t="s">
        <v>267</v>
      </c>
      <c r="C131" s="44" t="s">
        <v>268</v>
      </c>
      <c r="D131" s="45" t="s">
        <v>46</v>
      </c>
      <c r="E131" s="130">
        <v>6.95</v>
      </c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</row>
    <row r="132" spans="1:249" ht="36" x14ac:dyDescent="0.2">
      <c r="A132" s="33" t="s">
        <v>274</v>
      </c>
      <c r="B132" s="37" t="s">
        <v>275</v>
      </c>
      <c r="C132" s="34" t="s">
        <v>276</v>
      </c>
      <c r="D132" s="35" t="s">
        <v>135</v>
      </c>
      <c r="E132" s="128">
        <f>Source!I116</f>
        <v>708.9</v>
      </c>
      <c r="F132" s="16"/>
      <c r="G132" s="16"/>
      <c r="H132" s="16"/>
      <c r="I132" s="16"/>
      <c r="J132" s="16"/>
      <c r="K132" s="16"/>
      <c r="L132" s="16"/>
      <c r="M132" s="16"/>
      <c r="N132" s="16" t="e">
        <f>ROUND(Source!AC116*Source!AW116*Source!I116,0)</f>
        <v>#REF!</v>
      </c>
      <c r="O132" s="16" t="e">
        <f>Source!P116</f>
        <v>#REF!</v>
      </c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>
        <v>1</v>
      </c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 t="e">
        <f>N132</f>
        <v>#REF!</v>
      </c>
      <c r="DF132" s="16"/>
      <c r="DG132" s="16" t="e">
        <f>Source!P116</f>
        <v>#REF!</v>
      </c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 t="e">
        <f>N132</f>
        <v>#REF!</v>
      </c>
      <c r="GE132" s="16"/>
      <c r="GF132" s="16"/>
      <c r="GG132" s="16"/>
      <c r="GH132" s="16" t="e">
        <f>N132</f>
        <v>#REF!</v>
      </c>
      <c r="GI132" s="16"/>
      <c r="GJ132" s="16" t="e">
        <f>N132</f>
        <v>#REF!</v>
      </c>
      <c r="GK132" s="16" t="e">
        <f>N132</f>
        <v>#REF!</v>
      </c>
      <c r="GL132" s="16"/>
      <c r="GM132" s="16" t="e">
        <f>N132</f>
        <v>#REF!</v>
      </c>
      <c r="GN132" s="16"/>
      <c r="GO132" s="16"/>
      <c r="GP132" s="16"/>
      <c r="GQ132" s="16"/>
      <c r="GR132" s="16"/>
      <c r="GS132" s="16"/>
      <c r="GT132" s="16"/>
      <c r="GU132" s="16"/>
      <c r="GV132" s="16" t="e">
        <f>N132</f>
        <v>#REF!</v>
      </c>
      <c r="GW132" s="16"/>
      <c r="GX132" s="16"/>
      <c r="GY132" s="16"/>
      <c r="GZ132" s="16" t="e">
        <f>N132</f>
        <v>#REF!</v>
      </c>
      <c r="HA132" s="16"/>
      <c r="HB132" s="16"/>
      <c r="HC132" s="16"/>
      <c r="HD132" s="16"/>
      <c r="HE132" s="16"/>
      <c r="HF132" s="16" t="e">
        <f>N132</f>
        <v>#REF!</v>
      </c>
      <c r="HG132" s="16"/>
      <c r="HH132" s="16" t="e">
        <f>N132</f>
        <v>#REF!</v>
      </c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</row>
    <row r="133" spans="1:249" x14ac:dyDescent="0.2">
      <c r="A133" s="43">
        <v>14</v>
      </c>
      <c r="B133" s="47" t="s">
        <v>267</v>
      </c>
      <c r="C133" s="44" t="s">
        <v>279</v>
      </c>
      <c r="D133" s="45" t="s">
        <v>46</v>
      </c>
      <c r="E133" s="130">
        <v>1.08</v>
      </c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</row>
    <row r="134" spans="1:249" x14ac:dyDescent="0.2">
      <c r="A134" s="38" t="s">
        <v>280</v>
      </c>
      <c r="B134" s="39" t="s">
        <v>28</v>
      </c>
      <c r="C134" s="40" t="s">
        <v>281</v>
      </c>
      <c r="D134" s="41" t="s">
        <v>46</v>
      </c>
      <c r="E134" s="129">
        <f>Source!I118</f>
        <v>1.1015999999999999</v>
      </c>
      <c r="F134" s="16"/>
      <c r="G134" s="16"/>
      <c r="H134" s="16"/>
      <c r="I134" s="16"/>
      <c r="J134" s="16"/>
      <c r="K134" s="16"/>
      <c r="L134" s="16"/>
      <c r="M134" s="16"/>
      <c r="N134" s="16" t="e">
        <f>IF(#REF!&gt;0,ROUND(#REF!/#REF!,0),0)</f>
        <v>#REF!</v>
      </c>
      <c r="O134" s="16" t="e">
        <f>Source!P118</f>
        <v>#REF!</v>
      </c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>
        <v>1</v>
      </c>
      <c r="CQ134" s="16"/>
      <c r="CR134" s="16"/>
      <c r="CS134" s="16"/>
      <c r="CT134" s="16"/>
      <c r="CU134" s="16"/>
      <c r="CV134" s="16"/>
      <c r="CW134" s="16"/>
      <c r="CX134" s="16"/>
      <c r="CY134" s="16" t="e">
        <f>O134</f>
        <v>#REF!</v>
      </c>
      <c r="CZ134" s="16"/>
      <c r="DA134" s="16"/>
      <c r="DB134" s="16"/>
      <c r="DC134" s="16"/>
      <c r="DD134" s="16"/>
      <c r="DE134" s="16" t="e">
        <f>N134</f>
        <v>#REF!</v>
      </c>
      <c r="DF134" s="16"/>
      <c r="DG134" s="16" t="e">
        <f>Source!P118</f>
        <v>#REF!</v>
      </c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 t="e">
        <f>N134</f>
        <v>#REF!</v>
      </c>
      <c r="GE134" s="16"/>
      <c r="GF134" s="16"/>
      <c r="GG134" s="16"/>
      <c r="GH134" s="16" t="e">
        <f>N134</f>
        <v>#REF!</v>
      </c>
      <c r="GI134" s="16"/>
      <c r="GJ134" s="16" t="e">
        <f>N134</f>
        <v>#REF!</v>
      </c>
      <c r="GK134" s="16" t="e">
        <f>N134</f>
        <v>#REF!</v>
      </c>
      <c r="GL134" s="16"/>
      <c r="GM134" s="16" t="e">
        <f>N134</f>
        <v>#REF!</v>
      </c>
      <c r="GN134" s="16"/>
      <c r="GO134" s="16"/>
      <c r="GP134" s="16"/>
      <c r="GQ134" s="16"/>
      <c r="GR134" s="16"/>
      <c r="GS134" s="16"/>
      <c r="GT134" s="16"/>
      <c r="GU134" s="16"/>
      <c r="GV134" s="16" t="e">
        <f>N134</f>
        <v>#REF!</v>
      </c>
      <c r="GW134" s="16"/>
      <c r="GX134" s="16"/>
      <c r="GY134" s="16"/>
      <c r="GZ134" s="16" t="e">
        <f>N134</f>
        <v>#REF!</v>
      </c>
      <c r="HA134" s="16"/>
      <c r="HB134" s="16"/>
      <c r="HC134" s="16"/>
      <c r="HD134" s="16"/>
      <c r="HE134" s="16"/>
      <c r="HF134" s="16" t="e">
        <f>N134</f>
        <v>#REF!</v>
      </c>
      <c r="HG134" s="16"/>
      <c r="HH134" s="16" t="e">
        <f>N134</f>
        <v>#REF!</v>
      </c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 t="e">
        <f>N134</f>
        <v>#REF!</v>
      </c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</row>
    <row r="135" spans="1:249" x14ac:dyDescent="0.2">
      <c r="A135" s="43">
        <v>15</v>
      </c>
      <c r="B135" s="47" t="s">
        <v>284</v>
      </c>
      <c r="C135" s="44" t="s">
        <v>285</v>
      </c>
      <c r="D135" s="45" t="s">
        <v>100</v>
      </c>
      <c r="E135" s="130">
        <v>6.95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</row>
    <row r="136" spans="1:249" x14ac:dyDescent="0.2">
      <c r="A136" s="38" t="s">
        <v>291</v>
      </c>
      <c r="B136" s="39" t="s">
        <v>292</v>
      </c>
      <c r="C136" s="40" t="s">
        <v>293</v>
      </c>
      <c r="D136" s="41" t="s">
        <v>20</v>
      </c>
      <c r="E136" s="129">
        <f>Source!I120</f>
        <v>-9.0349999999999996E-3</v>
      </c>
      <c r="F136" s="16"/>
      <c r="G136" s="16"/>
      <c r="H136" s="16"/>
      <c r="I136" s="16"/>
      <c r="J136" s="16"/>
      <c r="K136" s="16"/>
      <c r="L136" s="16"/>
      <c r="M136" s="16"/>
      <c r="N136" s="16" t="e">
        <f>ROUND(Source!AC120*Source!AW120*Source!I120,0)</f>
        <v>#REF!</v>
      </c>
      <c r="O136" s="16" t="e">
        <f>Source!P120</f>
        <v>#REF!</v>
      </c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>
        <v>1</v>
      </c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 t="e">
        <f>N136</f>
        <v>#REF!</v>
      </c>
      <c r="DF136" s="16"/>
      <c r="DG136" s="16" t="e">
        <f>Source!P120</f>
        <v>#REF!</v>
      </c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 t="e">
        <f>N136</f>
        <v>#REF!</v>
      </c>
      <c r="GE136" s="16"/>
      <c r="GF136" s="16"/>
      <c r="GG136" s="16"/>
      <c r="GH136" s="16" t="e">
        <f>N136</f>
        <v>#REF!</v>
      </c>
      <c r="GI136" s="16"/>
      <c r="GJ136" s="16" t="e">
        <f>N136</f>
        <v>#REF!</v>
      </c>
      <c r="GK136" s="16" t="e">
        <f>N136</f>
        <v>#REF!</v>
      </c>
      <c r="GL136" s="16"/>
      <c r="GM136" s="16" t="e">
        <f>N136</f>
        <v>#REF!</v>
      </c>
      <c r="GN136" s="16"/>
      <c r="GO136" s="16"/>
      <c r="GP136" s="16"/>
      <c r="GQ136" s="16"/>
      <c r="GR136" s="16"/>
      <c r="GS136" s="16"/>
      <c r="GT136" s="16"/>
      <c r="GU136" s="16"/>
      <c r="GV136" s="16" t="e">
        <f>N136</f>
        <v>#REF!</v>
      </c>
      <c r="GW136" s="16"/>
      <c r="GX136" s="16"/>
      <c r="GY136" s="16"/>
      <c r="GZ136" s="16" t="e">
        <f>N136</f>
        <v>#REF!</v>
      </c>
      <c r="HA136" s="16"/>
      <c r="HB136" s="16"/>
      <c r="HC136" s="16"/>
      <c r="HD136" s="16"/>
      <c r="HE136" s="16"/>
      <c r="HF136" s="16" t="e">
        <f>N136</f>
        <v>#REF!</v>
      </c>
      <c r="HG136" s="16"/>
      <c r="HH136" s="16" t="e">
        <f>N136</f>
        <v>#REF!</v>
      </c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</row>
    <row r="137" spans="1:249" ht="24" x14ac:dyDescent="0.2">
      <c r="A137" s="38" t="s">
        <v>295</v>
      </c>
      <c r="B137" s="39" t="s">
        <v>79</v>
      </c>
      <c r="C137" s="40" t="s">
        <v>80</v>
      </c>
      <c r="D137" s="41" t="s">
        <v>20</v>
      </c>
      <c r="E137" s="129">
        <f>Source!I121</f>
        <v>-2.5019999999999998</v>
      </c>
      <c r="F137" s="16"/>
      <c r="G137" s="16"/>
      <c r="H137" s="16"/>
      <c r="I137" s="16"/>
      <c r="J137" s="16"/>
      <c r="K137" s="16"/>
      <c r="L137" s="16"/>
      <c r="M137" s="16"/>
      <c r="N137" s="16" t="e">
        <f>ROUND(Source!AC121*Source!AW121*Source!I121,0)</f>
        <v>#REF!</v>
      </c>
      <c r="O137" s="16" t="e">
        <f>Source!P121</f>
        <v>#REF!</v>
      </c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>
        <v>1</v>
      </c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 t="e">
        <f>N137</f>
        <v>#REF!</v>
      </c>
      <c r="DF137" s="16"/>
      <c r="DG137" s="16" t="e">
        <f>Source!P121</f>
        <v>#REF!</v>
      </c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 t="e">
        <f>N137</f>
        <v>#REF!</v>
      </c>
      <c r="GE137" s="16"/>
      <c r="GF137" s="16"/>
      <c r="GG137" s="16"/>
      <c r="GH137" s="16" t="e">
        <f>N137</f>
        <v>#REF!</v>
      </c>
      <c r="GI137" s="16"/>
      <c r="GJ137" s="16" t="e">
        <f>N137</f>
        <v>#REF!</v>
      </c>
      <c r="GK137" s="16" t="e">
        <f>N137</f>
        <v>#REF!</v>
      </c>
      <c r="GL137" s="16"/>
      <c r="GM137" s="16" t="e">
        <f>N137</f>
        <v>#REF!</v>
      </c>
      <c r="GN137" s="16"/>
      <c r="GO137" s="16"/>
      <c r="GP137" s="16"/>
      <c r="GQ137" s="16"/>
      <c r="GR137" s="16"/>
      <c r="GS137" s="16"/>
      <c r="GT137" s="16"/>
      <c r="GU137" s="16"/>
      <c r="GV137" s="16" t="e">
        <f>N137</f>
        <v>#REF!</v>
      </c>
      <c r="GW137" s="16"/>
      <c r="GX137" s="16"/>
      <c r="GY137" s="16"/>
      <c r="GZ137" s="16" t="e">
        <f>N137</f>
        <v>#REF!</v>
      </c>
      <c r="HA137" s="16"/>
      <c r="HB137" s="16"/>
      <c r="HC137" s="16"/>
      <c r="HD137" s="16"/>
      <c r="HE137" s="16"/>
      <c r="HF137" s="16" t="e">
        <f>N137</f>
        <v>#REF!</v>
      </c>
      <c r="HG137" s="16"/>
      <c r="HH137" s="16" t="e">
        <f>N137</f>
        <v>#REF!</v>
      </c>
      <c r="HI137" s="16"/>
      <c r="HJ137" s="16"/>
      <c r="HK137" s="16"/>
      <c r="HL137" s="16"/>
      <c r="HM137" s="16"/>
      <c r="HN137" s="16"/>
      <c r="HO137" s="16"/>
      <c r="HP137" s="16"/>
      <c r="HQ137" s="16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  <c r="IE137" s="16"/>
      <c r="IF137" s="16"/>
      <c r="IG137" s="16"/>
      <c r="IH137" s="16"/>
      <c r="II137" s="16"/>
      <c r="IJ137" s="16"/>
      <c r="IK137" s="16"/>
      <c r="IL137" s="16"/>
      <c r="IM137" s="16"/>
      <c r="IN137" s="16"/>
      <c r="IO137" s="16"/>
    </row>
    <row r="138" spans="1:249" ht="24" x14ac:dyDescent="0.2">
      <c r="A138" s="38" t="s">
        <v>296</v>
      </c>
      <c r="B138" s="39" t="s">
        <v>28</v>
      </c>
      <c r="C138" s="40" t="s">
        <v>297</v>
      </c>
      <c r="D138" s="41" t="s">
        <v>30</v>
      </c>
      <c r="E138" s="129">
        <f>Source!I122</f>
        <v>23179</v>
      </c>
      <c r="F138" s="16"/>
      <c r="G138" s="16"/>
      <c r="H138" s="16"/>
      <c r="I138" s="16"/>
      <c r="J138" s="16"/>
      <c r="K138" s="16"/>
      <c r="L138" s="16"/>
      <c r="M138" s="16"/>
      <c r="N138" s="16" t="e">
        <f>IF(#REF!&gt;0,ROUND(#REF!/#REF!,0),0)</f>
        <v>#REF!</v>
      </c>
      <c r="O138" s="16" t="e">
        <f>Source!P122</f>
        <v>#REF!</v>
      </c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>
        <v>1</v>
      </c>
      <c r="CQ138" s="16"/>
      <c r="CR138" s="16"/>
      <c r="CS138" s="16"/>
      <c r="CT138" s="16"/>
      <c r="CU138" s="16"/>
      <c r="CV138" s="16"/>
      <c r="CW138" s="16"/>
      <c r="CX138" s="16"/>
      <c r="CY138" s="16" t="e">
        <f>O138</f>
        <v>#REF!</v>
      </c>
      <c r="CZ138" s="16"/>
      <c r="DA138" s="16"/>
      <c r="DB138" s="16"/>
      <c r="DC138" s="16"/>
      <c r="DD138" s="16"/>
      <c r="DE138" s="16" t="e">
        <f>N138</f>
        <v>#REF!</v>
      </c>
      <c r="DF138" s="16"/>
      <c r="DG138" s="16" t="e">
        <f>Source!P122</f>
        <v>#REF!</v>
      </c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 t="e">
        <f>N138</f>
        <v>#REF!</v>
      </c>
      <c r="GE138" s="16"/>
      <c r="GF138" s="16"/>
      <c r="GG138" s="16"/>
      <c r="GH138" s="16" t="e">
        <f>N138</f>
        <v>#REF!</v>
      </c>
      <c r="GI138" s="16"/>
      <c r="GJ138" s="16" t="e">
        <f>N138</f>
        <v>#REF!</v>
      </c>
      <c r="GK138" s="16" t="e">
        <f>N138</f>
        <v>#REF!</v>
      </c>
      <c r="GL138" s="16"/>
      <c r="GM138" s="16" t="e">
        <f>N138</f>
        <v>#REF!</v>
      </c>
      <c r="GN138" s="16"/>
      <c r="GO138" s="16"/>
      <c r="GP138" s="16"/>
      <c r="GQ138" s="16"/>
      <c r="GR138" s="16"/>
      <c r="GS138" s="16"/>
      <c r="GT138" s="16"/>
      <c r="GU138" s="16"/>
      <c r="GV138" s="16" t="e">
        <f>N138</f>
        <v>#REF!</v>
      </c>
      <c r="GW138" s="16"/>
      <c r="GX138" s="16"/>
      <c r="GY138" s="16"/>
      <c r="GZ138" s="16" t="e">
        <f>N138</f>
        <v>#REF!</v>
      </c>
      <c r="HA138" s="16"/>
      <c r="HB138" s="16"/>
      <c r="HC138" s="16"/>
      <c r="HD138" s="16"/>
      <c r="HE138" s="16"/>
      <c r="HF138" s="16" t="e">
        <f>N138</f>
        <v>#REF!</v>
      </c>
      <c r="HG138" s="16"/>
      <c r="HH138" s="16" t="e">
        <f>N138</f>
        <v>#REF!</v>
      </c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 t="e">
        <f>N138</f>
        <v>#REF!</v>
      </c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</row>
    <row r="139" spans="1:249" ht="48" x14ac:dyDescent="0.2">
      <c r="A139" s="43">
        <v>16</v>
      </c>
      <c r="B139" s="47" t="s">
        <v>300</v>
      </c>
      <c r="C139" s="44" t="s">
        <v>301</v>
      </c>
      <c r="D139" s="45" t="s">
        <v>100</v>
      </c>
      <c r="E139" s="130">
        <v>13.4</v>
      </c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</row>
    <row r="140" spans="1:249" ht="24" x14ac:dyDescent="0.2">
      <c r="A140" s="38" t="s">
        <v>303</v>
      </c>
      <c r="B140" s="39" t="s">
        <v>28</v>
      </c>
      <c r="C140" s="40" t="s">
        <v>304</v>
      </c>
      <c r="D140" s="41" t="s">
        <v>305</v>
      </c>
      <c r="E140" s="129">
        <f>Source!I124</f>
        <v>1.407</v>
      </c>
      <c r="F140" s="16"/>
      <c r="G140" s="16"/>
      <c r="H140" s="16"/>
      <c r="I140" s="16"/>
      <c r="J140" s="16"/>
      <c r="K140" s="16"/>
      <c r="L140" s="16"/>
      <c r="M140" s="16"/>
      <c r="N140" s="16" t="e">
        <f>IF(#REF!&gt;0,ROUND(#REF!/#REF!,0),0)</f>
        <v>#REF!</v>
      </c>
      <c r="O140" s="16" t="e">
        <f>Source!P124</f>
        <v>#REF!</v>
      </c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>
        <v>1</v>
      </c>
      <c r="CQ140" s="16"/>
      <c r="CR140" s="16"/>
      <c r="CS140" s="16"/>
      <c r="CT140" s="16"/>
      <c r="CU140" s="16"/>
      <c r="CV140" s="16"/>
      <c r="CW140" s="16"/>
      <c r="CX140" s="16"/>
      <c r="CY140" s="16" t="e">
        <f>O140</f>
        <v>#REF!</v>
      </c>
      <c r="CZ140" s="16"/>
      <c r="DA140" s="16"/>
      <c r="DB140" s="16"/>
      <c r="DC140" s="16"/>
      <c r="DD140" s="16"/>
      <c r="DE140" s="16" t="e">
        <f>N140</f>
        <v>#REF!</v>
      </c>
      <c r="DF140" s="16"/>
      <c r="DG140" s="16" t="e">
        <f>Source!P124</f>
        <v>#REF!</v>
      </c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 t="e">
        <f>N140</f>
        <v>#REF!</v>
      </c>
      <c r="GE140" s="16"/>
      <c r="GF140" s="16"/>
      <c r="GG140" s="16"/>
      <c r="GH140" s="16" t="e">
        <f>N140</f>
        <v>#REF!</v>
      </c>
      <c r="GI140" s="16"/>
      <c r="GJ140" s="16" t="e">
        <f>N140</f>
        <v>#REF!</v>
      </c>
      <c r="GK140" s="16" t="e">
        <f>N140</f>
        <v>#REF!</v>
      </c>
      <c r="GL140" s="16"/>
      <c r="GM140" s="16" t="e">
        <f>N140</f>
        <v>#REF!</v>
      </c>
      <c r="GN140" s="16"/>
      <c r="GO140" s="16"/>
      <c r="GP140" s="16"/>
      <c r="GQ140" s="16"/>
      <c r="GR140" s="16"/>
      <c r="GS140" s="16"/>
      <c r="GT140" s="16"/>
      <c r="GU140" s="16"/>
      <c r="GV140" s="16" t="e">
        <f>N140</f>
        <v>#REF!</v>
      </c>
      <c r="GW140" s="16"/>
      <c r="GX140" s="16"/>
      <c r="GY140" s="16"/>
      <c r="GZ140" s="16" t="e">
        <f>N140</f>
        <v>#REF!</v>
      </c>
      <c r="HA140" s="16"/>
      <c r="HB140" s="16"/>
      <c r="HC140" s="16"/>
      <c r="HD140" s="16"/>
      <c r="HE140" s="16"/>
      <c r="HF140" s="16" t="e">
        <f>N140</f>
        <v>#REF!</v>
      </c>
      <c r="HG140" s="16"/>
      <c r="HH140" s="16" t="e">
        <f>N140</f>
        <v>#REF!</v>
      </c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 t="e">
        <f>N140</f>
        <v>#REF!</v>
      </c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</row>
    <row r="141" spans="1:249" ht="24" x14ac:dyDescent="0.2">
      <c r="A141" s="43">
        <v>17</v>
      </c>
      <c r="B141" s="47" t="s">
        <v>309</v>
      </c>
      <c r="C141" s="44" t="s">
        <v>310</v>
      </c>
      <c r="D141" s="45" t="s">
        <v>206</v>
      </c>
      <c r="E141" s="130">
        <v>40.32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</row>
    <row r="142" spans="1:249" x14ac:dyDescent="0.2">
      <c r="A142" s="38" t="s">
        <v>312</v>
      </c>
      <c r="B142" s="39" t="s">
        <v>313</v>
      </c>
      <c r="C142" s="40" t="s">
        <v>314</v>
      </c>
      <c r="D142" s="41" t="s">
        <v>51</v>
      </c>
      <c r="E142" s="129">
        <f>Source!I126</f>
        <v>-32.256</v>
      </c>
      <c r="F142" s="16"/>
      <c r="G142" s="16"/>
      <c r="H142" s="16"/>
      <c r="I142" s="16"/>
      <c r="J142" s="16"/>
      <c r="K142" s="16"/>
      <c r="L142" s="16"/>
      <c r="M142" s="16"/>
      <c r="N142" s="16" t="e">
        <f>ROUND(Source!AC126*Source!AW126*Source!I126,0)</f>
        <v>#REF!</v>
      </c>
      <c r="O142" s="16" t="e">
        <f>Source!P126</f>
        <v>#REF!</v>
      </c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>
        <v>1</v>
      </c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 t="e">
        <f>N142</f>
        <v>#REF!</v>
      </c>
      <c r="DF142" s="16"/>
      <c r="DG142" s="16" t="e">
        <f>Source!P126</f>
        <v>#REF!</v>
      </c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 t="e">
        <f>N142</f>
        <v>#REF!</v>
      </c>
      <c r="GE142" s="16"/>
      <c r="GF142" s="16"/>
      <c r="GG142" s="16"/>
      <c r="GH142" s="16" t="e">
        <f>N142</f>
        <v>#REF!</v>
      </c>
      <c r="GI142" s="16"/>
      <c r="GJ142" s="16" t="e">
        <f>N142</f>
        <v>#REF!</v>
      </c>
      <c r="GK142" s="16" t="e">
        <f>N142</f>
        <v>#REF!</v>
      </c>
      <c r="GL142" s="16"/>
      <c r="GM142" s="16" t="e">
        <f>N142</f>
        <v>#REF!</v>
      </c>
      <c r="GN142" s="16"/>
      <c r="GO142" s="16"/>
      <c r="GP142" s="16"/>
      <c r="GQ142" s="16"/>
      <c r="GR142" s="16"/>
      <c r="GS142" s="16"/>
      <c r="GT142" s="16"/>
      <c r="GU142" s="16"/>
      <c r="GV142" s="16" t="e">
        <f>N142</f>
        <v>#REF!</v>
      </c>
      <c r="GW142" s="16"/>
      <c r="GX142" s="16"/>
      <c r="GY142" s="16"/>
      <c r="GZ142" s="16" t="e">
        <f>N142</f>
        <v>#REF!</v>
      </c>
      <c r="HA142" s="16"/>
      <c r="HB142" s="16"/>
      <c r="HC142" s="16"/>
      <c r="HD142" s="16"/>
      <c r="HE142" s="16"/>
      <c r="HF142" s="16" t="e">
        <f>N142</f>
        <v>#REF!</v>
      </c>
      <c r="HG142" s="16"/>
      <c r="HH142" s="16" t="e">
        <f>N142</f>
        <v>#REF!</v>
      </c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</row>
    <row r="143" spans="1:249" ht="36" x14ac:dyDescent="0.2">
      <c r="A143" s="38" t="s">
        <v>316</v>
      </c>
      <c r="B143" s="39" t="s">
        <v>317</v>
      </c>
      <c r="C143" s="40" t="s">
        <v>318</v>
      </c>
      <c r="D143" s="41" t="s">
        <v>30</v>
      </c>
      <c r="E143" s="129">
        <f>Source!I127</f>
        <v>1344</v>
      </c>
      <c r="F143" s="16"/>
      <c r="G143" s="16"/>
      <c r="H143" s="16"/>
      <c r="I143" s="16"/>
      <c r="J143" s="16"/>
      <c r="K143" s="16"/>
      <c r="L143" s="16"/>
      <c r="M143" s="16"/>
      <c r="N143" s="16" t="e">
        <f>ROUND(Source!AC127*Source!AW127*Source!I127,0)</f>
        <v>#REF!</v>
      </c>
      <c r="O143" s="16" t="e">
        <f>Source!P127</f>
        <v>#REF!</v>
      </c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>
        <v>1</v>
      </c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 t="e">
        <f>N143</f>
        <v>#REF!</v>
      </c>
      <c r="DF143" s="16"/>
      <c r="DG143" s="16" t="e">
        <f>Source!P127</f>
        <v>#REF!</v>
      </c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 t="e">
        <f>N143</f>
        <v>#REF!</v>
      </c>
      <c r="GE143" s="16"/>
      <c r="GF143" s="16"/>
      <c r="GG143" s="16"/>
      <c r="GH143" s="16" t="e">
        <f>N143</f>
        <v>#REF!</v>
      </c>
      <c r="GI143" s="16"/>
      <c r="GJ143" s="16" t="e">
        <f>N143</f>
        <v>#REF!</v>
      </c>
      <c r="GK143" s="16" t="e">
        <f>N143</f>
        <v>#REF!</v>
      </c>
      <c r="GL143" s="16"/>
      <c r="GM143" s="16" t="e">
        <f>N143</f>
        <v>#REF!</v>
      </c>
      <c r="GN143" s="16"/>
      <c r="GO143" s="16"/>
      <c r="GP143" s="16"/>
      <c r="GQ143" s="16"/>
      <c r="GR143" s="16"/>
      <c r="GS143" s="16"/>
      <c r="GT143" s="16"/>
      <c r="GU143" s="16"/>
      <c r="GV143" s="16" t="e">
        <f>N143</f>
        <v>#REF!</v>
      </c>
      <c r="GW143" s="16"/>
      <c r="GX143" s="16"/>
      <c r="GY143" s="16"/>
      <c r="GZ143" s="16" t="e">
        <f>N143</f>
        <v>#REF!</v>
      </c>
      <c r="HA143" s="16"/>
      <c r="HB143" s="16"/>
      <c r="HC143" s="16"/>
      <c r="HD143" s="16"/>
      <c r="HE143" s="16"/>
      <c r="HF143" s="16" t="e">
        <f>N143</f>
        <v>#REF!</v>
      </c>
      <c r="HG143" s="16"/>
      <c r="HH143" s="16" t="e">
        <f>N143</f>
        <v>#REF!</v>
      </c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</row>
    <row r="144" spans="1:249" ht="24" x14ac:dyDescent="0.2">
      <c r="A144" s="33" t="s">
        <v>320</v>
      </c>
      <c r="B144" s="37" t="s">
        <v>321</v>
      </c>
      <c r="C144" s="34" t="s">
        <v>322</v>
      </c>
      <c r="D144" s="35" t="s">
        <v>323</v>
      </c>
      <c r="E144" s="128">
        <f>Source!I128</f>
        <v>134.35591679999999</v>
      </c>
      <c r="F144" s="16"/>
      <c r="G144" s="16"/>
      <c r="H144" s="16"/>
      <c r="I144" s="16"/>
      <c r="J144" s="16"/>
      <c r="K144" s="16"/>
      <c r="L144" s="16"/>
      <c r="M144" s="16"/>
      <c r="N144" s="16" t="e">
        <f>ROUND(Source!AC128*Source!AW128*Source!I128,0)</f>
        <v>#REF!</v>
      </c>
      <c r="O144" s="16" t="e">
        <f>Source!P128</f>
        <v>#REF!</v>
      </c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>
        <v>1</v>
      </c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 t="e">
        <f>N144</f>
        <v>#REF!</v>
      </c>
      <c r="DF144" s="16"/>
      <c r="DG144" s="16" t="e">
        <f>Source!P128</f>
        <v>#REF!</v>
      </c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 t="e">
        <f>N144</f>
        <v>#REF!</v>
      </c>
      <c r="GE144" s="16"/>
      <c r="GF144" s="16"/>
      <c r="GG144" s="16"/>
      <c r="GH144" s="16" t="e">
        <f>N144</f>
        <v>#REF!</v>
      </c>
      <c r="GI144" s="16"/>
      <c r="GJ144" s="16" t="e">
        <f>N144</f>
        <v>#REF!</v>
      </c>
      <c r="GK144" s="16" t="e">
        <f>N144</f>
        <v>#REF!</v>
      </c>
      <c r="GL144" s="16"/>
      <c r="GM144" s="16" t="e">
        <f>N144</f>
        <v>#REF!</v>
      </c>
      <c r="GN144" s="16"/>
      <c r="GO144" s="16"/>
      <c r="GP144" s="16"/>
      <c r="GQ144" s="16"/>
      <c r="GR144" s="16"/>
      <c r="GS144" s="16"/>
      <c r="GT144" s="16"/>
      <c r="GU144" s="16"/>
      <c r="GV144" s="16" t="e">
        <f>N144</f>
        <v>#REF!</v>
      </c>
      <c r="GW144" s="16"/>
      <c r="GX144" s="16"/>
      <c r="GY144" s="16"/>
      <c r="GZ144" s="16" t="e">
        <f>N144</f>
        <v>#REF!</v>
      </c>
      <c r="HA144" s="16"/>
      <c r="HB144" s="16"/>
      <c r="HC144" s="16"/>
      <c r="HD144" s="16"/>
      <c r="HE144" s="16"/>
      <c r="HF144" s="16" t="e">
        <f>N144</f>
        <v>#REF!</v>
      </c>
      <c r="HG144" s="16"/>
      <c r="HH144" s="16" t="e">
        <f>N144</f>
        <v>#REF!</v>
      </c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</row>
    <row r="145" spans="1:249" ht="24" x14ac:dyDescent="0.2">
      <c r="A145" s="43">
        <v>18</v>
      </c>
      <c r="B145" s="47" t="s">
        <v>309</v>
      </c>
      <c r="C145" s="44" t="s">
        <v>326</v>
      </c>
      <c r="D145" s="45" t="s">
        <v>206</v>
      </c>
      <c r="E145" s="130">
        <v>35.93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6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  <c r="IE145" s="16"/>
      <c r="IF145" s="16"/>
      <c r="IG145" s="16"/>
      <c r="IH145" s="16"/>
      <c r="II145" s="16"/>
      <c r="IJ145" s="16"/>
      <c r="IK145" s="16"/>
      <c r="IL145" s="16"/>
      <c r="IM145" s="16"/>
      <c r="IN145" s="16"/>
      <c r="IO145" s="16"/>
    </row>
    <row r="146" spans="1:249" x14ac:dyDescent="0.2">
      <c r="A146" s="38" t="s">
        <v>327</v>
      </c>
      <c r="B146" s="39" t="s">
        <v>313</v>
      </c>
      <c r="C146" s="40" t="s">
        <v>314</v>
      </c>
      <c r="D146" s="41" t="s">
        <v>51</v>
      </c>
      <c r="E146" s="129">
        <f>Source!I130</f>
        <v>-28.744</v>
      </c>
      <c r="F146" s="16"/>
      <c r="G146" s="16"/>
      <c r="H146" s="16"/>
      <c r="I146" s="16"/>
      <c r="J146" s="16"/>
      <c r="K146" s="16"/>
      <c r="L146" s="16"/>
      <c r="M146" s="16"/>
      <c r="N146" s="16" t="e">
        <f>ROUND(Source!AC130*Source!AW130*Source!I130,0)</f>
        <v>#REF!</v>
      </c>
      <c r="O146" s="16" t="e">
        <f>Source!P130</f>
        <v>#REF!</v>
      </c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>
        <v>1</v>
      </c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 t="e">
        <f>N146</f>
        <v>#REF!</v>
      </c>
      <c r="DF146" s="16"/>
      <c r="DG146" s="16" t="e">
        <f>Source!P130</f>
        <v>#REF!</v>
      </c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 t="e">
        <f>N146</f>
        <v>#REF!</v>
      </c>
      <c r="GE146" s="16"/>
      <c r="GF146" s="16"/>
      <c r="GG146" s="16"/>
      <c r="GH146" s="16" t="e">
        <f>N146</f>
        <v>#REF!</v>
      </c>
      <c r="GI146" s="16"/>
      <c r="GJ146" s="16" t="e">
        <f>N146</f>
        <v>#REF!</v>
      </c>
      <c r="GK146" s="16" t="e">
        <f>N146</f>
        <v>#REF!</v>
      </c>
      <c r="GL146" s="16"/>
      <c r="GM146" s="16" t="e">
        <f>N146</f>
        <v>#REF!</v>
      </c>
      <c r="GN146" s="16"/>
      <c r="GO146" s="16"/>
      <c r="GP146" s="16"/>
      <c r="GQ146" s="16"/>
      <c r="GR146" s="16"/>
      <c r="GS146" s="16"/>
      <c r="GT146" s="16"/>
      <c r="GU146" s="16"/>
      <c r="GV146" s="16" t="e">
        <f>N146</f>
        <v>#REF!</v>
      </c>
      <c r="GW146" s="16"/>
      <c r="GX146" s="16"/>
      <c r="GY146" s="16"/>
      <c r="GZ146" s="16" t="e">
        <f>N146</f>
        <v>#REF!</v>
      </c>
      <c r="HA146" s="16"/>
      <c r="HB146" s="16"/>
      <c r="HC146" s="16"/>
      <c r="HD146" s="16"/>
      <c r="HE146" s="16"/>
      <c r="HF146" s="16" t="e">
        <f>N146</f>
        <v>#REF!</v>
      </c>
      <c r="HG146" s="16"/>
      <c r="HH146" s="16" t="e">
        <f>N146</f>
        <v>#REF!</v>
      </c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</row>
    <row r="147" spans="1:249" x14ac:dyDescent="0.2">
      <c r="A147" s="33" t="s">
        <v>328</v>
      </c>
      <c r="B147" s="37" t="s">
        <v>329</v>
      </c>
      <c r="C147" s="34" t="s">
        <v>330</v>
      </c>
      <c r="D147" s="35" t="s">
        <v>109</v>
      </c>
      <c r="E147" s="128">
        <f>Source!I131</f>
        <v>3593</v>
      </c>
      <c r="F147" s="16"/>
      <c r="G147" s="16"/>
      <c r="H147" s="16"/>
      <c r="I147" s="16"/>
      <c r="J147" s="16"/>
      <c r="K147" s="16"/>
      <c r="L147" s="16"/>
      <c r="M147" s="16"/>
      <c r="N147" s="16" t="e">
        <f>ROUND(Source!AC131*Source!AW131*Source!I131,0)</f>
        <v>#REF!</v>
      </c>
      <c r="O147" s="16" t="e">
        <f>Source!P131</f>
        <v>#REF!</v>
      </c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>
        <v>1</v>
      </c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 t="e">
        <f>N147</f>
        <v>#REF!</v>
      </c>
      <c r="DF147" s="16"/>
      <c r="DG147" s="16" t="e">
        <f>Source!P131</f>
        <v>#REF!</v>
      </c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 t="e">
        <f>N147</f>
        <v>#REF!</v>
      </c>
      <c r="GE147" s="16"/>
      <c r="GF147" s="16"/>
      <c r="GG147" s="16"/>
      <c r="GH147" s="16" t="e">
        <f>N147</f>
        <v>#REF!</v>
      </c>
      <c r="GI147" s="16"/>
      <c r="GJ147" s="16" t="e">
        <f>N147</f>
        <v>#REF!</v>
      </c>
      <c r="GK147" s="16" t="e">
        <f>N147</f>
        <v>#REF!</v>
      </c>
      <c r="GL147" s="16"/>
      <c r="GM147" s="16" t="e">
        <f>N147</f>
        <v>#REF!</v>
      </c>
      <c r="GN147" s="16"/>
      <c r="GO147" s="16"/>
      <c r="GP147" s="16"/>
      <c r="GQ147" s="16"/>
      <c r="GR147" s="16"/>
      <c r="GS147" s="16"/>
      <c r="GT147" s="16"/>
      <c r="GU147" s="16"/>
      <c r="GV147" s="16" t="e">
        <f>N147</f>
        <v>#REF!</v>
      </c>
      <c r="GW147" s="16"/>
      <c r="GX147" s="16"/>
      <c r="GY147" s="16"/>
      <c r="GZ147" s="16" t="e">
        <f>N147</f>
        <v>#REF!</v>
      </c>
      <c r="HA147" s="16"/>
      <c r="HB147" s="16"/>
      <c r="HC147" s="16"/>
      <c r="HD147" s="16"/>
      <c r="HE147" s="16"/>
      <c r="HF147" s="16" t="e">
        <f>N147</f>
        <v>#REF!</v>
      </c>
      <c r="HG147" s="16"/>
      <c r="HH147" s="16" t="e">
        <f>N147</f>
        <v>#REF!</v>
      </c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</row>
    <row r="148" spans="1:249" ht="24" x14ac:dyDescent="0.2">
      <c r="A148" s="43">
        <v>19</v>
      </c>
      <c r="B148" s="47" t="s">
        <v>309</v>
      </c>
      <c r="C148" s="44" t="s">
        <v>326</v>
      </c>
      <c r="D148" s="45" t="s">
        <v>206</v>
      </c>
      <c r="E148" s="130">
        <v>3.0510000000000002</v>
      </c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6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  <c r="IE148" s="16"/>
      <c r="IF148" s="16"/>
      <c r="IG148" s="16"/>
      <c r="IH148" s="16"/>
      <c r="II148" s="16"/>
      <c r="IJ148" s="16"/>
      <c r="IK148" s="16"/>
      <c r="IL148" s="16"/>
      <c r="IM148" s="16"/>
      <c r="IN148" s="16"/>
      <c r="IO148" s="16"/>
    </row>
    <row r="149" spans="1:249" x14ac:dyDescent="0.2">
      <c r="A149" s="38" t="s">
        <v>333</v>
      </c>
      <c r="B149" s="39" t="s">
        <v>313</v>
      </c>
      <c r="C149" s="40" t="s">
        <v>314</v>
      </c>
      <c r="D149" s="41" t="s">
        <v>51</v>
      </c>
      <c r="E149" s="129">
        <f>Source!I133</f>
        <v>-2.4407999999999999</v>
      </c>
      <c r="F149" s="16"/>
      <c r="G149" s="16"/>
      <c r="H149" s="16"/>
      <c r="I149" s="16"/>
      <c r="J149" s="16"/>
      <c r="K149" s="16"/>
      <c r="L149" s="16"/>
      <c r="M149" s="16"/>
      <c r="N149" s="16" t="e">
        <f>ROUND(Source!AC133*Source!AW133*Source!I133,0)</f>
        <v>#REF!</v>
      </c>
      <c r="O149" s="16" t="e">
        <f>Source!P133</f>
        <v>#REF!</v>
      </c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>
        <v>1</v>
      </c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 t="e">
        <f>N149</f>
        <v>#REF!</v>
      </c>
      <c r="DF149" s="16"/>
      <c r="DG149" s="16" t="e">
        <f>Source!P133</f>
        <v>#REF!</v>
      </c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 t="e">
        <f>N149</f>
        <v>#REF!</v>
      </c>
      <c r="GE149" s="16"/>
      <c r="GF149" s="16"/>
      <c r="GG149" s="16"/>
      <c r="GH149" s="16" t="e">
        <f>N149</f>
        <v>#REF!</v>
      </c>
      <c r="GI149" s="16"/>
      <c r="GJ149" s="16" t="e">
        <f>N149</f>
        <v>#REF!</v>
      </c>
      <c r="GK149" s="16" t="e">
        <f>N149</f>
        <v>#REF!</v>
      </c>
      <c r="GL149" s="16"/>
      <c r="GM149" s="16" t="e">
        <f>N149</f>
        <v>#REF!</v>
      </c>
      <c r="GN149" s="16"/>
      <c r="GO149" s="16"/>
      <c r="GP149" s="16"/>
      <c r="GQ149" s="16"/>
      <c r="GR149" s="16"/>
      <c r="GS149" s="16"/>
      <c r="GT149" s="16"/>
      <c r="GU149" s="16"/>
      <c r="GV149" s="16" t="e">
        <f>N149</f>
        <v>#REF!</v>
      </c>
      <c r="GW149" s="16"/>
      <c r="GX149" s="16"/>
      <c r="GY149" s="16"/>
      <c r="GZ149" s="16" t="e">
        <f>N149</f>
        <v>#REF!</v>
      </c>
      <c r="HA149" s="16"/>
      <c r="HB149" s="16"/>
      <c r="HC149" s="16"/>
      <c r="HD149" s="16"/>
      <c r="HE149" s="16"/>
      <c r="HF149" s="16" t="e">
        <f>N149</f>
        <v>#REF!</v>
      </c>
      <c r="HG149" s="16"/>
      <c r="HH149" s="16" t="e">
        <f>N149</f>
        <v>#REF!</v>
      </c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</row>
    <row r="150" spans="1:249" x14ac:dyDescent="0.2">
      <c r="A150" s="33" t="s">
        <v>334</v>
      </c>
      <c r="B150" s="37" t="s">
        <v>335</v>
      </c>
      <c r="C150" s="34" t="s">
        <v>336</v>
      </c>
      <c r="D150" s="35" t="s">
        <v>109</v>
      </c>
      <c r="E150" s="128">
        <f>Source!I134</f>
        <v>305.10000000000002</v>
      </c>
      <c r="F150" s="16"/>
      <c r="G150" s="16"/>
      <c r="H150" s="16"/>
      <c r="I150" s="16"/>
      <c r="J150" s="16"/>
      <c r="K150" s="16"/>
      <c r="L150" s="16"/>
      <c r="M150" s="16"/>
      <c r="N150" s="16" t="e">
        <f>ROUND(Source!AC134*Source!AW134*Source!I134,0)</f>
        <v>#REF!</v>
      </c>
      <c r="O150" s="16" t="e">
        <f>Source!P134</f>
        <v>#REF!</v>
      </c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>
        <v>1</v>
      </c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 t="e">
        <f>N150</f>
        <v>#REF!</v>
      </c>
      <c r="DF150" s="16"/>
      <c r="DG150" s="16" t="e">
        <f>Source!P134</f>
        <v>#REF!</v>
      </c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 t="e">
        <f>N150</f>
        <v>#REF!</v>
      </c>
      <c r="GE150" s="16"/>
      <c r="GF150" s="16"/>
      <c r="GG150" s="16"/>
      <c r="GH150" s="16" t="e">
        <f>N150</f>
        <v>#REF!</v>
      </c>
      <c r="GI150" s="16"/>
      <c r="GJ150" s="16" t="e">
        <f>N150</f>
        <v>#REF!</v>
      </c>
      <c r="GK150" s="16" t="e">
        <f>N150</f>
        <v>#REF!</v>
      </c>
      <c r="GL150" s="16"/>
      <c r="GM150" s="16" t="e">
        <f>N150</f>
        <v>#REF!</v>
      </c>
      <c r="GN150" s="16"/>
      <c r="GO150" s="16"/>
      <c r="GP150" s="16"/>
      <c r="GQ150" s="16"/>
      <c r="GR150" s="16"/>
      <c r="GS150" s="16"/>
      <c r="GT150" s="16"/>
      <c r="GU150" s="16"/>
      <c r="GV150" s="16" t="e">
        <f>N150</f>
        <v>#REF!</v>
      </c>
      <c r="GW150" s="16"/>
      <c r="GX150" s="16"/>
      <c r="GY150" s="16"/>
      <c r="GZ150" s="16" t="e">
        <f>N150</f>
        <v>#REF!</v>
      </c>
      <c r="HA150" s="16"/>
      <c r="HB150" s="16"/>
      <c r="HC150" s="16"/>
      <c r="HD150" s="16"/>
      <c r="HE150" s="16"/>
      <c r="HF150" s="16" t="e">
        <f>N150</f>
        <v>#REF!</v>
      </c>
      <c r="HG150" s="16"/>
      <c r="HH150" s="16" t="e">
        <f>N150</f>
        <v>#REF!</v>
      </c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</row>
    <row r="151" spans="1:249" ht="24" x14ac:dyDescent="0.2">
      <c r="A151" s="43">
        <v>20</v>
      </c>
      <c r="B151" s="47" t="s">
        <v>339</v>
      </c>
      <c r="C151" s="44" t="s">
        <v>340</v>
      </c>
      <c r="D151" s="45" t="s">
        <v>206</v>
      </c>
      <c r="E151" s="130">
        <v>31.13</v>
      </c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</row>
    <row r="152" spans="1:249" ht="36" x14ac:dyDescent="0.2">
      <c r="A152" s="38" t="s">
        <v>347</v>
      </c>
      <c r="B152" s="39" t="s">
        <v>348</v>
      </c>
      <c r="C152" s="40" t="s">
        <v>349</v>
      </c>
      <c r="D152" s="41" t="s">
        <v>51</v>
      </c>
      <c r="E152" s="129">
        <f>Source!I136</f>
        <v>-417.142</v>
      </c>
      <c r="F152" s="16"/>
      <c r="G152" s="16"/>
      <c r="H152" s="16"/>
      <c r="I152" s="16"/>
      <c r="J152" s="16"/>
      <c r="K152" s="16"/>
      <c r="L152" s="16"/>
      <c r="M152" s="16"/>
      <c r="N152" s="16" t="e">
        <f>ROUND(Source!AC136*Source!AW136*Source!I136,0)</f>
        <v>#REF!</v>
      </c>
      <c r="O152" s="16" t="e">
        <f>Source!P136</f>
        <v>#REF!</v>
      </c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>
        <v>1</v>
      </c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 t="e">
        <f>N152</f>
        <v>#REF!</v>
      </c>
      <c r="DF152" s="16"/>
      <c r="DG152" s="16" t="e">
        <f>Source!P136</f>
        <v>#REF!</v>
      </c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 t="e">
        <f>N152</f>
        <v>#REF!</v>
      </c>
      <c r="GE152" s="16"/>
      <c r="GF152" s="16"/>
      <c r="GG152" s="16"/>
      <c r="GH152" s="16" t="e">
        <f>N152</f>
        <v>#REF!</v>
      </c>
      <c r="GI152" s="16"/>
      <c r="GJ152" s="16" t="e">
        <f>N152</f>
        <v>#REF!</v>
      </c>
      <c r="GK152" s="16" t="e">
        <f>N152</f>
        <v>#REF!</v>
      </c>
      <c r="GL152" s="16"/>
      <c r="GM152" s="16" t="e">
        <f>N152</f>
        <v>#REF!</v>
      </c>
      <c r="GN152" s="16"/>
      <c r="GO152" s="16"/>
      <c r="GP152" s="16"/>
      <c r="GQ152" s="16"/>
      <c r="GR152" s="16"/>
      <c r="GS152" s="16"/>
      <c r="GT152" s="16"/>
      <c r="GU152" s="16"/>
      <c r="GV152" s="16" t="e">
        <f>N152</f>
        <v>#REF!</v>
      </c>
      <c r="GW152" s="16"/>
      <c r="GX152" s="16"/>
      <c r="GY152" s="16"/>
      <c r="GZ152" s="16" t="e">
        <f>N152</f>
        <v>#REF!</v>
      </c>
      <c r="HA152" s="16"/>
      <c r="HB152" s="16"/>
      <c r="HC152" s="16"/>
      <c r="HD152" s="16"/>
      <c r="HE152" s="16"/>
      <c r="HF152" s="16" t="e">
        <f>N152</f>
        <v>#REF!</v>
      </c>
      <c r="HG152" s="16"/>
      <c r="HH152" s="16" t="e">
        <f>N152</f>
        <v>#REF!</v>
      </c>
      <c r="HI152" s="16"/>
      <c r="HJ152" s="16"/>
      <c r="HK152" s="16"/>
      <c r="HL152" s="16"/>
      <c r="HM152" s="16"/>
      <c r="HN152" s="16"/>
      <c r="HO152" s="16"/>
      <c r="HP152" s="16"/>
      <c r="HQ152" s="16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/>
      <c r="IC152" s="16"/>
      <c r="ID152" s="16"/>
      <c r="IE152" s="16"/>
      <c r="IF152" s="16"/>
      <c r="IG152" s="16"/>
      <c r="IH152" s="16"/>
      <c r="II152" s="16"/>
      <c r="IJ152" s="16"/>
      <c r="IK152" s="16"/>
      <c r="IL152" s="16"/>
      <c r="IM152" s="16"/>
      <c r="IN152" s="16"/>
      <c r="IO152" s="16"/>
    </row>
    <row r="153" spans="1:249" ht="36" x14ac:dyDescent="0.2">
      <c r="A153" s="33" t="s">
        <v>351</v>
      </c>
      <c r="B153" s="37" t="s">
        <v>352</v>
      </c>
      <c r="C153" s="34" t="s">
        <v>353</v>
      </c>
      <c r="D153" s="35" t="s">
        <v>30</v>
      </c>
      <c r="E153" s="128">
        <f>Source!I137</f>
        <v>757.39290000000005</v>
      </c>
      <c r="F153" s="16"/>
      <c r="G153" s="16"/>
      <c r="H153" s="16"/>
      <c r="I153" s="16"/>
      <c r="J153" s="16"/>
      <c r="K153" s="16"/>
      <c r="L153" s="16"/>
      <c r="M153" s="16"/>
      <c r="N153" s="16" t="e">
        <f>ROUND(Source!AC137*Source!AW137*Source!I137,0)</f>
        <v>#REF!</v>
      </c>
      <c r="O153" s="16" t="e">
        <f>Source!P137</f>
        <v>#REF!</v>
      </c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>
        <v>1</v>
      </c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 t="e">
        <f>N153</f>
        <v>#REF!</v>
      </c>
      <c r="DF153" s="16"/>
      <c r="DG153" s="16" t="e">
        <f>Source!P137</f>
        <v>#REF!</v>
      </c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 t="e">
        <f>N153</f>
        <v>#REF!</v>
      </c>
      <c r="GE153" s="16"/>
      <c r="GF153" s="16"/>
      <c r="GG153" s="16"/>
      <c r="GH153" s="16" t="e">
        <f>N153</f>
        <v>#REF!</v>
      </c>
      <c r="GI153" s="16"/>
      <c r="GJ153" s="16" t="e">
        <f>N153</f>
        <v>#REF!</v>
      </c>
      <c r="GK153" s="16" t="e">
        <f>N153</f>
        <v>#REF!</v>
      </c>
      <c r="GL153" s="16"/>
      <c r="GM153" s="16" t="e">
        <f>N153</f>
        <v>#REF!</v>
      </c>
      <c r="GN153" s="16"/>
      <c r="GO153" s="16"/>
      <c r="GP153" s="16"/>
      <c r="GQ153" s="16"/>
      <c r="GR153" s="16"/>
      <c r="GS153" s="16"/>
      <c r="GT153" s="16"/>
      <c r="GU153" s="16"/>
      <c r="GV153" s="16" t="e">
        <f>N153</f>
        <v>#REF!</v>
      </c>
      <c r="GW153" s="16"/>
      <c r="GX153" s="16"/>
      <c r="GY153" s="16"/>
      <c r="GZ153" s="16" t="e">
        <f>N153</f>
        <v>#REF!</v>
      </c>
      <c r="HA153" s="16"/>
      <c r="HB153" s="16"/>
      <c r="HC153" s="16"/>
      <c r="HD153" s="16"/>
      <c r="HE153" s="16"/>
      <c r="HF153" s="16" t="e">
        <f>N153</f>
        <v>#REF!</v>
      </c>
      <c r="HG153" s="16"/>
      <c r="HH153" s="16" t="e">
        <f>N153</f>
        <v>#REF!</v>
      </c>
      <c r="HI153" s="16"/>
      <c r="HJ153" s="16"/>
      <c r="HK153" s="16"/>
      <c r="HL153" s="16"/>
      <c r="HM153" s="16"/>
      <c r="HN153" s="16"/>
      <c r="HO153" s="16"/>
      <c r="HP153" s="16"/>
      <c r="HQ153" s="16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  <c r="IE153" s="16"/>
      <c r="IF153" s="16"/>
      <c r="IG153" s="16"/>
      <c r="IH153" s="16"/>
      <c r="II153" s="16"/>
      <c r="IJ153" s="16"/>
      <c r="IK153" s="16"/>
      <c r="IL153" s="16"/>
      <c r="IM153" s="16"/>
      <c r="IN153" s="16"/>
      <c r="IO153" s="16"/>
    </row>
    <row r="154" spans="1:249" x14ac:dyDescent="0.2">
      <c r="A154" s="43">
        <v>21</v>
      </c>
      <c r="B154" s="47" t="s">
        <v>339</v>
      </c>
      <c r="C154" s="44" t="s">
        <v>356</v>
      </c>
      <c r="D154" s="45" t="s">
        <v>206</v>
      </c>
      <c r="E154" s="130">
        <v>5.42</v>
      </c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</row>
    <row r="155" spans="1:249" ht="36" x14ac:dyDescent="0.2">
      <c r="A155" s="38" t="s">
        <v>357</v>
      </c>
      <c r="B155" s="39" t="s">
        <v>348</v>
      </c>
      <c r="C155" s="40" t="s">
        <v>349</v>
      </c>
      <c r="D155" s="41" t="s">
        <v>51</v>
      </c>
      <c r="E155" s="129">
        <f>Source!I139</f>
        <v>-72.628</v>
      </c>
      <c r="F155" s="16"/>
      <c r="G155" s="16"/>
      <c r="H155" s="16"/>
      <c r="I155" s="16"/>
      <c r="J155" s="16"/>
      <c r="K155" s="16"/>
      <c r="L155" s="16"/>
      <c r="M155" s="16"/>
      <c r="N155" s="16" t="e">
        <f>ROUND(Source!AC139*Source!AW139*Source!I139,0)</f>
        <v>#REF!</v>
      </c>
      <c r="O155" s="16" t="e">
        <f>Source!P139</f>
        <v>#REF!</v>
      </c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>
        <v>1</v>
      </c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 t="e">
        <f>N155</f>
        <v>#REF!</v>
      </c>
      <c r="DF155" s="16"/>
      <c r="DG155" s="16" t="e">
        <f>Source!P139</f>
        <v>#REF!</v>
      </c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 t="e">
        <f>N155</f>
        <v>#REF!</v>
      </c>
      <c r="GE155" s="16"/>
      <c r="GF155" s="16"/>
      <c r="GG155" s="16"/>
      <c r="GH155" s="16" t="e">
        <f>N155</f>
        <v>#REF!</v>
      </c>
      <c r="GI155" s="16"/>
      <c r="GJ155" s="16" t="e">
        <f>N155</f>
        <v>#REF!</v>
      </c>
      <c r="GK155" s="16" t="e">
        <f>N155</f>
        <v>#REF!</v>
      </c>
      <c r="GL155" s="16"/>
      <c r="GM155" s="16" t="e">
        <f>N155</f>
        <v>#REF!</v>
      </c>
      <c r="GN155" s="16"/>
      <c r="GO155" s="16"/>
      <c r="GP155" s="16"/>
      <c r="GQ155" s="16"/>
      <c r="GR155" s="16"/>
      <c r="GS155" s="16"/>
      <c r="GT155" s="16"/>
      <c r="GU155" s="16"/>
      <c r="GV155" s="16" t="e">
        <f>N155</f>
        <v>#REF!</v>
      </c>
      <c r="GW155" s="16"/>
      <c r="GX155" s="16"/>
      <c r="GY155" s="16"/>
      <c r="GZ155" s="16" t="e">
        <f>N155</f>
        <v>#REF!</v>
      </c>
      <c r="HA155" s="16"/>
      <c r="HB155" s="16"/>
      <c r="HC155" s="16"/>
      <c r="HD155" s="16"/>
      <c r="HE155" s="16"/>
      <c r="HF155" s="16" t="e">
        <f>N155</f>
        <v>#REF!</v>
      </c>
      <c r="HG155" s="16"/>
      <c r="HH155" s="16" t="e">
        <f>N155</f>
        <v>#REF!</v>
      </c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</row>
    <row r="156" spans="1:249" ht="36" x14ac:dyDescent="0.2">
      <c r="A156" s="33" t="s">
        <v>358</v>
      </c>
      <c r="B156" s="37" t="s">
        <v>352</v>
      </c>
      <c r="C156" s="34" t="s">
        <v>353</v>
      </c>
      <c r="D156" s="35" t="s">
        <v>30</v>
      </c>
      <c r="E156" s="128">
        <f>Source!I140</f>
        <v>131.86859999999999</v>
      </c>
      <c r="F156" s="16"/>
      <c r="G156" s="16"/>
      <c r="H156" s="16"/>
      <c r="I156" s="16"/>
      <c r="J156" s="16"/>
      <c r="K156" s="16"/>
      <c r="L156" s="16"/>
      <c r="M156" s="16"/>
      <c r="N156" s="16" t="e">
        <f>ROUND(Source!AC140*Source!AW140*Source!I140,0)</f>
        <v>#REF!</v>
      </c>
      <c r="O156" s="16" t="e">
        <f>Source!P140</f>
        <v>#REF!</v>
      </c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>
        <v>1</v>
      </c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 t="e">
        <f>N156</f>
        <v>#REF!</v>
      </c>
      <c r="DF156" s="16"/>
      <c r="DG156" s="16" t="e">
        <f>Source!P140</f>
        <v>#REF!</v>
      </c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 t="e">
        <f>N156</f>
        <v>#REF!</v>
      </c>
      <c r="GE156" s="16"/>
      <c r="GF156" s="16"/>
      <c r="GG156" s="16"/>
      <c r="GH156" s="16" t="e">
        <f>N156</f>
        <v>#REF!</v>
      </c>
      <c r="GI156" s="16"/>
      <c r="GJ156" s="16" t="e">
        <f>N156</f>
        <v>#REF!</v>
      </c>
      <c r="GK156" s="16" t="e">
        <f>N156</f>
        <v>#REF!</v>
      </c>
      <c r="GL156" s="16"/>
      <c r="GM156" s="16" t="e">
        <f>N156</f>
        <v>#REF!</v>
      </c>
      <c r="GN156" s="16"/>
      <c r="GO156" s="16"/>
      <c r="GP156" s="16"/>
      <c r="GQ156" s="16"/>
      <c r="GR156" s="16"/>
      <c r="GS156" s="16"/>
      <c r="GT156" s="16"/>
      <c r="GU156" s="16"/>
      <c r="GV156" s="16" t="e">
        <f>N156</f>
        <v>#REF!</v>
      </c>
      <c r="GW156" s="16"/>
      <c r="GX156" s="16"/>
      <c r="GY156" s="16"/>
      <c r="GZ156" s="16" t="e">
        <f>N156</f>
        <v>#REF!</v>
      </c>
      <c r="HA156" s="16"/>
      <c r="HB156" s="16"/>
      <c r="HC156" s="16"/>
      <c r="HD156" s="16"/>
      <c r="HE156" s="16"/>
      <c r="HF156" s="16" t="e">
        <f>N156</f>
        <v>#REF!</v>
      </c>
      <c r="HG156" s="16"/>
      <c r="HH156" s="16" t="e">
        <f>N156</f>
        <v>#REF!</v>
      </c>
      <c r="HI156" s="16"/>
      <c r="HJ156" s="16"/>
      <c r="HK156" s="16"/>
      <c r="HL156" s="16"/>
      <c r="HM156" s="16"/>
      <c r="HN156" s="16"/>
      <c r="HO156" s="16"/>
      <c r="HP156" s="16"/>
      <c r="HQ156" s="16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16"/>
      <c r="IN156" s="16"/>
      <c r="IO156" s="16"/>
    </row>
    <row r="157" spans="1:249" outlineLevel="1" x14ac:dyDescent="0.2"/>
    <row r="158" spans="1:249" ht="12.75" customHeight="1" outlineLevel="1" x14ac:dyDescent="0.3">
      <c r="A158" s="103"/>
      <c r="B158" s="103"/>
      <c r="C158" s="103"/>
      <c r="D158" s="103"/>
      <c r="E158" s="103"/>
      <c r="BS158" s="49"/>
      <c r="BT158" s="49"/>
      <c r="IO158" s="16"/>
    </row>
    <row r="159" spans="1:249" s="50" customFormat="1" outlineLevel="1" x14ac:dyDescent="0.2">
      <c r="A159" s="109" t="s">
        <v>755</v>
      </c>
      <c r="B159" s="109"/>
      <c r="C159" s="109"/>
      <c r="D159" s="109"/>
      <c r="E159" s="109"/>
    </row>
    <row r="160" spans="1:249" ht="27" customHeight="1" outlineLevel="1" thickBot="1" x14ac:dyDescent="0.25">
      <c r="A160" s="14" t="s">
        <v>609</v>
      </c>
      <c r="C160" s="110" t="s">
        <v>754</v>
      </c>
      <c r="D160" s="110"/>
      <c r="E160" s="110"/>
    </row>
    <row r="161" spans="1:5" ht="12.75" customHeight="1" x14ac:dyDescent="0.2">
      <c r="A161" s="111" t="s">
        <v>611</v>
      </c>
      <c r="B161" s="113" t="s">
        <v>612</v>
      </c>
      <c r="C161" s="113" t="s">
        <v>613</v>
      </c>
      <c r="D161" s="113" t="s">
        <v>614</v>
      </c>
      <c r="E161" s="113" t="s">
        <v>615</v>
      </c>
    </row>
    <row r="162" spans="1:5" x14ac:dyDescent="0.2">
      <c r="A162" s="112"/>
      <c r="B162" s="114"/>
      <c r="C162" s="114"/>
      <c r="D162" s="114"/>
      <c r="E162" s="114"/>
    </row>
    <row r="163" spans="1:5" x14ac:dyDescent="0.2">
      <c r="A163" s="112"/>
      <c r="B163" s="114"/>
      <c r="C163" s="114"/>
      <c r="D163" s="114"/>
      <c r="E163" s="114"/>
    </row>
    <row r="164" spans="1:5" ht="13.5" thickBot="1" x14ac:dyDescent="0.25">
      <c r="A164" s="112"/>
      <c r="B164" s="114"/>
      <c r="C164" s="114"/>
      <c r="D164" s="114"/>
      <c r="E164" s="114"/>
    </row>
    <row r="165" spans="1:5" ht="13.5" thickBot="1" x14ac:dyDescent="0.25">
      <c r="A165" s="25">
        <v>1</v>
      </c>
      <c r="B165" s="25">
        <v>2</v>
      </c>
      <c r="C165" s="25">
        <v>3</v>
      </c>
      <c r="D165" s="25">
        <v>4</v>
      </c>
      <c r="E165" s="25">
        <v>5</v>
      </c>
    </row>
    <row r="166" spans="1:5" x14ac:dyDescent="0.2">
      <c r="A166" s="26">
        <v>1</v>
      </c>
      <c r="B166" s="30" t="s">
        <v>18</v>
      </c>
      <c r="C166" s="27" t="s">
        <v>19</v>
      </c>
      <c r="D166" s="28" t="s">
        <v>20</v>
      </c>
      <c r="E166" s="131">
        <v>-0.19769999999999999</v>
      </c>
    </row>
    <row r="167" spans="1:5" x14ac:dyDescent="0.2">
      <c r="A167" s="33" t="s">
        <v>27</v>
      </c>
      <c r="B167" s="37" t="s">
        <v>28</v>
      </c>
      <c r="C167" s="34" t="s">
        <v>29</v>
      </c>
      <c r="D167" s="35" t="s">
        <v>30</v>
      </c>
      <c r="E167" s="132">
        <f>[1]Source!I25</f>
        <v>-3953.9999999999995</v>
      </c>
    </row>
    <row r="168" spans="1:5" x14ac:dyDescent="0.2">
      <c r="A168" s="33" t="s">
        <v>37</v>
      </c>
      <c r="B168" s="37" t="s">
        <v>28</v>
      </c>
      <c r="C168" s="34" t="s">
        <v>38</v>
      </c>
      <c r="D168" s="35" t="s">
        <v>30</v>
      </c>
      <c r="E168" s="132">
        <f>[1]Source!I26</f>
        <v>-3953.9999999999995</v>
      </c>
    </row>
    <row r="169" spans="1:5" x14ac:dyDescent="0.2">
      <c r="A169" s="33" t="s">
        <v>40</v>
      </c>
      <c r="B169" s="37" t="s">
        <v>28</v>
      </c>
      <c r="C169" s="34" t="s">
        <v>41</v>
      </c>
      <c r="D169" s="35" t="s">
        <v>30</v>
      </c>
      <c r="E169" s="132">
        <f>[1]Source!I27</f>
        <v>-3953.9999999999995</v>
      </c>
    </row>
    <row r="170" spans="1:5" x14ac:dyDescent="0.2">
      <c r="A170" s="38" t="s">
        <v>43</v>
      </c>
      <c r="B170" s="39" t="s">
        <v>44</v>
      </c>
      <c r="C170" s="40" t="s">
        <v>45</v>
      </c>
      <c r="D170" s="41" t="s">
        <v>46</v>
      </c>
      <c r="E170" s="133">
        <f>[1]Source!I28</f>
        <v>0.23724000000000001</v>
      </c>
    </row>
    <row r="171" spans="1:5" x14ac:dyDescent="0.2">
      <c r="A171" s="38" t="s">
        <v>48</v>
      </c>
      <c r="B171" s="39" t="s">
        <v>49</v>
      </c>
      <c r="C171" s="40" t="s">
        <v>50</v>
      </c>
      <c r="D171" s="41" t="s">
        <v>51</v>
      </c>
      <c r="E171" s="133">
        <f>[1]Source!I29</f>
        <v>7.1171999999999999E-2</v>
      </c>
    </row>
    <row r="172" spans="1:5" x14ac:dyDescent="0.2">
      <c r="A172" s="38" t="s">
        <v>53</v>
      </c>
      <c r="B172" s="39" t="s">
        <v>54</v>
      </c>
      <c r="C172" s="40" t="s">
        <v>55</v>
      </c>
      <c r="D172" s="41" t="s">
        <v>20</v>
      </c>
      <c r="E172" s="133">
        <f>[1]Source!I30</f>
        <v>8.7000000000000001E-5</v>
      </c>
    </row>
    <row r="173" spans="1:5" x14ac:dyDescent="0.2">
      <c r="A173" s="38" t="s">
        <v>57</v>
      </c>
      <c r="B173" s="39" t="s">
        <v>58</v>
      </c>
      <c r="C173" s="40" t="s">
        <v>59</v>
      </c>
      <c r="D173" s="41" t="s">
        <v>51</v>
      </c>
      <c r="E173" s="133">
        <f>[1]Source!I31</f>
        <v>4.1516999999999999</v>
      </c>
    </row>
    <row r="174" spans="1:5" x14ac:dyDescent="0.2">
      <c r="A174" s="38" t="s">
        <v>61</v>
      </c>
      <c r="B174" s="39" t="s">
        <v>62</v>
      </c>
      <c r="C174" s="40" t="s">
        <v>63</v>
      </c>
      <c r="D174" s="41" t="s">
        <v>20</v>
      </c>
      <c r="E174" s="133">
        <f>[1]Source!I32</f>
        <v>1.9999999999999999E-6</v>
      </c>
    </row>
    <row r="175" spans="1:5" x14ac:dyDescent="0.2">
      <c r="A175" s="38" t="s">
        <v>65</v>
      </c>
      <c r="B175" s="39" t="s">
        <v>66</v>
      </c>
      <c r="C175" s="40" t="s">
        <v>67</v>
      </c>
      <c r="D175" s="41" t="s">
        <v>20</v>
      </c>
      <c r="E175" s="133">
        <f>[1]Source!I33</f>
        <v>1.98E-5</v>
      </c>
    </row>
    <row r="176" spans="1:5" ht="48" x14ac:dyDescent="0.2">
      <c r="A176" s="38" t="s">
        <v>69</v>
      </c>
      <c r="B176" s="39" t="s">
        <v>70</v>
      </c>
      <c r="C176" s="40" t="s">
        <v>71</v>
      </c>
      <c r="D176" s="41" t="s">
        <v>20</v>
      </c>
      <c r="E176" s="133">
        <f>[1]Source!I34</f>
        <v>3.9499999999999998E-5</v>
      </c>
    </row>
    <row r="177" spans="1:5" ht="48" x14ac:dyDescent="0.2">
      <c r="A177" s="38" t="s">
        <v>73</v>
      </c>
      <c r="B177" s="39" t="s">
        <v>74</v>
      </c>
      <c r="C177" s="40" t="s">
        <v>75</v>
      </c>
      <c r="D177" s="41" t="s">
        <v>76</v>
      </c>
      <c r="E177" s="133">
        <f>[1]Source!I35</f>
        <v>3.6970000000000006E-3</v>
      </c>
    </row>
    <row r="178" spans="1:5" ht="24" x14ac:dyDescent="0.2">
      <c r="A178" s="38" t="s">
        <v>78</v>
      </c>
      <c r="B178" s="39" t="s">
        <v>79</v>
      </c>
      <c r="C178" s="40" t="s">
        <v>80</v>
      </c>
      <c r="D178" s="41" t="s">
        <v>20</v>
      </c>
      <c r="E178" s="133">
        <f>[1]Source!I36</f>
        <v>5.9000000000000003E-6</v>
      </c>
    </row>
    <row r="179" spans="1:5" x14ac:dyDescent="0.2">
      <c r="A179" s="38" t="s">
        <v>82</v>
      </c>
      <c r="B179" s="39" t="s">
        <v>83</v>
      </c>
      <c r="C179" s="40" t="s">
        <v>84</v>
      </c>
      <c r="D179" s="41" t="s">
        <v>20</v>
      </c>
      <c r="E179" s="133">
        <f>[1]Source!I37</f>
        <v>3.835E-4</v>
      </c>
    </row>
    <row r="180" spans="1:5" ht="36" x14ac:dyDescent="0.2">
      <c r="A180" s="38" t="s">
        <v>86</v>
      </c>
      <c r="B180" s="39" t="s">
        <v>87</v>
      </c>
      <c r="C180" s="40" t="s">
        <v>88</v>
      </c>
      <c r="D180" s="41" t="s">
        <v>46</v>
      </c>
      <c r="E180" s="133">
        <f>[1]Source!I38</f>
        <v>2.0360000000000002E-4</v>
      </c>
    </row>
    <row r="181" spans="1:5" x14ac:dyDescent="0.2">
      <c r="A181" s="38" t="s">
        <v>90</v>
      </c>
      <c r="B181" s="39" t="s">
        <v>91</v>
      </c>
      <c r="C181" s="40" t="s">
        <v>92</v>
      </c>
      <c r="D181" s="41" t="s">
        <v>20</v>
      </c>
      <c r="E181" s="133">
        <f>[1]Source!I39</f>
        <v>6.1299999999999999E-5</v>
      </c>
    </row>
    <row r="182" spans="1:5" x14ac:dyDescent="0.2">
      <c r="A182" s="33" t="s">
        <v>94</v>
      </c>
      <c r="B182" s="37" t="s">
        <v>95</v>
      </c>
      <c r="C182" s="34" t="s">
        <v>96</v>
      </c>
      <c r="D182" s="35" t="s">
        <v>51</v>
      </c>
      <c r="E182" s="132">
        <f>[1]Source!I40</f>
        <v>0.11862</v>
      </c>
    </row>
    <row r="183" spans="1:5" ht="13.5" thickBot="1" x14ac:dyDescent="0.25">
      <c r="A183" s="33">
        <v>2</v>
      </c>
      <c r="B183" s="37" t="s">
        <v>28</v>
      </c>
      <c r="C183" s="34" t="s">
        <v>38</v>
      </c>
      <c r="D183" s="35" t="s">
        <v>30</v>
      </c>
      <c r="E183" s="132">
        <v>-9570</v>
      </c>
    </row>
    <row r="184" spans="1:5" x14ac:dyDescent="0.2">
      <c r="A184" s="89"/>
      <c r="B184" s="89"/>
      <c r="C184" s="89"/>
      <c r="D184" s="89"/>
      <c r="E184" s="134"/>
    </row>
    <row r="185" spans="1:5" x14ac:dyDescent="0.2">
      <c r="A185" s="88"/>
      <c r="B185" s="88"/>
      <c r="C185" s="118" t="s">
        <v>753</v>
      </c>
      <c r="D185" s="118"/>
      <c r="E185" s="118"/>
    </row>
    <row r="186" spans="1:5" ht="13.5" thickBot="1" x14ac:dyDescent="0.25"/>
    <row r="187" spans="1:5" x14ac:dyDescent="0.2">
      <c r="A187" s="26">
        <v>3</v>
      </c>
      <c r="B187" s="30" t="s">
        <v>18</v>
      </c>
      <c r="C187" s="27" t="s">
        <v>19</v>
      </c>
      <c r="D187" s="28" t="s">
        <v>20</v>
      </c>
      <c r="E187" s="29">
        <v>0.64910000000000001</v>
      </c>
    </row>
    <row r="188" spans="1:5" x14ac:dyDescent="0.2">
      <c r="A188" s="33" t="s">
        <v>141</v>
      </c>
      <c r="B188" s="37" t="s">
        <v>28</v>
      </c>
      <c r="C188" s="34" t="s">
        <v>752</v>
      </c>
      <c r="D188" s="35" t="s">
        <v>30</v>
      </c>
      <c r="E188" s="36">
        <f>[1]Source!I44</f>
        <v>3954</v>
      </c>
    </row>
    <row r="189" spans="1:5" x14ac:dyDescent="0.2">
      <c r="A189" s="33" t="s">
        <v>142</v>
      </c>
      <c r="B189" s="37" t="s">
        <v>28</v>
      </c>
      <c r="C189" s="34" t="s">
        <v>751</v>
      </c>
      <c r="D189" s="35" t="s">
        <v>30</v>
      </c>
      <c r="E189" s="36">
        <f>[1]Source!I45</f>
        <v>9570</v>
      </c>
    </row>
    <row r="190" spans="1:5" x14ac:dyDescent="0.2">
      <c r="A190" s="33" t="s">
        <v>143</v>
      </c>
      <c r="B190" s="37" t="s">
        <v>28</v>
      </c>
      <c r="C190" s="34" t="s">
        <v>750</v>
      </c>
      <c r="D190" s="35" t="s">
        <v>30</v>
      </c>
      <c r="E190" s="36">
        <f>[1]Source!I46</f>
        <v>7908</v>
      </c>
    </row>
    <row r="191" spans="1:5" x14ac:dyDescent="0.2">
      <c r="A191" s="33" t="s">
        <v>144</v>
      </c>
      <c r="B191" s="37" t="s">
        <v>28</v>
      </c>
      <c r="C191" s="34" t="s">
        <v>749</v>
      </c>
      <c r="D191" s="35" t="s">
        <v>30</v>
      </c>
      <c r="E191" s="36">
        <f>[1]Source!I47</f>
        <v>7908</v>
      </c>
    </row>
    <row r="192" spans="1:5" x14ac:dyDescent="0.2">
      <c r="A192" s="33" t="s">
        <v>145</v>
      </c>
      <c r="B192" s="37" t="s">
        <v>28</v>
      </c>
      <c r="C192" s="34" t="s">
        <v>748</v>
      </c>
      <c r="D192" s="35" t="s">
        <v>30</v>
      </c>
      <c r="E192" s="36">
        <f>[1]Source!I48</f>
        <v>11232</v>
      </c>
    </row>
    <row r="193" spans="1:5" ht="36" x14ac:dyDescent="0.2">
      <c r="A193" s="33" t="s">
        <v>146</v>
      </c>
      <c r="B193" s="37" t="s">
        <v>28</v>
      </c>
      <c r="C193" s="34" t="s">
        <v>747</v>
      </c>
      <c r="D193" s="35" t="s">
        <v>30</v>
      </c>
      <c r="E193" s="36">
        <f>[1]Source!I49</f>
        <v>2658</v>
      </c>
    </row>
    <row r="194" spans="1:5" ht="36" x14ac:dyDescent="0.2">
      <c r="A194" s="33" t="s">
        <v>147</v>
      </c>
      <c r="B194" s="37" t="s">
        <v>28</v>
      </c>
      <c r="C194" s="34" t="s">
        <v>746</v>
      </c>
      <c r="D194" s="35" t="s">
        <v>30</v>
      </c>
      <c r="E194" s="36">
        <f>[1]Source!I50</f>
        <v>10866</v>
      </c>
    </row>
    <row r="195" spans="1:5" x14ac:dyDescent="0.2">
      <c r="A195" s="38" t="s">
        <v>148</v>
      </c>
      <c r="B195" s="39" t="s">
        <v>44</v>
      </c>
      <c r="C195" s="40" t="s">
        <v>45</v>
      </c>
      <c r="D195" s="41" t="s">
        <v>46</v>
      </c>
      <c r="E195" s="42">
        <f>[1]Source!I51</f>
        <v>-0.77891999999999995</v>
      </c>
    </row>
    <row r="196" spans="1:5" x14ac:dyDescent="0.2">
      <c r="A196" s="38" t="s">
        <v>149</v>
      </c>
      <c r="B196" s="39" t="s">
        <v>49</v>
      </c>
      <c r="C196" s="40" t="s">
        <v>50</v>
      </c>
      <c r="D196" s="41" t="s">
        <v>51</v>
      </c>
      <c r="E196" s="42">
        <f>[1]Source!I52</f>
        <v>-0.23367599999999999</v>
      </c>
    </row>
    <row r="197" spans="1:5" x14ac:dyDescent="0.2">
      <c r="A197" s="38" t="s">
        <v>745</v>
      </c>
      <c r="B197" s="39" t="s">
        <v>54</v>
      </c>
      <c r="C197" s="40" t="s">
        <v>55</v>
      </c>
      <c r="D197" s="41" t="s">
        <v>20</v>
      </c>
      <c r="E197" s="42">
        <f>[1]Source!I53</f>
        <v>-2.856E-4</v>
      </c>
    </row>
    <row r="198" spans="1:5" x14ac:dyDescent="0.2">
      <c r="A198" s="38" t="s">
        <v>744</v>
      </c>
      <c r="B198" s="39" t="s">
        <v>58</v>
      </c>
      <c r="C198" s="40" t="s">
        <v>59</v>
      </c>
      <c r="D198" s="41" t="s">
        <v>51</v>
      </c>
      <c r="E198" s="42">
        <f>[1]Source!I54</f>
        <v>-13.6311</v>
      </c>
    </row>
    <row r="199" spans="1:5" x14ac:dyDescent="0.2">
      <c r="A199" s="38" t="s">
        <v>743</v>
      </c>
      <c r="B199" s="39" t="s">
        <v>62</v>
      </c>
      <c r="C199" s="40" t="s">
        <v>63</v>
      </c>
      <c r="D199" s="41" t="s">
        <v>20</v>
      </c>
      <c r="E199" s="42">
        <f>[1]Source!I55</f>
        <v>-6.4999999999999996E-6</v>
      </c>
    </row>
    <row r="200" spans="1:5" x14ac:dyDescent="0.2">
      <c r="A200" s="38" t="s">
        <v>742</v>
      </c>
      <c r="B200" s="39" t="s">
        <v>66</v>
      </c>
      <c r="C200" s="40" t="s">
        <v>67</v>
      </c>
      <c r="D200" s="41" t="s">
        <v>20</v>
      </c>
      <c r="E200" s="42">
        <f>[1]Source!I56</f>
        <v>-6.4900000000000005E-5</v>
      </c>
    </row>
    <row r="201" spans="1:5" ht="48" x14ac:dyDescent="0.2">
      <c r="A201" s="38" t="s">
        <v>741</v>
      </c>
      <c r="B201" s="39" t="s">
        <v>70</v>
      </c>
      <c r="C201" s="40" t="s">
        <v>71</v>
      </c>
      <c r="D201" s="41" t="s">
        <v>20</v>
      </c>
      <c r="E201" s="42">
        <f>[1]Source!I57</f>
        <v>-1.2980000000000001E-4</v>
      </c>
    </row>
    <row r="202" spans="1:5" ht="48" x14ac:dyDescent="0.2">
      <c r="A202" s="38" t="s">
        <v>740</v>
      </c>
      <c r="B202" s="39" t="s">
        <v>74</v>
      </c>
      <c r="C202" s="40" t="s">
        <v>75</v>
      </c>
      <c r="D202" s="41" t="s">
        <v>76</v>
      </c>
      <c r="E202" s="42">
        <f>[1]Source!I58</f>
        <v>-1.2138200000000002E-2</v>
      </c>
    </row>
    <row r="203" spans="1:5" ht="24" x14ac:dyDescent="0.2">
      <c r="A203" s="38" t="s">
        <v>739</v>
      </c>
      <c r="B203" s="39" t="s">
        <v>79</v>
      </c>
      <c r="C203" s="40" t="s">
        <v>80</v>
      </c>
      <c r="D203" s="41" t="s">
        <v>20</v>
      </c>
      <c r="E203" s="42">
        <f>[1]Source!I59</f>
        <v>-1.95E-5</v>
      </c>
    </row>
    <row r="204" spans="1:5" x14ac:dyDescent="0.2">
      <c r="A204" s="38" t="s">
        <v>738</v>
      </c>
      <c r="B204" s="39" t="s">
        <v>83</v>
      </c>
      <c r="C204" s="40" t="s">
        <v>84</v>
      </c>
      <c r="D204" s="41" t="s">
        <v>20</v>
      </c>
      <c r="E204" s="42">
        <f>[1]Source!I60</f>
        <v>-1.2593000000000001E-3</v>
      </c>
    </row>
    <row r="205" spans="1:5" ht="36" x14ac:dyDescent="0.2">
      <c r="A205" s="38" t="s">
        <v>737</v>
      </c>
      <c r="B205" s="39" t="s">
        <v>87</v>
      </c>
      <c r="C205" s="40" t="s">
        <v>88</v>
      </c>
      <c r="D205" s="41" t="s">
        <v>46</v>
      </c>
      <c r="E205" s="42">
        <f>[1]Source!I61</f>
        <v>-6.6859999999999988E-4</v>
      </c>
    </row>
    <row r="206" spans="1:5" x14ac:dyDescent="0.2">
      <c r="A206" s="38" t="s">
        <v>736</v>
      </c>
      <c r="B206" s="39" t="s">
        <v>91</v>
      </c>
      <c r="C206" s="40" t="s">
        <v>92</v>
      </c>
      <c r="D206" s="41" t="s">
        <v>20</v>
      </c>
      <c r="E206" s="42">
        <f>[1]Source!I62</f>
        <v>-2.0119999999999998E-4</v>
      </c>
    </row>
    <row r="207" spans="1:5" x14ac:dyDescent="0.2">
      <c r="A207" s="33" t="s">
        <v>735</v>
      </c>
      <c r="B207" s="37" t="s">
        <v>95</v>
      </c>
      <c r="C207" s="34" t="s">
        <v>96</v>
      </c>
      <c r="D207" s="35" t="s">
        <v>51</v>
      </c>
      <c r="E207" s="36">
        <f>[1]Source!I63</f>
        <v>-0.38945999999999997</v>
      </c>
    </row>
    <row r="209" spans="1:5" x14ac:dyDescent="0.2">
      <c r="A209" s="109" t="s">
        <v>759</v>
      </c>
      <c r="B209" s="109"/>
      <c r="C209" s="109"/>
      <c r="D209" s="109"/>
      <c r="E209" s="109"/>
    </row>
    <row r="210" spans="1:5" ht="13.5" thickBot="1" x14ac:dyDescent="0.25">
      <c r="A210" s="14" t="s">
        <v>609</v>
      </c>
      <c r="C210" s="110" t="s">
        <v>758</v>
      </c>
      <c r="D210" s="110"/>
      <c r="E210" s="110"/>
    </row>
    <row r="211" spans="1:5" ht="12.75" customHeight="1" x14ac:dyDescent="0.2">
      <c r="A211" s="111" t="s">
        <v>611</v>
      </c>
      <c r="B211" s="113" t="s">
        <v>612</v>
      </c>
      <c r="C211" s="113" t="s">
        <v>613</v>
      </c>
      <c r="D211" s="113" t="s">
        <v>614</v>
      </c>
      <c r="E211" s="113" t="s">
        <v>615</v>
      </c>
    </row>
    <row r="212" spans="1:5" x14ac:dyDescent="0.2">
      <c r="A212" s="112"/>
      <c r="B212" s="114"/>
      <c r="C212" s="114"/>
      <c r="D212" s="114"/>
      <c r="E212" s="114"/>
    </row>
    <row r="213" spans="1:5" x14ac:dyDescent="0.2">
      <c r="A213" s="112"/>
      <c r="B213" s="114"/>
      <c r="C213" s="114"/>
      <c r="D213" s="114"/>
      <c r="E213" s="114"/>
    </row>
    <row r="214" spans="1:5" ht="13.5" thickBot="1" x14ac:dyDescent="0.25">
      <c r="A214" s="112"/>
      <c r="B214" s="114"/>
      <c r="C214" s="114"/>
      <c r="D214" s="114"/>
      <c r="E214" s="114"/>
    </row>
    <row r="215" spans="1:5" ht="13.5" thickBot="1" x14ac:dyDescent="0.25">
      <c r="A215" s="90">
        <v>1</v>
      </c>
      <c r="B215" s="90">
        <v>2</v>
      </c>
      <c r="C215" s="90">
        <v>3</v>
      </c>
      <c r="D215" s="90">
        <v>4</v>
      </c>
      <c r="E215" s="90">
        <v>5</v>
      </c>
    </row>
    <row r="216" spans="1:5" x14ac:dyDescent="0.2">
      <c r="A216" s="89"/>
      <c r="B216" s="89"/>
      <c r="C216" s="89"/>
      <c r="D216" s="89"/>
      <c r="E216" s="89"/>
    </row>
    <row r="217" spans="1:5" x14ac:dyDescent="0.2">
      <c r="A217" s="88"/>
      <c r="B217" s="88"/>
      <c r="C217" s="118" t="s">
        <v>757</v>
      </c>
      <c r="D217" s="118"/>
      <c r="E217" s="118"/>
    </row>
    <row r="218" spans="1:5" ht="13.5" thickBot="1" x14ac:dyDescent="0.25"/>
    <row r="219" spans="1:5" ht="24" x14ac:dyDescent="0.2">
      <c r="A219" s="26">
        <v>1</v>
      </c>
      <c r="B219" s="30" t="s">
        <v>204</v>
      </c>
      <c r="C219" s="27" t="s">
        <v>205</v>
      </c>
      <c r="D219" s="28" t="s">
        <v>206</v>
      </c>
      <c r="E219" s="29">
        <v>0.96599999999999997</v>
      </c>
    </row>
    <row r="220" spans="1:5" x14ac:dyDescent="0.2">
      <c r="A220" s="38" t="s">
        <v>27</v>
      </c>
      <c r="B220" s="39" t="s">
        <v>209</v>
      </c>
      <c r="C220" s="40" t="s">
        <v>210</v>
      </c>
      <c r="D220" s="41" t="s">
        <v>109</v>
      </c>
      <c r="E220" s="42">
        <f>[2]Source!I26</f>
        <v>47.5</v>
      </c>
    </row>
    <row r="221" spans="1:5" ht="24" x14ac:dyDescent="0.2">
      <c r="A221" s="38" t="s">
        <v>37</v>
      </c>
      <c r="B221" s="39" t="s">
        <v>209</v>
      </c>
      <c r="C221" s="40" t="s">
        <v>213</v>
      </c>
      <c r="D221" s="41" t="s">
        <v>109</v>
      </c>
      <c r="E221" s="42">
        <f>[2]Source!I27</f>
        <v>18.600000000000001</v>
      </c>
    </row>
    <row r="222" spans="1:5" x14ac:dyDescent="0.2">
      <c r="A222" s="38" t="s">
        <v>40</v>
      </c>
      <c r="B222" s="39" t="s">
        <v>215</v>
      </c>
      <c r="C222" s="40" t="s">
        <v>216</v>
      </c>
      <c r="D222" s="41" t="s">
        <v>109</v>
      </c>
      <c r="E222" s="42">
        <f>[2]Source!I28</f>
        <v>30.5</v>
      </c>
    </row>
    <row r="223" spans="1:5" ht="36" x14ac:dyDescent="0.2">
      <c r="A223" s="33" t="s">
        <v>43</v>
      </c>
      <c r="B223" s="37" t="s">
        <v>219</v>
      </c>
      <c r="C223" s="34" t="s">
        <v>220</v>
      </c>
      <c r="D223" s="35" t="s">
        <v>122</v>
      </c>
      <c r="E223" s="36">
        <f>[2]Source!I29</f>
        <v>5.0999999999999996</v>
      </c>
    </row>
    <row r="224" spans="1:5" ht="48" x14ac:dyDescent="0.2">
      <c r="A224" s="43">
        <v>2</v>
      </c>
      <c r="B224" s="47" t="s">
        <v>300</v>
      </c>
      <c r="C224" s="44" t="s">
        <v>301</v>
      </c>
      <c r="D224" s="45" t="s">
        <v>100</v>
      </c>
      <c r="E224" s="46">
        <v>1.35</v>
      </c>
    </row>
    <row r="225" spans="1:5" ht="24" x14ac:dyDescent="0.2">
      <c r="A225" s="38" t="s">
        <v>106</v>
      </c>
      <c r="B225" s="39" t="s">
        <v>28</v>
      </c>
      <c r="C225" s="40" t="s">
        <v>304</v>
      </c>
      <c r="D225" s="41" t="s">
        <v>305</v>
      </c>
      <c r="E225" s="42">
        <f>[2]Source!I31</f>
        <v>0.14174999999999999</v>
      </c>
    </row>
    <row r="226" spans="1:5" ht="24" x14ac:dyDescent="0.2">
      <c r="A226" s="43">
        <v>3</v>
      </c>
      <c r="B226" s="47" t="s">
        <v>309</v>
      </c>
      <c r="C226" s="44" t="s">
        <v>310</v>
      </c>
      <c r="D226" s="45" t="s">
        <v>206</v>
      </c>
      <c r="E226" s="46">
        <v>4.0640000000000001</v>
      </c>
    </row>
    <row r="227" spans="1:5" x14ac:dyDescent="0.2">
      <c r="A227" s="38" t="s">
        <v>141</v>
      </c>
      <c r="B227" s="39" t="s">
        <v>313</v>
      </c>
      <c r="C227" s="40" t="s">
        <v>314</v>
      </c>
      <c r="D227" s="41" t="s">
        <v>51</v>
      </c>
      <c r="E227" s="42">
        <f>[2]Source!I33</f>
        <v>-3.2511999999999999</v>
      </c>
    </row>
    <row r="228" spans="1:5" ht="36" x14ac:dyDescent="0.2">
      <c r="A228" s="38" t="s">
        <v>142</v>
      </c>
      <c r="B228" s="39" t="s">
        <v>317</v>
      </c>
      <c r="C228" s="40" t="s">
        <v>318</v>
      </c>
      <c r="D228" s="41" t="s">
        <v>30</v>
      </c>
      <c r="E228" s="42">
        <f>[2]Source!I34</f>
        <v>135.46789219999999</v>
      </c>
    </row>
    <row r="229" spans="1:5" ht="24" x14ac:dyDescent="0.2">
      <c r="A229" s="33" t="s">
        <v>143</v>
      </c>
      <c r="B229" s="37" t="s">
        <v>321</v>
      </c>
      <c r="C229" s="34" t="s">
        <v>322</v>
      </c>
      <c r="D229" s="35" t="s">
        <v>323</v>
      </c>
      <c r="E229" s="36">
        <f>[2]Source!I35</f>
        <v>13.524781900000001</v>
      </c>
    </row>
    <row r="230" spans="1:5" ht="24" x14ac:dyDescent="0.2">
      <c r="A230" s="43">
        <v>4</v>
      </c>
      <c r="B230" s="47" t="s">
        <v>309</v>
      </c>
      <c r="C230" s="44" t="s">
        <v>326</v>
      </c>
      <c r="D230" s="45" t="s">
        <v>206</v>
      </c>
      <c r="E230" s="46">
        <v>3.8580000000000001</v>
      </c>
    </row>
    <row r="231" spans="1:5" x14ac:dyDescent="0.2">
      <c r="A231" s="38" t="s">
        <v>154</v>
      </c>
      <c r="B231" s="39" t="s">
        <v>313</v>
      </c>
      <c r="C231" s="40" t="s">
        <v>314</v>
      </c>
      <c r="D231" s="41" t="s">
        <v>51</v>
      </c>
      <c r="E231" s="42">
        <f>[2]Source!I37</f>
        <v>-3.0863999999999998</v>
      </c>
    </row>
    <row r="232" spans="1:5" x14ac:dyDescent="0.2">
      <c r="A232" s="33" t="s">
        <v>155</v>
      </c>
      <c r="B232" s="37" t="s">
        <v>329</v>
      </c>
      <c r="C232" s="34" t="s">
        <v>330</v>
      </c>
      <c r="D232" s="35" t="s">
        <v>109</v>
      </c>
      <c r="E232" s="36">
        <f>[2]Source!I38</f>
        <v>385.8</v>
      </c>
    </row>
    <row r="233" spans="1:5" ht="24" x14ac:dyDescent="0.2">
      <c r="A233" s="43">
        <v>5</v>
      </c>
      <c r="B233" s="47" t="s">
        <v>309</v>
      </c>
      <c r="C233" s="44" t="s">
        <v>756</v>
      </c>
      <c r="D233" s="45" t="s">
        <v>206</v>
      </c>
      <c r="E233" s="46">
        <v>0.39600000000000002</v>
      </c>
    </row>
    <row r="234" spans="1:5" x14ac:dyDescent="0.2">
      <c r="A234" s="38" t="s">
        <v>167</v>
      </c>
      <c r="B234" s="39" t="s">
        <v>313</v>
      </c>
      <c r="C234" s="40" t="s">
        <v>314</v>
      </c>
      <c r="D234" s="41" t="s">
        <v>51</v>
      </c>
      <c r="E234" s="42">
        <f>[2]Source!I40</f>
        <v>-0.31680000000000003</v>
      </c>
    </row>
    <row r="235" spans="1:5" x14ac:dyDescent="0.2">
      <c r="A235" s="33" t="s">
        <v>168</v>
      </c>
      <c r="B235" s="37" t="s">
        <v>335</v>
      </c>
      <c r="C235" s="34" t="s">
        <v>336</v>
      </c>
      <c r="D235" s="35" t="s">
        <v>109</v>
      </c>
      <c r="E235" s="36">
        <f>[2]Source!I41</f>
        <v>39.6</v>
      </c>
    </row>
    <row r="236" spans="1:5" ht="24" x14ac:dyDescent="0.2">
      <c r="A236" s="43">
        <v>6</v>
      </c>
      <c r="B236" s="47" t="s">
        <v>339</v>
      </c>
      <c r="C236" s="44" t="s">
        <v>340</v>
      </c>
      <c r="D236" s="45" t="s">
        <v>206</v>
      </c>
      <c r="E236" s="46">
        <v>1.99</v>
      </c>
    </row>
    <row r="237" spans="1:5" ht="36" x14ac:dyDescent="0.2">
      <c r="A237" s="38" t="s">
        <v>180</v>
      </c>
      <c r="B237" s="39" t="s">
        <v>348</v>
      </c>
      <c r="C237" s="40" t="s">
        <v>349</v>
      </c>
      <c r="D237" s="41" t="s">
        <v>51</v>
      </c>
      <c r="E237" s="42">
        <f>[2]Source!I43</f>
        <v>-26.666</v>
      </c>
    </row>
    <row r="238" spans="1:5" ht="36" x14ac:dyDescent="0.2">
      <c r="A238" s="33" t="s">
        <v>181</v>
      </c>
      <c r="B238" s="37" t="s">
        <v>352</v>
      </c>
      <c r="C238" s="34" t="s">
        <v>353</v>
      </c>
      <c r="D238" s="35" t="s">
        <v>30</v>
      </c>
      <c r="E238" s="36">
        <f>[2]Source!I44</f>
        <v>48.416699999999999</v>
      </c>
    </row>
    <row r="239" spans="1:5" x14ac:dyDescent="0.2">
      <c r="A239" s="43">
        <v>7</v>
      </c>
      <c r="B239" s="47" t="s">
        <v>339</v>
      </c>
      <c r="C239" s="44" t="s">
        <v>356</v>
      </c>
      <c r="D239" s="45" t="s">
        <v>206</v>
      </c>
      <c r="E239" s="46">
        <v>0.3</v>
      </c>
    </row>
    <row r="240" spans="1:5" ht="36" x14ac:dyDescent="0.2">
      <c r="A240" s="38" t="s">
        <v>193</v>
      </c>
      <c r="B240" s="39" t="s">
        <v>348</v>
      </c>
      <c r="C240" s="40" t="s">
        <v>349</v>
      </c>
      <c r="D240" s="41" t="s">
        <v>51</v>
      </c>
      <c r="E240" s="42">
        <f>[2]Source!I46</f>
        <v>-4.0199999999999996</v>
      </c>
    </row>
    <row r="241" spans="1:5" ht="36" x14ac:dyDescent="0.2">
      <c r="A241" s="33" t="s">
        <v>194</v>
      </c>
      <c r="B241" s="37" t="s">
        <v>352</v>
      </c>
      <c r="C241" s="34" t="s">
        <v>353</v>
      </c>
      <c r="D241" s="35" t="s">
        <v>30</v>
      </c>
      <c r="E241" s="36">
        <f>[2]Source!I47</f>
        <v>7.2990000000000004</v>
      </c>
    </row>
    <row r="243" spans="1:5" x14ac:dyDescent="0.2">
      <c r="A243" s="109" t="s">
        <v>16</v>
      </c>
      <c r="B243" s="109"/>
      <c r="C243" s="109"/>
      <c r="D243" s="109"/>
      <c r="E243" s="109"/>
    </row>
    <row r="244" spans="1:5" ht="38.25" customHeight="1" thickBot="1" x14ac:dyDescent="0.25">
      <c r="A244" s="14" t="s">
        <v>609</v>
      </c>
      <c r="C244" s="110" t="s">
        <v>764</v>
      </c>
      <c r="D244" s="110"/>
      <c r="E244" s="110"/>
    </row>
    <row r="245" spans="1:5" ht="12.75" customHeight="1" x14ac:dyDescent="0.2">
      <c r="A245" s="111" t="s">
        <v>611</v>
      </c>
      <c r="B245" s="113" t="s">
        <v>612</v>
      </c>
      <c r="C245" s="113" t="s">
        <v>613</v>
      </c>
      <c r="D245" s="113" t="s">
        <v>614</v>
      </c>
      <c r="E245" s="115" t="s">
        <v>615</v>
      </c>
    </row>
    <row r="246" spans="1:5" x14ac:dyDescent="0.2">
      <c r="A246" s="112"/>
      <c r="B246" s="114"/>
      <c r="C246" s="114"/>
      <c r="D246" s="114"/>
      <c r="E246" s="116"/>
    </row>
    <row r="247" spans="1:5" x14ac:dyDescent="0.2">
      <c r="A247" s="112"/>
      <c r="B247" s="114"/>
      <c r="C247" s="114"/>
      <c r="D247" s="114"/>
      <c r="E247" s="116"/>
    </row>
    <row r="248" spans="1:5" ht="13.5" thickBot="1" x14ac:dyDescent="0.25">
      <c r="A248" s="112"/>
      <c r="B248" s="114"/>
      <c r="C248" s="114"/>
      <c r="D248" s="114"/>
      <c r="E248" s="117"/>
    </row>
    <row r="249" spans="1:5" ht="13.5" thickBot="1" x14ac:dyDescent="0.25">
      <c r="A249" s="90">
        <v>1</v>
      </c>
      <c r="B249" s="90">
        <v>2</v>
      </c>
      <c r="C249" s="90">
        <v>3</v>
      </c>
      <c r="D249" s="90">
        <v>4</v>
      </c>
      <c r="E249" s="90">
        <v>5</v>
      </c>
    </row>
    <row r="250" spans="1:5" x14ac:dyDescent="0.2">
      <c r="A250" s="89"/>
      <c r="B250" s="89"/>
      <c r="C250" s="89"/>
      <c r="D250" s="89"/>
      <c r="E250" s="89"/>
    </row>
    <row r="251" spans="1:5" x14ac:dyDescent="0.2">
      <c r="A251" s="88"/>
      <c r="B251" s="88"/>
      <c r="C251" s="118" t="s">
        <v>763</v>
      </c>
      <c r="D251" s="118"/>
      <c r="E251" s="118"/>
    </row>
    <row r="252" spans="1:5" ht="13.5" thickBot="1" x14ac:dyDescent="0.25"/>
    <row r="253" spans="1:5" ht="24" x14ac:dyDescent="0.2">
      <c r="A253" s="26">
        <v>1</v>
      </c>
      <c r="B253" s="30" t="s">
        <v>204</v>
      </c>
      <c r="C253" s="27" t="s">
        <v>205</v>
      </c>
      <c r="D253" s="28" t="s">
        <v>206</v>
      </c>
      <c r="E253" s="29">
        <v>-12.202</v>
      </c>
    </row>
    <row r="254" spans="1:5" x14ac:dyDescent="0.2">
      <c r="A254" s="38" t="s">
        <v>27</v>
      </c>
      <c r="B254" s="39" t="s">
        <v>209</v>
      </c>
      <c r="C254" s="40" t="s">
        <v>210</v>
      </c>
      <c r="D254" s="41" t="s">
        <v>109</v>
      </c>
      <c r="E254" s="42">
        <f>[3]Source!I26</f>
        <v>-575.20000000000005</v>
      </c>
    </row>
    <row r="255" spans="1:5" ht="24" x14ac:dyDescent="0.2">
      <c r="A255" s="38" t="s">
        <v>37</v>
      </c>
      <c r="B255" s="39" t="s">
        <v>209</v>
      </c>
      <c r="C255" s="40" t="s">
        <v>213</v>
      </c>
      <c r="D255" s="41" t="s">
        <v>109</v>
      </c>
      <c r="E255" s="42">
        <f>[3]Source!I27</f>
        <v>-231.8</v>
      </c>
    </row>
    <row r="256" spans="1:5" x14ac:dyDescent="0.2">
      <c r="A256" s="38" t="s">
        <v>40</v>
      </c>
      <c r="B256" s="39" t="s">
        <v>215</v>
      </c>
      <c r="C256" s="40" t="s">
        <v>216</v>
      </c>
      <c r="D256" s="41" t="s">
        <v>109</v>
      </c>
      <c r="E256" s="42">
        <f>[3]Source!I28</f>
        <v>-413.10000000000008</v>
      </c>
    </row>
    <row r="257" spans="1:5" ht="36" x14ac:dyDescent="0.2">
      <c r="A257" s="33" t="s">
        <v>43</v>
      </c>
      <c r="B257" s="37" t="s">
        <v>219</v>
      </c>
      <c r="C257" s="34" t="s">
        <v>220</v>
      </c>
      <c r="D257" s="35" t="s">
        <v>122</v>
      </c>
      <c r="E257" s="36">
        <f>[3]Source!I29</f>
        <v>-81.400000000000006</v>
      </c>
    </row>
    <row r="258" spans="1:5" ht="48" x14ac:dyDescent="0.2">
      <c r="A258" s="43">
        <v>2</v>
      </c>
      <c r="B258" s="47" t="s">
        <v>300</v>
      </c>
      <c r="C258" s="44" t="s">
        <v>301</v>
      </c>
      <c r="D258" s="45" t="s">
        <v>100</v>
      </c>
      <c r="E258" s="46">
        <v>-10.33</v>
      </c>
    </row>
    <row r="259" spans="1:5" ht="24" x14ac:dyDescent="0.2">
      <c r="A259" s="38" t="s">
        <v>106</v>
      </c>
      <c r="B259" s="39" t="s">
        <v>28</v>
      </c>
      <c r="C259" s="40" t="s">
        <v>304</v>
      </c>
      <c r="D259" s="41" t="s">
        <v>305</v>
      </c>
      <c r="E259" s="42">
        <f>[3]Source!I31</f>
        <v>-1.0846499999999999</v>
      </c>
    </row>
    <row r="260" spans="1:5" ht="24" x14ac:dyDescent="0.2">
      <c r="A260" s="43">
        <v>3</v>
      </c>
      <c r="B260" s="47" t="s">
        <v>309</v>
      </c>
      <c r="C260" s="44" t="s">
        <v>310</v>
      </c>
      <c r="D260" s="45" t="s">
        <v>206</v>
      </c>
      <c r="E260" s="46">
        <v>-30.95</v>
      </c>
    </row>
    <row r="261" spans="1:5" x14ac:dyDescent="0.2">
      <c r="A261" s="38" t="s">
        <v>141</v>
      </c>
      <c r="B261" s="39" t="s">
        <v>313</v>
      </c>
      <c r="C261" s="40" t="s">
        <v>314</v>
      </c>
      <c r="D261" s="41" t="s">
        <v>51</v>
      </c>
      <c r="E261" s="42">
        <f>[3]Source!I33</f>
        <v>24.76</v>
      </c>
    </row>
    <row r="262" spans="1:5" ht="36" x14ac:dyDescent="0.2">
      <c r="A262" s="38" t="s">
        <v>142</v>
      </c>
      <c r="B262" s="39" t="s">
        <v>317</v>
      </c>
      <c r="C262" s="40" t="s">
        <v>318</v>
      </c>
      <c r="D262" s="41" t="s">
        <v>30</v>
      </c>
      <c r="E262" s="42">
        <f>[3]Source!I34</f>
        <v>-1031.6759999999999</v>
      </c>
    </row>
    <row r="263" spans="1:5" ht="24" x14ac:dyDescent="0.2">
      <c r="A263" s="33" t="s">
        <v>143</v>
      </c>
      <c r="B263" s="37" t="s">
        <v>321</v>
      </c>
      <c r="C263" s="34" t="s">
        <v>322</v>
      </c>
      <c r="D263" s="35" t="s">
        <v>323</v>
      </c>
      <c r="E263" s="36">
        <f>[3]Source!I35</f>
        <v>-103</v>
      </c>
    </row>
    <row r="264" spans="1:5" ht="24" x14ac:dyDescent="0.2">
      <c r="A264" s="43">
        <v>4</v>
      </c>
      <c r="B264" s="47" t="s">
        <v>309</v>
      </c>
      <c r="C264" s="44" t="s">
        <v>326</v>
      </c>
      <c r="D264" s="45" t="s">
        <v>206</v>
      </c>
      <c r="E264" s="46">
        <v>-27.68</v>
      </c>
    </row>
    <row r="265" spans="1:5" x14ac:dyDescent="0.2">
      <c r="A265" s="38" t="s">
        <v>154</v>
      </c>
      <c r="B265" s="39" t="s">
        <v>313</v>
      </c>
      <c r="C265" s="40" t="s">
        <v>314</v>
      </c>
      <c r="D265" s="41" t="s">
        <v>51</v>
      </c>
      <c r="E265" s="42">
        <f>[3]Source!I37</f>
        <v>22.143999999999998</v>
      </c>
    </row>
    <row r="266" spans="1:5" x14ac:dyDescent="0.2">
      <c r="A266" s="33" t="s">
        <v>155</v>
      </c>
      <c r="B266" s="37" t="s">
        <v>329</v>
      </c>
      <c r="C266" s="34" t="s">
        <v>330</v>
      </c>
      <c r="D266" s="35" t="s">
        <v>109</v>
      </c>
      <c r="E266" s="36">
        <f>[3]Source!I38</f>
        <v>-2768</v>
      </c>
    </row>
    <row r="267" spans="1:5" ht="24" x14ac:dyDescent="0.2">
      <c r="A267" s="43">
        <v>5</v>
      </c>
      <c r="B267" s="47" t="s">
        <v>309</v>
      </c>
      <c r="C267" s="44" t="s">
        <v>326</v>
      </c>
      <c r="D267" s="45" t="s">
        <v>206</v>
      </c>
      <c r="E267" s="46">
        <v>-2.3650000000000002</v>
      </c>
    </row>
    <row r="268" spans="1:5" x14ac:dyDescent="0.2">
      <c r="A268" s="38" t="s">
        <v>167</v>
      </c>
      <c r="B268" s="39" t="s">
        <v>313</v>
      </c>
      <c r="C268" s="40" t="s">
        <v>314</v>
      </c>
      <c r="D268" s="41" t="s">
        <v>51</v>
      </c>
      <c r="E268" s="42">
        <f>[3]Source!I40</f>
        <v>1.8919999999999999</v>
      </c>
    </row>
    <row r="269" spans="1:5" x14ac:dyDescent="0.2">
      <c r="A269" s="33" t="s">
        <v>168</v>
      </c>
      <c r="B269" s="37" t="s">
        <v>335</v>
      </c>
      <c r="C269" s="34" t="s">
        <v>336</v>
      </c>
      <c r="D269" s="35" t="s">
        <v>109</v>
      </c>
      <c r="E269" s="36">
        <f>[3]Source!I41</f>
        <v>-236.5</v>
      </c>
    </row>
    <row r="270" spans="1:5" ht="24" x14ac:dyDescent="0.2">
      <c r="A270" s="43">
        <v>6</v>
      </c>
      <c r="B270" s="47" t="s">
        <v>339</v>
      </c>
      <c r="C270" s="44" t="s">
        <v>340</v>
      </c>
      <c r="D270" s="45" t="s">
        <v>206</v>
      </c>
      <c r="E270" s="46">
        <v>-23.86</v>
      </c>
    </row>
    <row r="271" spans="1:5" ht="36" x14ac:dyDescent="0.2">
      <c r="A271" s="38" t="s">
        <v>180</v>
      </c>
      <c r="B271" s="39" t="s">
        <v>348</v>
      </c>
      <c r="C271" s="40" t="s">
        <v>349</v>
      </c>
      <c r="D271" s="41" t="s">
        <v>51</v>
      </c>
      <c r="E271" s="42">
        <f>[3]Source!I43</f>
        <v>319.72399999999999</v>
      </c>
    </row>
    <row r="272" spans="1:5" ht="36" x14ac:dyDescent="0.2">
      <c r="A272" s="33" t="s">
        <v>181</v>
      </c>
      <c r="B272" s="37" t="s">
        <v>352</v>
      </c>
      <c r="C272" s="34" t="s">
        <v>353</v>
      </c>
      <c r="D272" s="35" t="s">
        <v>30</v>
      </c>
      <c r="E272" s="36">
        <f>[3]Source!I44</f>
        <v>-580.51379999999995</v>
      </c>
    </row>
    <row r="273" spans="1:5" x14ac:dyDescent="0.2">
      <c r="A273" s="43">
        <v>7</v>
      </c>
      <c r="B273" s="47" t="s">
        <v>339</v>
      </c>
      <c r="C273" s="44" t="s">
        <v>356</v>
      </c>
      <c r="D273" s="45" t="s">
        <v>206</v>
      </c>
      <c r="E273" s="46">
        <v>-4.0599999999999996</v>
      </c>
    </row>
    <row r="274" spans="1:5" ht="36" x14ac:dyDescent="0.2">
      <c r="A274" s="38" t="s">
        <v>193</v>
      </c>
      <c r="B274" s="39" t="s">
        <v>348</v>
      </c>
      <c r="C274" s="40" t="s">
        <v>349</v>
      </c>
      <c r="D274" s="41" t="s">
        <v>51</v>
      </c>
      <c r="E274" s="42">
        <f>[3]Source!I46</f>
        <v>54.404000000000003</v>
      </c>
    </row>
    <row r="275" spans="1:5" ht="36.75" thickBot="1" x14ac:dyDescent="0.25">
      <c r="A275" s="33" t="s">
        <v>194</v>
      </c>
      <c r="B275" s="37" t="s">
        <v>352</v>
      </c>
      <c r="C275" s="34" t="s">
        <v>353</v>
      </c>
      <c r="D275" s="35" t="s">
        <v>30</v>
      </c>
      <c r="E275" s="36">
        <f>[3]Source!I47</f>
        <v>-98.779799999999994</v>
      </c>
    </row>
    <row r="276" spans="1:5" x14ac:dyDescent="0.2">
      <c r="A276" s="89"/>
      <c r="B276" s="89"/>
      <c r="C276" s="89"/>
      <c r="D276" s="89"/>
      <c r="E276" s="89"/>
    </row>
    <row r="277" spans="1:5" x14ac:dyDescent="0.2">
      <c r="A277" s="88"/>
      <c r="B277" s="88"/>
      <c r="C277" s="118" t="s">
        <v>762</v>
      </c>
      <c r="D277" s="118"/>
      <c r="E277" s="118"/>
    </row>
    <row r="278" spans="1:5" ht="13.5" thickBot="1" x14ac:dyDescent="0.25"/>
    <row r="279" spans="1:5" ht="24" x14ac:dyDescent="0.2">
      <c r="A279" s="26">
        <v>8</v>
      </c>
      <c r="B279" s="30" t="s">
        <v>204</v>
      </c>
      <c r="C279" s="27" t="s">
        <v>205</v>
      </c>
      <c r="D279" s="28" t="s">
        <v>206</v>
      </c>
      <c r="E279" s="29">
        <v>0.23799999999999999</v>
      </c>
    </row>
    <row r="280" spans="1:5" x14ac:dyDescent="0.2">
      <c r="A280" s="38" t="s">
        <v>208</v>
      </c>
      <c r="B280" s="39" t="s">
        <v>761</v>
      </c>
      <c r="C280" s="40" t="s">
        <v>760</v>
      </c>
      <c r="D280" s="41" t="s">
        <v>109</v>
      </c>
      <c r="E280" s="42">
        <f>[3]Source!I50</f>
        <v>23.8</v>
      </c>
    </row>
    <row r="281" spans="1:5" ht="36" x14ac:dyDescent="0.2">
      <c r="A281" s="33" t="s">
        <v>212</v>
      </c>
      <c r="B281" s="37" t="s">
        <v>219</v>
      </c>
      <c r="C281" s="34" t="s">
        <v>220</v>
      </c>
      <c r="D281" s="35" t="s">
        <v>122</v>
      </c>
      <c r="E281" s="36">
        <f>[3]Source!I51</f>
        <v>2.4</v>
      </c>
    </row>
  </sheetData>
  <mergeCells count="48">
    <mergeCell ref="A35:A38"/>
    <mergeCell ref="B35:B38"/>
    <mergeCell ref="C35:C38"/>
    <mergeCell ref="D35:D38"/>
    <mergeCell ref="E35:E38"/>
    <mergeCell ref="C29:E29"/>
    <mergeCell ref="C30:E30"/>
    <mergeCell ref="C31:E31"/>
    <mergeCell ref="A33:E33"/>
    <mergeCell ref="A34:E34"/>
    <mergeCell ref="C10:E10"/>
    <mergeCell ref="C20:E20"/>
    <mergeCell ref="C21:E21"/>
    <mergeCell ref="C22:E22"/>
    <mergeCell ref="C23:E23"/>
    <mergeCell ref="C185:E185"/>
    <mergeCell ref="C7:E7"/>
    <mergeCell ref="A158:E158"/>
    <mergeCell ref="A159:E159"/>
    <mergeCell ref="C160:E160"/>
    <mergeCell ref="A161:A164"/>
    <mergeCell ref="B161:B164"/>
    <mergeCell ref="C161:C164"/>
    <mergeCell ref="D161:D164"/>
    <mergeCell ref="E161:E164"/>
    <mergeCell ref="C27:E27"/>
    <mergeCell ref="C11:E11"/>
    <mergeCell ref="C12:E12"/>
    <mergeCell ref="C13:E13"/>
    <mergeCell ref="C8:E8"/>
    <mergeCell ref="C9:E9"/>
    <mergeCell ref="C251:E251"/>
    <mergeCell ref="C277:E277"/>
    <mergeCell ref="C217:E217"/>
    <mergeCell ref="A209:E209"/>
    <mergeCell ref="C210:E210"/>
    <mergeCell ref="A211:A214"/>
    <mergeCell ref="B211:B214"/>
    <mergeCell ref="C211:C214"/>
    <mergeCell ref="D211:D214"/>
    <mergeCell ref="E211:E214"/>
    <mergeCell ref="A243:E243"/>
    <mergeCell ref="C244:E244"/>
    <mergeCell ref="A245:A248"/>
    <mergeCell ref="B245:B248"/>
    <mergeCell ref="C245:C248"/>
    <mergeCell ref="D245:D248"/>
    <mergeCell ref="E245:E248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97"/>
  <sheetViews>
    <sheetView workbookViewId="0"/>
  </sheetViews>
  <sheetFormatPr defaultRowHeight="12.75" x14ac:dyDescent="0.2"/>
  <sheetData>
    <row r="1" spans="1:255" x14ac:dyDescent="0.2">
      <c r="B1" t="s">
        <v>586</v>
      </c>
    </row>
    <row r="3" spans="1:255" x14ac:dyDescent="0.2">
      <c r="A3">
        <v>3</v>
      </c>
      <c r="B3" t="s">
        <v>587</v>
      </c>
    </row>
    <row r="4" spans="1:255" x14ac:dyDescent="0.2">
      <c r="A4">
        <v>2</v>
      </c>
      <c r="B4" t="s">
        <v>588</v>
      </c>
    </row>
    <row r="5" spans="1:255" x14ac:dyDescent="0.2">
      <c r="A5">
        <v>0</v>
      </c>
      <c r="B5" t="s">
        <v>589</v>
      </c>
    </row>
    <row r="6" spans="1:255" x14ac:dyDescent="0.2">
      <c r="A6">
        <v>1</v>
      </c>
      <c r="B6" t="s">
        <v>590</v>
      </c>
    </row>
    <row r="7" spans="1:255" x14ac:dyDescent="0.2">
      <c r="A7">
        <v>0</v>
      </c>
      <c r="B7" t="s">
        <v>591</v>
      </c>
    </row>
    <row r="8" spans="1:255" x14ac:dyDescent="0.2">
      <c r="A8">
        <v>2</v>
      </c>
      <c r="B8" t="s">
        <v>592</v>
      </c>
    </row>
    <row r="9" spans="1:255" x14ac:dyDescent="0.2">
      <c r="A9">
        <v>0</v>
      </c>
      <c r="B9" t="s">
        <v>593</v>
      </c>
    </row>
    <row r="13" spans="1:255" x14ac:dyDescent="0.2">
      <c r="A13">
        <v>3</v>
      </c>
      <c r="B13" t="s">
        <v>616</v>
      </c>
      <c r="D13" t="s">
        <v>617</v>
      </c>
      <c r="F13" t="s">
        <v>618</v>
      </c>
    </row>
    <row r="14" spans="1:255" x14ac:dyDescent="0.2">
      <c r="A14">
        <v>513</v>
      </c>
      <c r="B14" t="s">
        <v>620</v>
      </c>
      <c r="D14" t="s">
        <v>617</v>
      </c>
      <c r="F14" t="s">
        <v>618</v>
      </c>
      <c r="AY14" t="e">
        <f>SUM('1.Лок.смета.и.Акт'!AM40:'1.Лок.смета.и.Акт'!#REF!)</f>
        <v>#REF!</v>
      </c>
      <c r="AZ14" t="e">
        <f>SUM('1.Лок.смета.и.Акт'!AN40:'1.Лок.смета.и.Акт'!#REF!)</f>
        <v>#REF!</v>
      </c>
      <c r="BA14" t="e">
        <f>SUM('1.Лок.смета.и.Акт'!AO40:'1.Лок.смета.и.Акт'!#REF!)</f>
        <v>#REF!</v>
      </c>
      <c r="BB14" t="e">
        <f>SUM('1.Лок.смета.и.Акт'!AP40:'1.Лок.смета.и.Акт'!#REF!)</f>
        <v>#REF!</v>
      </c>
      <c r="BC14" t="e">
        <f>SUM('1.Лок.смета.и.Акт'!AQ40:'1.Лок.смета.и.Акт'!#REF!)</f>
        <v>#REF!</v>
      </c>
      <c r="BD14" t="e">
        <f>SUM('1.Лок.смета.и.Акт'!AR40:'1.Лок.смета.и.Акт'!#REF!)</f>
        <v>#REF!</v>
      </c>
      <c r="CW14" t="e">
        <f>Source!U142</f>
        <v>#REF!</v>
      </c>
      <c r="CX14">
        <f>Source!V142</f>
        <v>280.62689900000004</v>
      </c>
      <c r="CY14" t="e">
        <f>Source!O142</f>
        <v>#REF!</v>
      </c>
      <c r="CZ14" t="e">
        <f>Source!S142</f>
        <v>#REF!</v>
      </c>
      <c r="DA14" t="e">
        <f>Source!Q142</f>
        <v>#REF!</v>
      </c>
      <c r="DB14" t="e">
        <f>Source!R142</f>
        <v>#REF!</v>
      </c>
      <c r="DC14" t="e">
        <f>Source!P142</f>
        <v>#REF!</v>
      </c>
      <c r="DD14">
        <f>Source!AO142</f>
        <v>0</v>
      </c>
      <c r="DE14" t="e">
        <f>Source!AV142</f>
        <v>#REF!</v>
      </c>
      <c r="DF14" t="e">
        <f>Source!AW142</f>
        <v>#REF!</v>
      </c>
      <c r="DG14">
        <f>Source!AX142</f>
        <v>0</v>
      </c>
      <c r="DH14" t="e">
        <f>Source!AY142</f>
        <v>#REF!</v>
      </c>
      <c r="DI14">
        <f>Source!AP142</f>
        <v>0</v>
      </c>
      <c r="DJ14">
        <f>Source!AQ142</f>
        <v>0</v>
      </c>
      <c r="DK14">
        <f>Source!AZ142</f>
        <v>0</v>
      </c>
      <c r="DL14">
        <f>Source!T142</f>
        <v>0</v>
      </c>
      <c r="DM14">
        <f>Source!W142</f>
        <v>0</v>
      </c>
      <c r="DN14" t="e">
        <f>Source!X142</f>
        <v>#REF!</v>
      </c>
      <c r="DO14" t="e">
        <f>Source!Y142</f>
        <v>#REF!</v>
      </c>
      <c r="DP14" t="e">
        <f>Source!AR142</f>
        <v>#REF!</v>
      </c>
      <c r="DQ14" t="e">
        <f>Source!AS142</f>
        <v>#REF!</v>
      </c>
      <c r="DR14">
        <f>Source!AT142</f>
        <v>0</v>
      </c>
      <c r="DS14">
        <f>Source!AP142</f>
        <v>0</v>
      </c>
      <c r="DT14">
        <f>Source!AU142</f>
        <v>0</v>
      </c>
      <c r="DU14" t="e">
        <f>Source!AS142+Source!AT142</f>
        <v>#REF!</v>
      </c>
      <c r="DW14">
        <f>Source!BA142</f>
        <v>0</v>
      </c>
      <c r="DX14">
        <f>Source!BB142</f>
        <v>0</v>
      </c>
      <c r="DY14">
        <f>Source!BC142</f>
        <v>0</v>
      </c>
      <c r="DZ14">
        <f>Source!BD142</f>
        <v>0</v>
      </c>
      <c r="ET14" t="e">
        <f>Source!U142</f>
        <v>#REF!</v>
      </c>
      <c r="EU14">
        <f>Source!V142</f>
        <v>280.62689900000004</v>
      </c>
      <c r="EV14" t="e">
        <f>SUM('1.Лок.смета.и.Акт'!GD40:'1.Лок.смета.и.Акт'!#REF!)</f>
        <v>#REF!</v>
      </c>
      <c r="EW14" t="e">
        <f>SUM('1.Лок.смета.и.Акт'!GE40:'1.Лок.смета.и.Акт'!#REF!)</f>
        <v>#REF!</v>
      </c>
      <c r="EX14" t="e">
        <f>SUM('1.Лок.смета.и.Акт'!GF40:'1.Лок.смета.и.Акт'!#REF!)</f>
        <v>#REF!</v>
      </c>
      <c r="EY14" t="e">
        <f>SUM('1.Лок.смета.и.Акт'!GG40:'1.Лок.смета.и.Акт'!#REF!)</f>
        <v>#REF!</v>
      </c>
      <c r="EZ14" t="e">
        <f>SUM('1.Лок.смета.и.Акт'!GH40:'1.Лок.смета.и.Акт'!#REF!)</f>
        <v>#REF!</v>
      </c>
      <c r="FA14" t="e">
        <f>SUM('1.Лок.смета.и.Акт'!GI40:'1.Лок.смета.и.Акт'!#REF!)</f>
        <v>#REF!</v>
      </c>
      <c r="FB14" t="e">
        <f>SUM('1.Лок.смета.и.Акт'!GJ40:'1.Лок.смета.и.Акт'!#REF!)</f>
        <v>#REF!</v>
      </c>
      <c r="FC14" t="e">
        <f>SUM('1.Лок.смета.и.Акт'!GK40:'1.Лок.смета.и.Акт'!#REF!)</f>
        <v>#REF!</v>
      </c>
      <c r="FD14" t="e">
        <f>SUM('1.Лок.смета.и.Акт'!GL40:'1.Лок.смета.и.Акт'!#REF!)</f>
        <v>#REF!</v>
      </c>
      <c r="FE14" t="e">
        <f>SUM('1.Лок.смета.и.Акт'!GM40:'1.Лок.смета.и.Акт'!#REF!)</f>
        <v>#REF!</v>
      </c>
      <c r="FF14" t="e">
        <f>SUM('1.Лок.смета.и.Акт'!GN40:'1.Лок.смета.и.Акт'!#REF!)</f>
        <v>#REF!</v>
      </c>
      <c r="FG14" t="e">
        <f>SUM('1.Лок.смета.и.Акт'!GO40:'1.Лок.смета.и.Акт'!#REF!)</f>
        <v>#REF!</v>
      </c>
      <c r="FH14" t="e">
        <f>SUM('1.Лок.смета.и.Акт'!GP40:'1.Лок.смета.и.Акт'!#REF!)</f>
        <v>#REF!</v>
      </c>
      <c r="FI14" t="e">
        <f>SUM('1.Лок.смета.и.Акт'!GQ40:'1.Лок.смета.и.Акт'!#REF!)</f>
        <v>#REF!</v>
      </c>
      <c r="FJ14" t="e">
        <f>SUM('1.Лок.смета.и.Акт'!GR40:'1.Лок.смета.и.Акт'!#REF!)</f>
        <v>#REF!</v>
      </c>
      <c r="FK14" t="e">
        <f>SUM('1.Лок.смета.и.Акт'!GS40:'1.Лок.смета.и.Акт'!#REF!)</f>
        <v>#REF!</v>
      </c>
      <c r="FL14" t="e">
        <f>SUM('1.Лок.смета.и.Акт'!GT40:'1.Лок.смета.и.Акт'!#REF!)</f>
        <v>#REF!</v>
      </c>
      <c r="FM14" t="e">
        <f>SUM('1.Лок.смета.и.Акт'!GU40:'1.Лок.смета.и.Акт'!#REF!)</f>
        <v>#REF!</v>
      </c>
      <c r="FN14" t="e">
        <f>SUM('1.Лок.смета.и.Акт'!GV40:'1.Лок.смета.и.Акт'!#REF!)</f>
        <v>#REF!</v>
      </c>
      <c r="FO14" t="e">
        <f>SUM('1.Лок.смета.и.Акт'!GW40:'1.Лок.смета.и.Акт'!#REF!)</f>
        <v>#REF!</v>
      </c>
      <c r="FP14" t="e">
        <f>SUM('1.Лок.смета.и.Акт'!GX40:'1.Лок.смета.и.Акт'!#REF!)</f>
        <v>#REF!</v>
      </c>
      <c r="FQ14" t="e">
        <f>SUM('1.Лок.смета.и.Акт'!GY40:'1.Лок.смета.и.Акт'!#REF!)</f>
        <v>#REF!</v>
      </c>
      <c r="FR14" t="e">
        <f>SUM('1.Лок.смета.и.Акт'!GV40:'1.Лок.смета.и.Акт'!#REF!)+SUM('1.Лок.смета.и.Акт'!GW40:'1.Лок.смета.и.Акт'!#REF!)</f>
        <v>#REF!</v>
      </c>
      <c r="FS14" t="e">
        <f>SUM('1.Лок.смета.и.Акт'!HA40:'1.Лок.смета.и.Акт'!#REF!)</f>
        <v>#REF!</v>
      </c>
      <c r="FT14" t="e">
        <f>SUM('1.Лок.смета.и.Акт'!HB40:'1.Лок.смета.и.Акт'!#REF!)</f>
        <v>#REF!</v>
      </c>
      <c r="FU14" t="e">
        <f>SUM('1.Лок.смета.и.Акт'!HC40:'1.Лок.смета.и.Акт'!#REF!)</f>
        <v>#REF!</v>
      </c>
      <c r="FV14" t="e">
        <f>SUM('1.Лок.смета.и.Акт'!HD40:'1.Лок.смета.и.Акт'!#REF!)</f>
        <v>#REF!</v>
      </c>
      <c r="FW14" t="e">
        <f>SUM('1.Лок.смета.и.Акт'!HE40:'1.Лок.смета.и.Акт'!#REF!)</f>
        <v>#REF!</v>
      </c>
      <c r="FX14" t="e">
        <f>SUMIF('1.Лок.смета.и.Акт'!CP40:'1.Лок.смета.и.Акт'!#REF!,1,'1.Лок.смета.и.Акт'!GE40:'1.Лок.смета.и.Акт'!#REF!)</f>
        <v>#REF!</v>
      </c>
      <c r="FY14" t="e">
        <f>SUMIF('1.Лок.смета.и.Акт'!CP40:'1.Лок.смета.и.Акт'!#REF!,2,'1.Лок.смета.и.Акт'!GE40:'1.Лок.смета.и.Акт'!#REF!)</f>
        <v>#REF!</v>
      </c>
      <c r="FZ14" t="e">
        <f>SUMIF('1.Лок.смета.и.Акт'!CP40:'1.Лок.смета.и.Акт'!#REF!,5,'1.Лок.смета.и.Акт'!GE40:'1.Лок.смета.и.Акт'!#REF!)</f>
        <v>#REF!</v>
      </c>
      <c r="GA14" t="e">
        <f>SUMIF('1.Лок.смета.и.Акт'!CP40:'1.Лок.смета.и.Акт'!#REF!,4,'1.Лок.смета.и.Акт'!GE40:'1.Лок.смета.и.Акт'!#REF!)</f>
        <v>#REF!</v>
      </c>
      <c r="GB14" t="e">
        <f>SUMIF('1.Лок.смета.и.Акт'!CP40:'1.Лок.смета.и.Акт'!#REF!,1,'1.Лок.смета.и.Акт'!GF40:'1.Лок.смета.и.Акт'!#REF!)</f>
        <v>#REF!</v>
      </c>
      <c r="GC14" t="e">
        <f>SUMIF('1.Лок.смета.и.Акт'!CP40:'1.Лок.смета.и.Акт'!#REF!,2,'1.Лок.смета.и.Акт'!GF40:'1.Лок.смета.и.Акт'!#REF!)</f>
        <v>#REF!</v>
      </c>
      <c r="GD14" t="e">
        <f>SUMIF('1.Лок.смета.и.Акт'!CP40:'1.Лок.смета.и.Акт'!#REF!,4,'1.Лок.смета.и.Акт'!GF40:'1.Лок.смета.и.Акт'!#REF!)</f>
        <v>#REF!</v>
      </c>
      <c r="GE14" t="e">
        <f>SUMIF('1.Лок.смета.и.Акт'!CP40:'1.Лок.смета.и.Акт'!#REF!,1,'1.Лок.смета.и.Акт'!GK40:'1.Лок.смета.и.Акт'!#REF!)</f>
        <v>#REF!</v>
      </c>
      <c r="GF14" t="e">
        <f>SUMIF('1.Лок.смета.и.Акт'!CP40:'1.Лок.смета.и.Акт'!#REF!,2,'1.Лок.смета.и.Акт'!GK40:'1.Лок.смета.и.Акт'!#REF!)</f>
        <v>#REF!</v>
      </c>
      <c r="GG14" t="e">
        <f>SUMIF('1.Лок.смета.и.Акт'!CP40:'1.Лок.смета.и.Акт'!#REF!,4,'1.Лок.смета.и.Акт'!GK40:'1.Лок.смета.и.Акт'!#REF!)</f>
        <v>#REF!</v>
      </c>
      <c r="IB14" t="e">
        <f>SUM('1.Лок.смета.и.Акт'!HI40:'1.Лок.смета.и.Акт'!#REF!)</f>
        <v>#REF!</v>
      </c>
      <c r="IC14" t="e">
        <f>SUM('1.Лок.смета.и.Акт'!HK40:'1.Лок.смета.и.Акт'!#REF!)</f>
        <v>#REF!</v>
      </c>
      <c r="ID14" t="e">
        <f>SUM('1.Лок.смета.и.Акт'!HM40:'1.Лок.смета.и.Акт'!#REF!)</f>
        <v>#REF!</v>
      </c>
      <c r="IE14" t="e">
        <f>SUM('1.Лок.смета.и.Акт'!HO40:'1.Лок.смета.и.Акт'!#REF!)</f>
        <v>#REF!</v>
      </c>
      <c r="IF14" t="e">
        <f>SUM('1.Лок.смета.и.Акт'!HS40:'1.Лок.смета.и.Акт'!#REF!)</f>
        <v>#REF!</v>
      </c>
      <c r="IG14" t="e">
        <f>SUM('1.Лок.смета.и.Акт'!HT40:'1.Лок.смета.и.Акт'!#REF!)</f>
        <v>#REF!</v>
      </c>
      <c r="IH14" t="e">
        <f>SUM('1.Лок.смета.и.Акт'!HF40:'1.Лок.смета.и.Акт'!#REF!)</f>
        <v>#REF!</v>
      </c>
      <c r="II14" t="e">
        <f>SUM('1.Лок.смета.и.Акт'!HH40:'1.Лок.смета.и.Акт'!#REF!)</f>
        <v>#REF!</v>
      </c>
      <c r="IJ14" t="e">
        <f>SUM('1.Лок.смета.и.Акт'!HJ40:'1.Лок.смета.и.Акт'!#REF!)</f>
        <v>#REF!</v>
      </c>
      <c r="IK14" t="e">
        <f>SUM('1.Лок.смета.и.Акт'!HL40:'1.Лок.смета.и.Акт'!#REF!)</f>
        <v>#REF!</v>
      </c>
      <c r="IL14" t="e">
        <f>SUM('1.Лок.смета.и.Акт'!HN40:'1.Лок.смета.и.Акт'!#REF!)</f>
        <v>#REF!</v>
      </c>
      <c r="IM14" t="e">
        <f>SUM('1.Лок.смета.и.Акт'!HQ40:'1.Лок.смета.и.Акт'!#REF!)</f>
        <v>#REF!</v>
      </c>
      <c r="IN14" t="e">
        <f>SUMIF('1.Лок.смета.и.Акт'!CP40:'1.Лок.смета.и.Акт'!#REF!,1,'1.Лок.смета.и.Акт'!GS40:'1.Лок.смета.и.Акт'!#REF!)</f>
        <v>#REF!</v>
      </c>
      <c r="IO14" t="e">
        <f>SUMIF('1.Лок.смета.и.Акт'!CP40:'1.Лок.смета.и.Акт'!#REF!,2,'1.Лок.смета.и.Акт'!GS40:'1.Лок.смета.и.Акт'!#REF!)</f>
        <v>#REF!</v>
      </c>
      <c r="IP14" t="e">
        <f>SUMIF('1.Лок.смета.и.Акт'!CP40:'1.Лок.смета.и.Акт'!#REF!,5,'1.Лок.смета.и.Акт'!GS40:'1.Лок.смета.и.Акт'!#REF!)</f>
        <v>#REF!</v>
      </c>
      <c r="IQ14" t="e">
        <f>SUMIF('1.Лок.смета.и.Акт'!CP40:'1.Лок.смета.и.Акт'!#REF!,4,'1.Лок.смета.и.Акт'!GS40:'1.Лок.смета.и.Акт'!#REF!)</f>
        <v>#REF!</v>
      </c>
      <c r="IR14" t="e">
        <f>SUMIF('1.Лок.смета.и.Акт'!CP40:'1.Лок.смета.и.Акт'!#REF!,1,'1.Лок.смета.и.Акт'!GT40:'1.Лок.смета.и.Акт'!#REF!)</f>
        <v>#REF!</v>
      </c>
      <c r="IS14" t="e">
        <f>SUMIF('1.Лок.смета.и.Акт'!CP40:'1.Лок.смета.и.Акт'!#REF!,2,'1.Лок.смета.и.Акт'!GT40:'1.Лок.смета.и.Акт'!#REF!)</f>
        <v>#REF!</v>
      </c>
      <c r="IT14" t="e">
        <f>SUMIF('1.Лок.смета.и.Акт'!CP40:'1.Лок.смета.и.Акт'!#REF!,5,'1.Лок.смета.и.Акт'!GT40:'1.Лок.смета.и.Акт'!#REF!)</f>
        <v>#REF!</v>
      </c>
      <c r="IU14" t="e">
        <f>SUMIF('1.Лок.смета.и.Акт'!CP40:'1.Лок.смета.и.Акт'!#REF!,4,'1.Лок.смета.и.Акт'!GT40:'1.Лок.смета.и.Акт'!#REF!)</f>
        <v>#REF!</v>
      </c>
    </row>
    <row r="15" spans="1:255" x14ac:dyDescent="0.2">
      <c r="A15">
        <v>999</v>
      </c>
      <c r="B15" t="s">
        <v>625</v>
      </c>
    </row>
    <row r="397" spans="57:68" x14ac:dyDescent="0.2">
      <c r="BE397" t="e">
        <f>SUMIF('1.Лок.смета.и.Акт'!CP40:'1.Лок.смета.и.Акт'!#REF!,1,'1.Лок.смета.и.Акт'!AP40:'1.Лок.смета.и.Акт'!#REF!)</f>
        <v>#REF!</v>
      </c>
      <c r="BF397" t="e">
        <f>SUMIF('1.Лок.смета.и.Акт'!CP40:'1.Лок.смета.и.Акт'!#REF!,2,'1.Лок.смета.и.Акт'!AP40:'1.Лок.смета.и.Акт'!#REF!)</f>
        <v>#REF!</v>
      </c>
      <c r="BG397" t="e">
        <f>SUMIF('1.Лок.смета.и.Акт'!CP40:'1.Лок.смета.и.Акт'!#REF!,5,'1.Лок.смета.и.Акт'!AP40:'1.Лок.смета.и.Акт'!#REF!)</f>
        <v>#REF!</v>
      </c>
      <c r="BH397" t="e">
        <f>SUMIF('1.Лок.смета.и.Акт'!CP40:'1.Лок.смета.и.Акт'!#REF!,4,'1.Лок.смета.и.Акт'!AP40:'1.Лок.смета.и.Акт'!#REF!)</f>
        <v>#REF!</v>
      </c>
      <c r="BI397" t="e">
        <f>SUMIF('1.Лок.смета.и.Акт'!CP40:'1.Лок.смета.и.Акт'!#REF!,1,'1.Лок.смета.и.Акт'!AQ40:'1.Лок.смета.и.Акт'!#REF!)</f>
        <v>#REF!</v>
      </c>
      <c r="BJ397" t="e">
        <f>SUMIF('1.Лок.смета.и.Акт'!CP40:'1.Лок.смета.и.Акт'!#REF!,2,'1.Лок.смета.и.Акт'!AQ40:'1.Лок.смета.и.Акт'!#REF!)</f>
        <v>#REF!</v>
      </c>
      <c r="BK397" t="e">
        <f>SUMIF('1.Лок.смета.и.Акт'!CP40:'1.Лок.смета.и.Акт'!#REF!,5,'1.Лок.смета.и.Акт'!AQ40:'1.Лок.смета.и.Акт'!#REF!)</f>
        <v>#REF!</v>
      </c>
      <c r="BL397" t="e">
        <f>SUMIF('1.Лок.смета.и.Акт'!CP40:'1.Лок.смета.и.Акт'!#REF!,4,'1.Лок.смета.и.Акт'!AQ40:'1.Лок.смета.и.Акт'!#REF!)</f>
        <v>#REF!</v>
      </c>
      <c r="BM397" t="e">
        <f>SUMIF('1.Лок.смета.и.Акт'!CP40:'1.Лок.смета.и.Акт'!#REF!,1,'1.Лок.смета.и.Акт'!AR40:'1.Лок.смета.и.Акт'!#REF!)</f>
        <v>#REF!</v>
      </c>
      <c r="BN397" t="e">
        <f>SUMIF('1.Лок.смета.и.Акт'!CP40:'1.Лок.смета.и.Акт'!#REF!,2,'1.Лок.смета.и.Акт'!AR40:'1.Лок.смета.и.Акт'!#REF!)</f>
        <v>#REF!</v>
      </c>
      <c r="BO397" t="e">
        <f>SUMIF('1.Лок.смета.и.Акт'!CP40:'1.Лок.смета.и.Акт'!#REF!,5,'1.Лок.смета.и.Акт'!AR40:'1.Лок.смета.и.Акт'!#REF!)</f>
        <v>#REF!</v>
      </c>
      <c r="BP397" t="e">
        <f>SUMIF('1.Лок.смета.и.Акт'!CP40:'1.Лок.смета.и.Акт'!#REF!,4,'1.Лок.смета.и.Акт'!AR40:'1.Лок.смета.и.Акт'!#REF!)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29"/>
  <sheetViews>
    <sheetView workbookViewId="0">
      <selection activeCell="A225" sqref="A225:AN225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65519</v>
      </c>
      <c r="M1">
        <v>66419234</v>
      </c>
      <c r="N1">
        <v>11</v>
      </c>
      <c r="O1">
        <v>15</v>
      </c>
      <c r="P1">
        <v>0</v>
      </c>
      <c r="Q1">
        <v>0</v>
      </c>
      <c r="IF1">
        <v>-1</v>
      </c>
    </row>
    <row r="2" spans="1:246" x14ac:dyDescent="0.2">
      <c r="IF2">
        <v>-1</v>
      </c>
      <c r="IK2" s="48">
        <f>'2.Материалы'!G57</f>
        <v>21230123</v>
      </c>
      <c r="IL2" t="s">
        <v>684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 t="s">
        <v>4</v>
      </c>
      <c r="G4" s="1" t="s">
        <v>5</v>
      </c>
      <c r="H4" s="1" t="s">
        <v>3</v>
      </c>
      <c r="I4" s="1" t="s">
        <v>3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>
        <v>0</v>
      </c>
      <c r="Q4" s="1" t="s">
        <v>3</v>
      </c>
      <c r="R4" s="1" t="s">
        <v>3</v>
      </c>
      <c r="S4" s="1" t="s">
        <v>3</v>
      </c>
      <c r="T4" s="1" t="s">
        <v>3</v>
      </c>
      <c r="U4" s="1" t="s">
        <v>3</v>
      </c>
      <c r="V4" s="1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>
        <v>0</v>
      </c>
      <c r="IF4">
        <v>-1</v>
      </c>
    </row>
    <row r="5" spans="1:246" x14ac:dyDescent="0.2">
      <c r="IF5">
        <v>-1</v>
      </c>
      <c r="IK5">
        <v>4</v>
      </c>
      <c r="IL5" t="s">
        <v>594</v>
      </c>
    </row>
    <row r="6" spans="1:246" x14ac:dyDescent="0.2">
      <c r="IF6">
        <v>-1</v>
      </c>
      <c r="IK6">
        <v>50</v>
      </c>
      <c r="IL6" t="s">
        <v>583</v>
      </c>
    </row>
    <row r="7" spans="1:246" x14ac:dyDescent="0.2">
      <c r="IF7">
        <v>-1</v>
      </c>
      <c r="IK7">
        <v>1</v>
      </c>
      <c r="IL7" t="s">
        <v>626</v>
      </c>
    </row>
    <row r="8" spans="1:246" x14ac:dyDescent="0.2">
      <c r="IF8">
        <v>-1</v>
      </c>
      <c r="IK8" t="e">
        <f>IF((Source!AR142&lt;&gt;'1.Лок.смета.и.Акт'!#REF!),0,1)</f>
        <v>#REF!</v>
      </c>
      <c r="IL8" t="s">
        <v>621</v>
      </c>
    </row>
    <row r="9" spans="1:246" x14ac:dyDescent="0.2">
      <c r="A9" s="1">
        <v>1</v>
      </c>
      <c r="B9" s="1">
        <v>1</v>
      </c>
      <c r="C9" s="1">
        <v>-1</v>
      </c>
      <c r="D9" s="1"/>
      <c r="E9" s="1"/>
      <c r="F9" s="1" t="s">
        <v>4</v>
      </c>
      <c r="G9" s="1" t="s">
        <v>5</v>
      </c>
      <c r="H9" s="1" t="s">
        <v>3</v>
      </c>
      <c r="I9" s="1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  <c r="O9" s="1" t="s">
        <v>3</v>
      </c>
      <c r="P9" s="1">
        <v>0</v>
      </c>
      <c r="Q9" s="1" t="s">
        <v>3</v>
      </c>
      <c r="R9" s="1" t="s">
        <v>3</v>
      </c>
      <c r="S9" s="1" t="s">
        <v>3</v>
      </c>
      <c r="T9" s="1" t="s">
        <v>3</v>
      </c>
      <c r="U9" s="1" t="s">
        <v>3</v>
      </c>
      <c r="V9" s="1" t="s">
        <v>3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>
        <v>0</v>
      </c>
      <c r="IF9">
        <v>-1</v>
      </c>
      <c r="IK9" s="8" t="s">
        <v>584</v>
      </c>
      <c r="IL9" t="s">
        <v>585</v>
      </c>
    </row>
    <row r="10" spans="1:246" x14ac:dyDescent="0.2">
      <c r="IF10">
        <v>-1</v>
      </c>
      <c r="IK10">
        <v>1</v>
      </c>
      <c r="IL10" t="s">
        <v>580</v>
      </c>
    </row>
    <row r="11" spans="1:246" x14ac:dyDescent="0.2">
      <c r="IF11">
        <v>-1</v>
      </c>
      <c r="IK11" t="s">
        <v>581</v>
      </c>
      <c r="IL11" t="s">
        <v>582</v>
      </c>
    </row>
    <row r="12" spans="1:246" x14ac:dyDescent="0.2">
      <c r="A12" s="1">
        <v>1</v>
      </c>
      <c r="B12" s="1">
        <v>224</v>
      </c>
      <c r="C12" s="1">
        <v>1</v>
      </c>
      <c r="D12" s="1">
        <f>ROW(A172)</f>
        <v>172</v>
      </c>
      <c r="E12" s="1">
        <v>0</v>
      </c>
      <c r="F12" s="1" t="s">
        <v>6</v>
      </c>
      <c r="G12" s="1" t="s">
        <v>5</v>
      </c>
      <c r="H12" s="1" t="s">
        <v>3</v>
      </c>
      <c r="I12" s="1">
        <v>0</v>
      </c>
      <c r="J12" s="1" t="s">
        <v>7</v>
      </c>
      <c r="K12" s="1">
        <v>0</v>
      </c>
      <c r="L12" s="1">
        <v>0</v>
      </c>
      <c r="M12" s="1">
        <v>11</v>
      </c>
      <c r="N12" s="1"/>
      <c r="O12" s="1">
        <v>2000</v>
      </c>
      <c r="P12" s="1">
        <v>1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489201672</v>
      </c>
      <c r="CI12" s="1" t="s">
        <v>3</v>
      </c>
      <c r="CJ12" s="1" t="s">
        <v>3</v>
      </c>
      <c r="CK12" s="1">
        <v>9</v>
      </c>
      <c r="CL12" s="1"/>
      <c r="CM12" s="1"/>
      <c r="CN12" s="1"/>
      <c r="CO12" s="1"/>
      <c r="CP12" s="1"/>
      <c r="CQ12" s="1" t="s">
        <v>579</v>
      </c>
      <c r="CR12" s="1" t="s">
        <v>14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45" x14ac:dyDescent="0.2">
      <c r="IF17">
        <v>-1</v>
      </c>
    </row>
    <row r="18" spans="1:245" x14ac:dyDescent="0.2">
      <c r="A18" s="2">
        <v>52</v>
      </c>
      <c r="B18" s="2">
        <f t="shared" ref="B18:G18" si="0">B172</f>
        <v>224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5.4.2.4 Монтаж окон  (поз.19.1) Р с изм.20</v>
      </c>
      <c r="G18" s="2" t="str">
        <f t="shared" si="0"/>
        <v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v>
      </c>
      <c r="H18" s="2"/>
      <c r="I18" s="2"/>
      <c r="J18" s="2"/>
      <c r="K18" s="2"/>
      <c r="L18" s="2"/>
      <c r="M18" s="2"/>
      <c r="N18" s="2"/>
      <c r="O18" s="2" t="e">
        <f t="shared" ref="O18:AT18" si="1">O172</f>
        <v>#REF!</v>
      </c>
      <c r="P18" s="2" t="e">
        <f t="shared" si="1"/>
        <v>#REF!</v>
      </c>
      <c r="Q18" s="2" t="e">
        <f t="shared" si="1"/>
        <v>#REF!</v>
      </c>
      <c r="R18" s="2" t="e">
        <f t="shared" si="1"/>
        <v>#REF!</v>
      </c>
      <c r="S18" s="2" t="e">
        <f t="shared" si="1"/>
        <v>#REF!</v>
      </c>
      <c r="T18" s="2">
        <f t="shared" si="1"/>
        <v>0</v>
      </c>
      <c r="U18" s="2" t="e">
        <f t="shared" si="1"/>
        <v>#REF!</v>
      </c>
      <c r="V18" s="2">
        <f t="shared" si="1"/>
        <v>280.62689900000004</v>
      </c>
      <c r="W18" s="2">
        <f t="shared" si="1"/>
        <v>0</v>
      </c>
      <c r="X18" s="2" t="e">
        <f t="shared" si="1"/>
        <v>#REF!</v>
      </c>
      <c r="Y18" s="2" t="e">
        <f t="shared" si="1"/>
        <v>#REF!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 t="e">
        <f t="shared" si="1"/>
        <v>#REF!</v>
      </c>
      <c r="AS18" s="2" t="e">
        <f t="shared" si="1"/>
        <v>#REF!</v>
      </c>
      <c r="AT18" s="2">
        <f t="shared" si="1"/>
        <v>0</v>
      </c>
      <c r="AU18" s="2">
        <f t="shared" ref="AU18:BZ18" si="2">AU172</f>
        <v>0</v>
      </c>
      <c r="AV18" s="2" t="e">
        <f t="shared" si="2"/>
        <v>#REF!</v>
      </c>
      <c r="AW18" s="2" t="e">
        <f t="shared" si="2"/>
        <v>#REF!</v>
      </c>
      <c r="AX18" s="2">
        <f t="shared" si="2"/>
        <v>0</v>
      </c>
      <c r="AY18" s="2" t="e">
        <f t="shared" si="2"/>
        <v>#REF!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CA172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DG172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EM172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FS172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  <c r="IF18">
        <v>-1</v>
      </c>
    </row>
    <row r="19" spans="1:245" x14ac:dyDescent="0.2">
      <c r="IF19">
        <v>-1</v>
      </c>
    </row>
    <row r="20" spans="1:245" x14ac:dyDescent="0.2">
      <c r="A20" s="1">
        <v>3</v>
      </c>
      <c r="B20" s="1">
        <v>1</v>
      </c>
      <c r="C20" s="1"/>
      <c r="D20" s="1">
        <f>ROW(A142)</f>
        <v>142</v>
      </c>
      <c r="E20" s="1"/>
      <c r="F20" s="1" t="s">
        <v>15</v>
      </c>
      <c r="G20" s="1" t="s">
        <v>16</v>
      </c>
      <c r="H20" s="1" t="s">
        <v>3</v>
      </c>
      <c r="I20" s="1">
        <v>0</v>
      </c>
      <c r="J20" s="1" t="s">
        <v>3</v>
      </c>
      <c r="K20" s="1">
        <v>-1</v>
      </c>
      <c r="L20" s="1" t="s">
        <v>15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  <c r="IF20">
        <v>-1</v>
      </c>
    </row>
    <row r="21" spans="1:245" x14ac:dyDescent="0.2">
      <c r="IF21">
        <v>-1</v>
      </c>
    </row>
    <row r="22" spans="1:245" x14ac:dyDescent="0.2">
      <c r="A22" s="2">
        <v>52</v>
      </c>
      <c r="B22" s="2">
        <f t="shared" ref="B22:G22" si="7">B142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5.4.2.4</v>
      </c>
      <c r="G22" s="2" t="str">
        <f t="shared" si="7"/>
        <v>Монтаж окон</v>
      </c>
      <c r="H22" s="2"/>
      <c r="I22" s="2"/>
      <c r="J22" s="2"/>
      <c r="K22" s="2"/>
      <c r="L22" s="2"/>
      <c r="M22" s="2"/>
      <c r="N22" s="2"/>
      <c r="O22" s="2" t="e">
        <f t="shared" ref="O22:AT22" si="8">O142</f>
        <v>#REF!</v>
      </c>
      <c r="P22" s="2" t="e">
        <f t="shared" si="8"/>
        <v>#REF!</v>
      </c>
      <c r="Q22" s="2" t="e">
        <f t="shared" si="8"/>
        <v>#REF!</v>
      </c>
      <c r="R22" s="2" t="e">
        <f t="shared" si="8"/>
        <v>#REF!</v>
      </c>
      <c r="S22" s="2" t="e">
        <f t="shared" si="8"/>
        <v>#REF!</v>
      </c>
      <c r="T22" s="2">
        <f t="shared" si="8"/>
        <v>0</v>
      </c>
      <c r="U22" s="2" t="e">
        <f t="shared" si="8"/>
        <v>#REF!</v>
      </c>
      <c r="V22" s="2">
        <f t="shared" si="8"/>
        <v>280.62689900000004</v>
      </c>
      <c r="W22" s="2">
        <f t="shared" si="8"/>
        <v>0</v>
      </c>
      <c r="X22" s="2" t="e">
        <f t="shared" si="8"/>
        <v>#REF!</v>
      </c>
      <c r="Y22" s="2" t="e">
        <f t="shared" si="8"/>
        <v>#REF!</v>
      </c>
      <c r="Z22" s="2">
        <f t="shared" si="8"/>
        <v>0</v>
      </c>
      <c r="AA22" s="2">
        <f t="shared" si="8"/>
        <v>0</v>
      </c>
      <c r="AB22" s="2" t="e">
        <f t="shared" si="8"/>
        <v>#REF!</v>
      </c>
      <c r="AC22" s="2" t="e">
        <f t="shared" si="8"/>
        <v>#REF!</v>
      </c>
      <c r="AD22" s="2" t="e">
        <f t="shared" si="8"/>
        <v>#REF!</v>
      </c>
      <c r="AE22" s="2" t="e">
        <f t="shared" si="8"/>
        <v>#REF!</v>
      </c>
      <c r="AF22" s="2" t="e">
        <f t="shared" si="8"/>
        <v>#REF!</v>
      </c>
      <c r="AG22" s="2">
        <f t="shared" si="8"/>
        <v>0</v>
      </c>
      <c r="AH22" s="2" t="e">
        <f t="shared" si="8"/>
        <v>#REF!</v>
      </c>
      <c r="AI22" s="2">
        <f t="shared" si="8"/>
        <v>280.62689900000004</v>
      </c>
      <c r="AJ22" s="2">
        <f t="shared" si="8"/>
        <v>0</v>
      </c>
      <c r="AK22" s="2" t="e">
        <f t="shared" si="8"/>
        <v>#REF!</v>
      </c>
      <c r="AL22" s="2" t="e">
        <f t="shared" si="8"/>
        <v>#REF!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 t="e">
        <f t="shared" si="8"/>
        <v>#REF!</v>
      </c>
      <c r="AS22" s="2" t="e">
        <f t="shared" si="8"/>
        <v>#REF!</v>
      </c>
      <c r="AT22" s="2">
        <f t="shared" si="8"/>
        <v>0</v>
      </c>
      <c r="AU22" s="2">
        <f t="shared" ref="AU22:BZ22" si="9">AU142</f>
        <v>0</v>
      </c>
      <c r="AV22" s="2" t="e">
        <f t="shared" si="9"/>
        <v>#REF!</v>
      </c>
      <c r="AW22" s="2" t="e">
        <f t="shared" si="9"/>
        <v>#REF!</v>
      </c>
      <c r="AX22" s="2">
        <f t="shared" si="9"/>
        <v>0</v>
      </c>
      <c r="AY22" s="2" t="e">
        <f t="shared" si="9"/>
        <v>#REF!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 t="e">
        <f t="shared" ref="CA22:DF22" si="10">CA142</f>
        <v>#REF!</v>
      </c>
      <c r="CB22" s="2" t="e">
        <f t="shared" si="10"/>
        <v>#REF!</v>
      </c>
      <c r="CC22" s="2">
        <f t="shared" si="10"/>
        <v>0</v>
      </c>
      <c r="CD22" s="2">
        <f t="shared" si="10"/>
        <v>0</v>
      </c>
      <c r="CE22" s="2" t="e">
        <f t="shared" si="10"/>
        <v>#REF!</v>
      </c>
      <c r="CF22" s="2" t="e">
        <f t="shared" si="10"/>
        <v>#REF!</v>
      </c>
      <c r="CG22" s="2">
        <f t="shared" si="10"/>
        <v>0</v>
      </c>
      <c r="CH22" s="2" t="e">
        <f t="shared" si="10"/>
        <v>#REF!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DG142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EM142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FS142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  <c r="IF22">
        <v>-1</v>
      </c>
    </row>
    <row r="23" spans="1:245" x14ac:dyDescent="0.2">
      <c r="IF23">
        <v>-1</v>
      </c>
    </row>
    <row r="24" spans="1:245" x14ac:dyDescent="0.2">
      <c r="A24">
        <v>17</v>
      </c>
      <c r="B24">
        <v>1</v>
      </c>
      <c r="C24">
        <f>ROW(SmtRes!A24)</f>
        <v>24</v>
      </c>
      <c r="D24">
        <f>ROW(EtalonRes!A22)</f>
        <v>22</v>
      </c>
      <c r="E24" t="s">
        <v>17</v>
      </c>
      <c r="F24" t="s">
        <v>18</v>
      </c>
      <c r="G24" t="s">
        <v>19</v>
      </c>
      <c r="H24" t="s">
        <v>20</v>
      </c>
      <c r="I24">
        <f>'1.Лок.смета.и.Акт'!E40</f>
        <v>0.19769999999999999</v>
      </c>
      <c r="J24">
        <v>0</v>
      </c>
      <c r="K24">
        <v>0.19769999999999999</v>
      </c>
      <c r="O24" t="e">
        <f t="shared" ref="O24:O55" si="14">ROUND(CP24,0)</f>
        <v>#REF!</v>
      </c>
      <c r="P24" t="e">
        <f t="shared" ref="P24:P55" si="15">ROUND(CQ24*I24,0)</f>
        <v>#REF!</v>
      </c>
      <c r="Q24" t="e">
        <f t="shared" ref="Q24:Q55" si="16">ROUND(CR24*I24,0)</f>
        <v>#REF!</v>
      </c>
      <c r="R24" t="e">
        <f t="shared" ref="R24:R55" si="17">ROUND(CS24*I24,0)</f>
        <v>#REF!</v>
      </c>
      <c r="S24" t="e">
        <f t="shared" ref="S24:S55" si="18">ROUND(CT24*I24,0)</f>
        <v>#REF!</v>
      </c>
      <c r="T24">
        <f t="shared" ref="T24:T55" si="19">ROUND(CU24*I24,0)</f>
        <v>0</v>
      </c>
      <c r="U24" t="e">
        <f t="shared" ref="U24:U55" si="20">ROUND(CV24*I24,7)</f>
        <v>#REF!</v>
      </c>
      <c r="V24">
        <f t="shared" ref="V24:V55" si="21">ROUND(CW24*I24,7)</f>
        <v>0.79277699999999995</v>
      </c>
      <c r="W24">
        <f t="shared" ref="W24:W55" si="22">ROUND(CX24*I24,0)</f>
        <v>0</v>
      </c>
      <c r="X24" t="e">
        <f t="shared" ref="X24:X55" si="23">ROUND(CY24,0)</f>
        <v>#REF!</v>
      </c>
      <c r="Y24" t="e">
        <f t="shared" ref="Y24:Y55" si="24">ROUND(CZ24,0)</f>
        <v>#REF!</v>
      </c>
      <c r="AA24">
        <v>88223195</v>
      </c>
      <c r="AB24" t="e">
        <f t="shared" ref="AB24:AB55" si="25">ROUND((AC24+AD24+AF24),2)</f>
        <v>#REF!</v>
      </c>
      <c r="AC24" t="e">
        <f t="shared" ref="AC24:AC55" si="26">ROUND((ES24),2)</f>
        <v>#REF!</v>
      </c>
      <c r="AD24" t="e">
        <f t="shared" ref="AD24:AD55" si="27">ROUND((((ET24)-(EU24))+AE24),2)</f>
        <v>#REF!</v>
      </c>
      <c r="AE24" t="e">
        <f t="shared" ref="AE24:AE55" si="28">ROUND((EU24),2)</f>
        <v>#REF!</v>
      </c>
      <c r="AF24" t="e">
        <f t="shared" ref="AF24:AF55" si="29">ROUND((EV24),2)</f>
        <v>#REF!</v>
      </c>
      <c r="AG24">
        <f t="shared" ref="AG24:AG55" si="30">ROUND((AP24),2)</f>
        <v>0</v>
      </c>
      <c r="AH24" t="e">
        <f t="shared" ref="AH24:AH55" si="31">(EW24)</f>
        <v>#REF!</v>
      </c>
      <c r="AI24">
        <f t="shared" ref="AI24:AI55" si="32">(EX24)</f>
        <v>4.01</v>
      </c>
      <c r="AJ24">
        <f t="shared" ref="AJ24:AJ55" si="33">(AS24)</f>
        <v>0</v>
      </c>
      <c r="AK24" t="e">
        <f>AL24+AM24+AO24</f>
        <v>#REF!</v>
      </c>
      <c r="AL24" s="31" t="e">
        <f>'1.Лок.смета.и.Акт'!#REF!</f>
        <v>#REF!</v>
      </c>
      <c r="AM24" s="31" t="e">
        <f>'1.Лок.смета.и.Акт'!#REF!</f>
        <v>#REF!</v>
      </c>
      <c r="AN24" s="31" t="e">
        <f>'1.Лок.смета.и.Акт'!#REF!</f>
        <v>#REF!</v>
      </c>
      <c r="AO24" s="31" t="e">
        <f>'1.Лок.смета.и.Акт'!#REF!</f>
        <v>#REF!</v>
      </c>
      <c r="AP24">
        <v>0</v>
      </c>
      <c r="AQ24" t="e">
        <f>'1.Лок.смета.и.Акт'!#REF!</f>
        <v>#REF!</v>
      </c>
      <c r="AR24">
        <v>4.01</v>
      </c>
      <c r="AS24">
        <v>0</v>
      </c>
      <c r="AT24">
        <v>93</v>
      </c>
      <c r="AU24">
        <v>62</v>
      </c>
      <c r="AV24">
        <v>1</v>
      </c>
      <c r="AW24">
        <v>1</v>
      </c>
      <c r="AZ24">
        <v>1</v>
      </c>
      <c r="BA24" t="e">
        <f>'1.Лок.смета.и.Акт'!#REF!</f>
        <v>#REF!</v>
      </c>
      <c r="BB24" t="e">
        <f>'1.Лок.смета.и.Акт'!#REF!</f>
        <v>#REF!</v>
      </c>
      <c r="BC24" t="e">
        <f>'1.Лок.смета.и.Акт'!#REF!</f>
        <v>#REF!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21</v>
      </c>
      <c r="BM24">
        <v>9001</v>
      </c>
      <c r="BN24">
        <v>0</v>
      </c>
      <c r="BO24" t="s">
        <v>3</v>
      </c>
      <c r="BP24">
        <v>0</v>
      </c>
      <c r="BQ24">
        <v>2</v>
      </c>
      <c r="BR24">
        <v>0</v>
      </c>
      <c r="BS24" t="e">
        <f>'1.Лок.смета.и.Акт'!#REF!</f>
        <v>#REF!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93</v>
      </c>
      <c r="CA24">
        <v>62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 t="e">
        <f t="shared" ref="CP24:CP55" si="34">(P24+Q24+S24)</f>
        <v>#REF!</v>
      </c>
      <c r="CQ24" t="e">
        <f>AC24*BC24</f>
        <v>#REF!</v>
      </c>
      <c r="CR24" t="e">
        <f>AD24*BB24</f>
        <v>#REF!</v>
      </c>
      <c r="CS24" t="e">
        <f t="shared" ref="CS24:CS55" si="35">AE24*BS24</f>
        <v>#REF!</v>
      </c>
      <c r="CT24" t="e">
        <f t="shared" ref="CT24:CT55" si="36">AF24*BA24</f>
        <v>#REF!</v>
      </c>
      <c r="CU24">
        <f t="shared" ref="CU24:CU55" si="37">AG24</f>
        <v>0</v>
      </c>
      <c r="CV24" t="e">
        <f t="shared" ref="CV24:CV55" si="38">AH24</f>
        <v>#REF!</v>
      </c>
      <c r="CW24">
        <f t="shared" ref="CW24:CW55" si="39">AI24</f>
        <v>4.01</v>
      </c>
      <c r="CX24">
        <f t="shared" ref="CX24:CX55" si="40">AJ24</f>
        <v>0</v>
      </c>
      <c r="CY24" t="e">
        <f t="shared" ref="CY24:CY55" si="41">(((S24+R24)*AT24)/100)</f>
        <v>#REF!</v>
      </c>
      <c r="CZ24" t="e">
        <f t="shared" ref="CZ24:CZ55" si="42">(((S24+R24)*AU24)/100)</f>
        <v>#REF!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1009</v>
      </c>
      <c r="DV24" t="s">
        <v>20</v>
      </c>
      <c r="DW24" t="str">
        <f>'1.Лок.смета.и.Акт'!D40</f>
        <v>т</v>
      </c>
      <c r="DX24">
        <v>1000</v>
      </c>
      <c r="DZ24" t="s">
        <v>3</v>
      </c>
      <c r="EA24" t="s">
        <v>3</v>
      </c>
      <c r="EB24" t="s">
        <v>3</v>
      </c>
      <c r="EC24" t="s">
        <v>3</v>
      </c>
      <c r="EE24">
        <v>66434310</v>
      </c>
      <c r="EF24">
        <v>2</v>
      </c>
      <c r="EG24" t="s">
        <v>22</v>
      </c>
      <c r="EH24">
        <v>9</v>
      </c>
      <c r="EI24" t="s">
        <v>23</v>
      </c>
      <c r="EJ24">
        <v>1</v>
      </c>
      <c r="EK24">
        <v>9001</v>
      </c>
      <c r="EL24" t="s">
        <v>23</v>
      </c>
      <c r="EM24" t="s">
        <v>24</v>
      </c>
      <c r="EO24" t="s">
        <v>3</v>
      </c>
      <c r="EQ24">
        <v>1310720</v>
      </c>
      <c r="ER24" t="e">
        <f>ES24+ET24+EV24</f>
        <v>#REF!</v>
      </c>
      <c r="ES24" s="31" t="e">
        <f>'1.Лок.смета.и.Акт'!#REF!</f>
        <v>#REF!</v>
      </c>
      <c r="ET24" s="31" t="e">
        <f>'1.Лок.смета.и.Акт'!#REF!</f>
        <v>#REF!</v>
      </c>
      <c r="EU24" s="31" t="e">
        <f>'1.Лок.смета.и.Акт'!#REF!</f>
        <v>#REF!</v>
      </c>
      <c r="EV24" s="31" t="e">
        <f>'1.Лок.смета.и.Акт'!#REF!</f>
        <v>#REF!</v>
      </c>
      <c r="EW24" t="e">
        <f>'1.Лок.смета.и.Акт'!#REF!</f>
        <v>#REF!</v>
      </c>
      <c r="EX24">
        <v>4.01</v>
      </c>
      <c r="EY24">
        <v>0</v>
      </c>
      <c r="FQ24">
        <v>0</v>
      </c>
      <c r="FR24">
        <v>0</v>
      </c>
      <c r="FS24">
        <v>0</v>
      </c>
      <c r="FX24">
        <v>93</v>
      </c>
      <c r="FY24">
        <v>62</v>
      </c>
      <c r="GA24" t="s">
        <v>3</v>
      </c>
      <c r="GD24">
        <v>1</v>
      </c>
      <c r="GF24">
        <v>1616125571</v>
      </c>
      <c r="GG24">
        <v>2</v>
      </c>
      <c r="GH24">
        <v>1</v>
      </c>
      <c r="GI24">
        <v>4</v>
      </c>
      <c r="GJ24">
        <v>0</v>
      </c>
      <c r="GK24">
        <v>0</v>
      </c>
      <c r="GL24">
        <f t="shared" ref="GL24:GL55" si="43">ROUND(IF(AND(BH24=3,BI24=3,FS24&lt;&gt;0),P24,0),0)</f>
        <v>0</v>
      </c>
      <c r="GM24" t="e">
        <f t="shared" ref="GM24:GM55" si="44">ROUND(O24+X24+Y24,0)+GX24</f>
        <v>#REF!</v>
      </c>
      <c r="GN24" t="e">
        <f t="shared" ref="GN24:GN55" si="45">IF(OR(BI24=0,BI24=1),GM24-GX24,0)</f>
        <v>#REF!</v>
      </c>
      <c r="GO24">
        <f t="shared" ref="GO24:GO55" si="46">IF(BI24=2,GM24-GX24,0)</f>
        <v>0</v>
      </c>
      <c r="GP24">
        <f t="shared" ref="GP24:GP55" si="47">IF(BI24=4,GM24-GX24,0)</f>
        <v>0</v>
      </c>
      <c r="GR24">
        <v>0</v>
      </c>
      <c r="GS24">
        <v>0</v>
      </c>
      <c r="GT24">
        <v>0</v>
      </c>
      <c r="GU24" t="s">
        <v>3</v>
      </c>
      <c r="GV24">
        <f t="shared" ref="GV24:GV55" si="48">ROUND((GT24),2)</f>
        <v>0</v>
      </c>
      <c r="GW24">
        <v>1</v>
      </c>
      <c r="GX24">
        <f t="shared" ref="GX24:GX55" si="49">ROUND(HC24*I24,0)</f>
        <v>0</v>
      </c>
      <c r="HA24">
        <v>0</v>
      </c>
      <c r="HB24">
        <v>0</v>
      </c>
      <c r="HC24">
        <f t="shared" ref="HC24:HC55" si="50">GV24*GW24</f>
        <v>0</v>
      </c>
      <c r="HE24" t="s">
        <v>3</v>
      </c>
      <c r="HF24" t="s">
        <v>3</v>
      </c>
      <c r="HM24" t="s">
        <v>3</v>
      </c>
      <c r="HN24" t="s">
        <v>25</v>
      </c>
      <c r="HO24" t="s">
        <v>26</v>
      </c>
      <c r="HP24" t="s">
        <v>23</v>
      </c>
      <c r="HQ24" t="s">
        <v>23</v>
      </c>
      <c r="HS24">
        <v>0</v>
      </c>
      <c r="IF24">
        <v>-1</v>
      </c>
      <c r="IK24">
        <v>0</v>
      </c>
    </row>
    <row r="25" spans="1:245" x14ac:dyDescent="0.2">
      <c r="A25">
        <v>18</v>
      </c>
      <c r="B25">
        <v>1</v>
      </c>
      <c r="C25">
        <v>22</v>
      </c>
      <c r="E25" t="s">
        <v>27</v>
      </c>
      <c r="F25" t="str">
        <f>'1.Лок.смета.и.Акт'!B41</f>
        <v>Прайс</v>
      </c>
      <c r="G25" t="s">
        <v>29</v>
      </c>
      <c r="H25" t="s">
        <v>30</v>
      </c>
      <c r="I25">
        <f>I24*J25</f>
        <v>3953.9999999999995</v>
      </c>
      <c r="J25" s="78">
        <f>'4.Ведомость_списания'!F26</f>
        <v>20000</v>
      </c>
      <c r="K25">
        <v>20000</v>
      </c>
      <c r="O25" t="e">
        <f t="shared" si="14"/>
        <v>#REF!</v>
      </c>
      <c r="P25" t="e">
        <f t="shared" si="15"/>
        <v>#REF!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88223195</v>
      </c>
      <c r="AB25" t="e">
        <f t="shared" si="25"/>
        <v>#REF!</v>
      </c>
      <c r="AC25" t="e">
        <f t="shared" si="26"/>
        <v>#REF!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17.22</v>
      </c>
      <c r="AL25" s="31" t="e">
        <f>'1.Лок.смета.и.Акт'!#REF!</f>
        <v>#REF!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</v>
      </c>
      <c r="AW25">
        <v>1</v>
      </c>
      <c r="AZ25">
        <v>1</v>
      </c>
      <c r="BA25">
        <v>1</v>
      </c>
      <c r="BB25">
        <v>1</v>
      </c>
      <c r="BC25" t="e">
        <f>'1.Лок.смета.и.Акт'!#REF!</f>
        <v>#REF!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1</v>
      </c>
      <c r="BJ25" t="s">
        <v>3</v>
      </c>
      <c r="BM25">
        <v>1100</v>
      </c>
      <c r="BN25">
        <v>0</v>
      </c>
      <c r="BO25" t="s">
        <v>3</v>
      </c>
      <c r="BP25">
        <v>0</v>
      </c>
      <c r="BQ25">
        <v>8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0</v>
      </c>
      <c r="CA25">
        <v>0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 t="e">
        <f t="shared" si="34"/>
        <v>#REF!</v>
      </c>
      <c r="CQ25" t="e">
        <f t="shared" ref="CQ25:CR27" si="51">AC25</f>
        <v>#REF!</v>
      </c>
      <c r="CR25">
        <f t="shared" si="51"/>
        <v>0</v>
      </c>
      <c r="CS25">
        <f t="shared" si="35"/>
        <v>0</v>
      </c>
      <c r="CT25">
        <f t="shared" si="36"/>
        <v>0</v>
      </c>
      <c r="CU25">
        <f t="shared" si="37"/>
        <v>0</v>
      </c>
      <c r="CV25">
        <f t="shared" si="38"/>
        <v>0</v>
      </c>
      <c r="CW25">
        <f t="shared" si="39"/>
        <v>0</v>
      </c>
      <c r="CX25">
        <f t="shared" si="40"/>
        <v>0</v>
      </c>
      <c r="CY25">
        <f t="shared" si="41"/>
        <v>0</v>
      </c>
      <c r="CZ25">
        <f t="shared" si="42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30</v>
      </c>
      <c r="DW25" t="str">
        <f>'1.Лок.смета.и.Акт'!D41</f>
        <v>ШТ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66434180</v>
      </c>
      <c r="EF25">
        <v>8</v>
      </c>
      <c r="EG25" t="s">
        <v>31</v>
      </c>
      <c r="EH25">
        <v>0</v>
      </c>
      <c r="EI25" t="s">
        <v>3</v>
      </c>
      <c r="EJ25">
        <v>1</v>
      </c>
      <c r="EK25">
        <v>1100</v>
      </c>
      <c r="EL25" t="s">
        <v>32</v>
      </c>
      <c r="EM25" t="s">
        <v>33</v>
      </c>
      <c r="EO25" t="s">
        <v>3</v>
      </c>
      <c r="EQ25">
        <v>0</v>
      </c>
      <c r="ER25">
        <v>17.22</v>
      </c>
      <c r="ES25" s="31" t="e">
        <f>'1.Лок.смета.и.Акт'!#REF!</f>
        <v>#REF!</v>
      </c>
      <c r="ET25">
        <v>0</v>
      </c>
      <c r="EU25">
        <v>0</v>
      </c>
      <c r="EV25">
        <v>0</v>
      </c>
      <c r="EW25">
        <v>0</v>
      </c>
      <c r="EX25">
        <v>0</v>
      </c>
      <c r="EZ25">
        <v>5</v>
      </c>
      <c r="FC25">
        <v>0</v>
      </c>
      <c r="FD25">
        <v>18</v>
      </c>
      <c r="FF25">
        <v>16.47</v>
      </c>
      <c r="FQ25">
        <v>0</v>
      </c>
      <c r="FR25">
        <v>0</v>
      </c>
      <c r="FS25">
        <v>0</v>
      </c>
      <c r="FX25">
        <v>0</v>
      </c>
      <c r="FY25">
        <v>0</v>
      </c>
      <c r="GA25" t="s">
        <v>34</v>
      </c>
      <c r="GD25">
        <v>1</v>
      </c>
      <c r="GF25">
        <v>605044612</v>
      </c>
      <c r="GG25">
        <v>2</v>
      </c>
      <c r="GH25">
        <v>3</v>
      </c>
      <c r="GI25">
        <v>4</v>
      </c>
      <c r="GJ25">
        <v>0</v>
      </c>
      <c r="GK25">
        <v>0</v>
      </c>
      <c r="GL25">
        <f t="shared" si="43"/>
        <v>0</v>
      </c>
      <c r="GM25" t="e">
        <f t="shared" si="44"/>
        <v>#REF!</v>
      </c>
      <c r="GN25" t="e">
        <f t="shared" si="45"/>
        <v>#REF!</v>
      </c>
      <c r="GO25">
        <f t="shared" si="46"/>
        <v>0</v>
      </c>
      <c r="GP25">
        <f t="shared" si="47"/>
        <v>0</v>
      </c>
      <c r="GR25">
        <v>1</v>
      </c>
      <c r="GS25">
        <v>1</v>
      </c>
      <c r="GT25">
        <v>0</v>
      </c>
      <c r="GU25" t="s">
        <v>3</v>
      </c>
      <c r="GV25">
        <f t="shared" si="48"/>
        <v>0</v>
      </c>
      <c r="GW25">
        <v>1</v>
      </c>
      <c r="GX25">
        <f t="shared" si="49"/>
        <v>0</v>
      </c>
      <c r="HA25">
        <v>0</v>
      </c>
      <c r="HB25">
        <v>0</v>
      </c>
      <c r="HC25">
        <f t="shared" si="50"/>
        <v>0</v>
      </c>
      <c r="HE25" t="s">
        <v>35</v>
      </c>
      <c r="HF25" t="s">
        <v>36</v>
      </c>
      <c r="HG25" t="e">
        <f>ROUND(AC25*I25,0)</f>
        <v>#REF!</v>
      </c>
      <c r="HM25" t="s">
        <v>3</v>
      </c>
      <c r="HN25" t="s">
        <v>3</v>
      </c>
      <c r="HO25" t="s">
        <v>3</v>
      </c>
      <c r="HP25" t="s">
        <v>3</v>
      </c>
      <c r="HQ25" t="s">
        <v>3</v>
      </c>
      <c r="HS25">
        <v>0</v>
      </c>
      <c r="IF25">
        <v>-1</v>
      </c>
      <c r="IK25">
        <v>0</v>
      </c>
    </row>
    <row r="26" spans="1:245" x14ac:dyDescent="0.2">
      <c r="A26">
        <v>18</v>
      </c>
      <c r="B26">
        <v>1</v>
      </c>
      <c r="C26">
        <v>23</v>
      </c>
      <c r="E26" t="s">
        <v>37</v>
      </c>
      <c r="F26" t="str">
        <f>'1.Лок.смета.и.Акт'!B42</f>
        <v>Прайс</v>
      </c>
      <c r="G26" t="s">
        <v>38</v>
      </c>
      <c r="H26" t="s">
        <v>30</v>
      </c>
      <c r="I26">
        <f>I24*J26</f>
        <v>3953.9999999999995</v>
      </c>
      <c r="J26" s="78">
        <f>'4.Ведомость_списания'!F27</f>
        <v>20000</v>
      </c>
      <c r="K26">
        <v>20000</v>
      </c>
      <c r="O26" t="e">
        <f t="shared" si="14"/>
        <v>#REF!</v>
      </c>
      <c r="P26" t="e">
        <f t="shared" si="15"/>
        <v>#REF!</v>
      </c>
      <c r="Q26">
        <f t="shared" si="16"/>
        <v>0</v>
      </c>
      <c r="R26">
        <f t="shared" si="17"/>
        <v>0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0</v>
      </c>
      <c r="W26">
        <f t="shared" si="22"/>
        <v>0</v>
      </c>
      <c r="X26">
        <f t="shared" si="23"/>
        <v>0</v>
      </c>
      <c r="Y26">
        <f t="shared" si="24"/>
        <v>0</v>
      </c>
      <c r="AA26">
        <v>88223195</v>
      </c>
      <c r="AB26" t="e">
        <f t="shared" si="25"/>
        <v>#REF!</v>
      </c>
      <c r="AC26" t="e">
        <f t="shared" si="26"/>
        <v>#REF!</v>
      </c>
      <c r="AD26">
        <f t="shared" si="27"/>
        <v>0</v>
      </c>
      <c r="AE26">
        <f t="shared" si="28"/>
        <v>0</v>
      </c>
      <c r="AF26">
        <f t="shared" si="29"/>
        <v>0</v>
      </c>
      <c r="AG26">
        <f t="shared" si="30"/>
        <v>0</v>
      </c>
      <c r="AH26">
        <f t="shared" si="31"/>
        <v>0</v>
      </c>
      <c r="AI26">
        <f t="shared" si="32"/>
        <v>0</v>
      </c>
      <c r="AJ26">
        <f t="shared" si="33"/>
        <v>0</v>
      </c>
      <c r="AK26">
        <v>8.74</v>
      </c>
      <c r="AL26" s="31" t="e">
        <f>'1.Лок.смета.и.Акт'!#REF!</f>
        <v>#REF!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1</v>
      </c>
      <c r="AW26">
        <v>1</v>
      </c>
      <c r="AZ26">
        <v>1</v>
      </c>
      <c r="BA26">
        <v>1</v>
      </c>
      <c r="BB26">
        <v>1</v>
      </c>
      <c r="BC26" t="e">
        <f>'1.Лок.смета.и.Акт'!#REF!</f>
        <v>#REF!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1</v>
      </c>
      <c r="BJ26" t="s">
        <v>3</v>
      </c>
      <c r="BM26">
        <v>1100</v>
      </c>
      <c r="BN26">
        <v>0</v>
      </c>
      <c r="BO26" t="s">
        <v>3</v>
      </c>
      <c r="BP26">
        <v>0</v>
      </c>
      <c r="BQ26">
        <v>8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0</v>
      </c>
      <c r="CA26">
        <v>0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 t="e">
        <f t="shared" si="34"/>
        <v>#REF!</v>
      </c>
      <c r="CQ26" t="e">
        <f t="shared" si="51"/>
        <v>#REF!</v>
      </c>
      <c r="CR26">
        <f t="shared" si="51"/>
        <v>0</v>
      </c>
      <c r="CS26">
        <f t="shared" si="35"/>
        <v>0</v>
      </c>
      <c r="CT26">
        <f t="shared" si="36"/>
        <v>0</v>
      </c>
      <c r="CU26">
        <f t="shared" si="37"/>
        <v>0</v>
      </c>
      <c r="CV26">
        <f t="shared" si="38"/>
        <v>0</v>
      </c>
      <c r="CW26">
        <f t="shared" si="39"/>
        <v>0</v>
      </c>
      <c r="CX26">
        <f t="shared" si="40"/>
        <v>0</v>
      </c>
      <c r="CY26">
        <f t="shared" si="41"/>
        <v>0</v>
      </c>
      <c r="CZ26">
        <f t="shared" si="42"/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30</v>
      </c>
      <c r="DW26" t="str">
        <f>'1.Лок.смета.и.Акт'!D42</f>
        <v>ШТ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66434180</v>
      </c>
      <c r="EF26">
        <v>8</v>
      </c>
      <c r="EG26" t="s">
        <v>31</v>
      </c>
      <c r="EH26">
        <v>0</v>
      </c>
      <c r="EI26" t="s">
        <v>3</v>
      </c>
      <c r="EJ26">
        <v>1</v>
      </c>
      <c r="EK26">
        <v>1100</v>
      </c>
      <c r="EL26" t="s">
        <v>32</v>
      </c>
      <c r="EM26" t="s">
        <v>33</v>
      </c>
      <c r="EO26" t="s">
        <v>3</v>
      </c>
      <c r="EQ26">
        <v>0</v>
      </c>
      <c r="ER26">
        <v>8.36</v>
      </c>
      <c r="ES26" s="31" t="e">
        <f>'1.Лок.смета.и.Акт'!#REF!</f>
        <v>#REF!</v>
      </c>
      <c r="ET26">
        <v>0</v>
      </c>
      <c r="EU26">
        <v>0</v>
      </c>
      <c r="EV26">
        <v>0</v>
      </c>
      <c r="EW26">
        <v>0</v>
      </c>
      <c r="EX26">
        <v>0</v>
      </c>
      <c r="EZ26">
        <v>5</v>
      </c>
      <c r="FC26">
        <v>0</v>
      </c>
      <c r="FD26">
        <v>18</v>
      </c>
      <c r="FF26">
        <v>8.36</v>
      </c>
      <c r="FQ26">
        <v>0</v>
      </c>
      <c r="FR26">
        <v>0</v>
      </c>
      <c r="FS26">
        <v>0</v>
      </c>
      <c r="FX26">
        <v>0</v>
      </c>
      <c r="FY26">
        <v>0</v>
      </c>
      <c r="GA26" t="s">
        <v>39</v>
      </c>
      <c r="GD26">
        <v>1</v>
      </c>
      <c r="GF26">
        <v>-362524378</v>
      </c>
      <c r="GG26">
        <v>2</v>
      </c>
      <c r="GH26">
        <v>3</v>
      </c>
      <c r="GI26">
        <v>4</v>
      </c>
      <c r="GJ26">
        <v>0</v>
      </c>
      <c r="GK26">
        <v>0</v>
      </c>
      <c r="GL26">
        <f t="shared" si="43"/>
        <v>0</v>
      </c>
      <c r="GM26" t="e">
        <f t="shared" si="44"/>
        <v>#REF!</v>
      </c>
      <c r="GN26" t="e">
        <f t="shared" si="45"/>
        <v>#REF!</v>
      </c>
      <c r="GO26">
        <f t="shared" si="46"/>
        <v>0</v>
      </c>
      <c r="GP26">
        <f t="shared" si="47"/>
        <v>0</v>
      </c>
      <c r="GR26">
        <v>1</v>
      </c>
      <c r="GS26">
        <v>1</v>
      </c>
      <c r="GT26">
        <v>0</v>
      </c>
      <c r="GU26" t="s">
        <v>3</v>
      </c>
      <c r="GV26">
        <f t="shared" si="48"/>
        <v>0</v>
      </c>
      <c r="GW26">
        <v>1</v>
      </c>
      <c r="GX26">
        <f t="shared" si="49"/>
        <v>0</v>
      </c>
      <c r="HA26">
        <v>0</v>
      </c>
      <c r="HB26">
        <v>0</v>
      </c>
      <c r="HC26">
        <f t="shared" si="50"/>
        <v>0</v>
      </c>
      <c r="HE26" t="s">
        <v>35</v>
      </c>
      <c r="HF26" t="s">
        <v>36</v>
      </c>
      <c r="HG26" t="e">
        <f>ROUND(AC26*I26,0)</f>
        <v>#REF!</v>
      </c>
      <c r="HM26" t="s">
        <v>3</v>
      </c>
      <c r="HN26" t="s">
        <v>3</v>
      </c>
      <c r="HO26" t="s">
        <v>3</v>
      </c>
      <c r="HP26" t="s">
        <v>3</v>
      </c>
      <c r="HQ26" t="s">
        <v>3</v>
      </c>
      <c r="HS26">
        <v>0</v>
      </c>
      <c r="IF26">
        <v>-1</v>
      </c>
      <c r="IK26">
        <v>0</v>
      </c>
    </row>
    <row r="27" spans="1:245" x14ac:dyDescent="0.2">
      <c r="A27">
        <v>18</v>
      </c>
      <c r="B27">
        <v>1</v>
      </c>
      <c r="C27">
        <v>24</v>
      </c>
      <c r="E27" t="s">
        <v>40</v>
      </c>
      <c r="F27" t="str">
        <f>'1.Лок.смета.и.Акт'!B43</f>
        <v>Прайс</v>
      </c>
      <c r="G27" t="s">
        <v>41</v>
      </c>
      <c r="H27" t="s">
        <v>30</v>
      </c>
      <c r="I27">
        <f>I24*J27</f>
        <v>3953.9999999999995</v>
      </c>
      <c r="J27" s="78">
        <f>'4.Ведомость_списания'!F28</f>
        <v>20000</v>
      </c>
      <c r="K27">
        <v>20000</v>
      </c>
      <c r="O27" t="e">
        <f t="shared" si="14"/>
        <v>#REF!</v>
      </c>
      <c r="P27" t="e">
        <f t="shared" si="15"/>
        <v>#REF!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88223195</v>
      </c>
      <c r="AB27" t="e">
        <f t="shared" si="25"/>
        <v>#REF!</v>
      </c>
      <c r="AC27" t="e">
        <f t="shared" si="26"/>
        <v>#REF!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4.6000000000000005</v>
      </c>
      <c r="AL27" s="31" t="e">
        <f>'1.Лок.смета.и.Акт'!#REF!</f>
        <v>#REF!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 t="e">
        <f>'1.Лок.смета.и.Акт'!#REF!</f>
        <v>#REF!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3</v>
      </c>
      <c r="BM27">
        <v>1100</v>
      </c>
      <c r="BN27">
        <v>0</v>
      </c>
      <c r="BO27" t="s">
        <v>3</v>
      </c>
      <c r="BP27">
        <v>0</v>
      </c>
      <c r="BQ27">
        <v>8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0</v>
      </c>
      <c r="CA27">
        <v>0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 t="e">
        <f t="shared" si="34"/>
        <v>#REF!</v>
      </c>
      <c r="CQ27" t="e">
        <f t="shared" si="51"/>
        <v>#REF!</v>
      </c>
      <c r="CR27">
        <f t="shared" si="51"/>
        <v>0</v>
      </c>
      <c r="CS27">
        <f t="shared" si="35"/>
        <v>0</v>
      </c>
      <c r="CT27">
        <f t="shared" si="36"/>
        <v>0</v>
      </c>
      <c r="CU27">
        <f t="shared" si="37"/>
        <v>0</v>
      </c>
      <c r="CV27">
        <f t="shared" si="38"/>
        <v>0</v>
      </c>
      <c r="CW27">
        <f t="shared" si="39"/>
        <v>0</v>
      </c>
      <c r="CX27">
        <f t="shared" si="40"/>
        <v>0</v>
      </c>
      <c r="CY27">
        <f t="shared" si="41"/>
        <v>0</v>
      </c>
      <c r="CZ27">
        <f t="shared" si="42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30</v>
      </c>
      <c r="DW27" t="str">
        <f>'1.Лок.смета.и.Акт'!D43</f>
        <v>ШТ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66434180</v>
      </c>
      <c r="EF27">
        <v>8</v>
      </c>
      <c r="EG27" t="s">
        <v>31</v>
      </c>
      <c r="EH27">
        <v>0</v>
      </c>
      <c r="EI27" t="s">
        <v>3</v>
      </c>
      <c r="EJ27">
        <v>1</v>
      </c>
      <c r="EK27">
        <v>1100</v>
      </c>
      <c r="EL27" t="s">
        <v>32</v>
      </c>
      <c r="EM27" t="s">
        <v>33</v>
      </c>
      <c r="EO27" t="s">
        <v>3</v>
      </c>
      <c r="EQ27">
        <v>0</v>
      </c>
      <c r="ER27">
        <v>4.6000000000000005</v>
      </c>
      <c r="ES27" s="31" t="e">
        <f>'1.Лок.смета.и.Акт'!#REF!</f>
        <v>#REF!</v>
      </c>
      <c r="ET27">
        <v>0</v>
      </c>
      <c r="EU27">
        <v>0</v>
      </c>
      <c r="EV27">
        <v>0</v>
      </c>
      <c r="EW27">
        <v>0</v>
      </c>
      <c r="EX27">
        <v>0</v>
      </c>
      <c r="EZ27">
        <v>5</v>
      </c>
      <c r="FC27">
        <v>0</v>
      </c>
      <c r="FD27">
        <v>18</v>
      </c>
      <c r="FF27">
        <v>4.4000000000000004</v>
      </c>
      <c r="FQ27">
        <v>0</v>
      </c>
      <c r="FR27">
        <v>0</v>
      </c>
      <c r="FS27">
        <v>0</v>
      </c>
      <c r="FX27">
        <v>0</v>
      </c>
      <c r="FY27">
        <v>0</v>
      </c>
      <c r="GA27" t="s">
        <v>42</v>
      </c>
      <c r="GD27">
        <v>1</v>
      </c>
      <c r="GF27">
        <v>-1333086131</v>
      </c>
      <c r="GG27">
        <v>2</v>
      </c>
      <c r="GH27">
        <v>3</v>
      </c>
      <c r="GI27">
        <v>4</v>
      </c>
      <c r="GJ27">
        <v>0</v>
      </c>
      <c r="GK27">
        <v>0</v>
      </c>
      <c r="GL27">
        <f t="shared" si="43"/>
        <v>0</v>
      </c>
      <c r="GM27" t="e">
        <f t="shared" si="44"/>
        <v>#REF!</v>
      </c>
      <c r="GN27" t="e">
        <f t="shared" si="45"/>
        <v>#REF!</v>
      </c>
      <c r="GO27">
        <f t="shared" si="46"/>
        <v>0</v>
      </c>
      <c r="GP27">
        <f t="shared" si="47"/>
        <v>0</v>
      </c>
      <c r="GR27">
        <v>1</v>
      </c>
      <c r="GS27">
        <v>1</v>
      </c>
      <c r="GT27">
        <v>0</v>
      </c>
      <c r="GU27" t="s">
        <v>3</v>
      </c>
      <c r="GV27">
        <f t="shared" si="48"/>
        <v>0</v>
      </c>
      <c r="GW27">
        <v>1</v>
      </c>
      <c r="GX27">
        <f t="shared" si="49"/>
        <v>0</v>
      </c>
      <c r="HA27">
        <v>0</v>
      </c>
      <c r="HB27">
        <v>0</v>
      </c>
      <c r="HC27">
        <f t="shared" si="50"/>
        <v>0</v>
      </c>
      <c r="HE27" t="s">
        <v>35</v>
      </c>
      <c r="HF27" t="s">
        <v>36</v>
      </c>
      <c r="HG27" t="e">
        <f>ROUND(AC27*I27,0)</f>
        <v>#REF!</v>
      </c>
      <c r="HM27" t="s">
        <v>3</v>
      </c>
      <c r="HN27" t="s">
        <v>3</v>
      </c>
      <c r="HO27" t="s">
        <v>3</v>
      </c>
      <c r="HP27" t="s">
        <v>3</v>
      </c>
      <c r="HQ27" t="s">
        <v>3</v>
      </c>
      <c r="HS27">
        <v>0</v>
      </c>
      <c r="IF27">
        <v>-1</v>
      </c>
      <c r="IK27">
        <v>0</v>
      </c>
    </row>
    <row r="28" spans="1:245" x14ac:dyDescent="0.2">
      <c r="A28">
        <v>18</v>
      </c>
      <c r="B28">
        <v>1</v>
      </c>
      <c r="C28">
        <v>9</v>
      </c>
      <c r="E28" t="s">
        <v>43</v>
      </c>
      <c r="F28" t="str">
        <f>'1.Лок.смета.и.Акт'!B44</f>
        <v>01.3.02.08-0001</v>
      </c>
      <c r="G28" t="s">
        <v>45</v>
      </c>
      <c r="H28" t="s">
        <v>46</v>
      </c>
      <c r="I28">
        <f>I24*J28</f>
        <v>-0.23724000000000001</v>
      </c>
      <c r="J28">
        <v>-1.2000000000000002</v>
      </c>
      <c r="K28">
        <v>-1.2</v>
      </c>
      <c r="O28" t="e">
        <f t="shared" si="14"/>
        <v>#REF!</v>
      </c>
      <c r="P28" t="e">
        <f t="shared" si="15"/>
        <v>#REF!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88223195</v>
      </c>
      <c r="AB28" t="e">
        <f t="shared" si="25"/>
        <v>#REF!</v>
      </c>
      <c r="AC28" t="e">
        <f t="shared" si="26"/>
        <v>#REF!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v>6.22</v>
      </c>
      <c r="AL28" s="31" t="e">
        <f>'1.Лок.смета.и.Акт'!#REF!</f>
        <v>#REF!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93</v>
      </c>
      <c r="AU28">
        <v>62</v>
      </c>
      <c r="AV28">
        <v>1</v>
      </c>
      <c r="AW28">
        <v>1</v>
      </c>
      <c r="AZ28">
        <v>1</v>
      </c>
      <c r="BA28">
        <v>1</v>
      </c>
      <c r="BB28">
        <v>1</v>
      </c>
      <c r="BC28" t="e">
        <f>'1.Лок.смета.и.Акт'!#REF!</f>
        <v>#REF!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1</v>
      </c>
      <c r="BJ28" t="s">
        <v>47</v>
      </c>
      <c r="BM28">
        <v>9001</v>
      </c>
      <c r="BN28">
        <v>0</v>
      </c>
      <c r="BO28" t="s">
        <v>3</v>
      </c>
      <c r="BP28">
        <v>0</v>
      </c>
      <c r="BQ28">
        <v>2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93</v>
      </c>
      <c r="CA28">
        <v>62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 t="e">
        <f t="shared" si="34"/>
        <v>#REF!</v>
      </c>
      <c r="CQ28" t="e">
        <f t="shared" ref="CQ28:CQ45" si="52">AC28*BC28</f>
        <v>#REF!</v>
      </c>
      <c r="CR28">
        <f t="shared" ref="CR28:CR45" si="53">AD28*BB28</f>
        <v>0</v>
      </c>
      <c r="CS28">
        <f t="shared" si="35"/>
        <v>0</v>
      </c>
      <c r="CT28">
        <f t="shared" si="36"/>
        <v>0</v>
      </c>
      <c r="CU28">
        <f t="shared" si="37"/>
        <v>0</v>
      </c>
      <c r="CV28">
        <f t="shared" si="38"/>
        <v>0</v>
      </c>
      <c r="CW28">
        <f t="shared" si="39"/>
        <v>0</v>
      </c>
      <c r="CX28">
        <f t="shared" si="40"/>
        <v>0</v>
      </c>
      <c r="CY28">
        <f t="shared" si="41"/>
        <v>0</v>
      </c>
      <c r="CZ28">
        <f t="shared" si="42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1007</v>
      </c>
      <c r="DV28" t="s">
        <v>46</v>
      </c>
      <c r="DW28" t="str">
        <f>'1.Лок.смета.и.Акт'!D44</f>
        <v>м3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66434310</v>
      </c>
      <c r="EF28">
        <v>2</v>
      </c>
      <c r="EG28" t="s">
        <v>22</v>
      </c>
      <c r="EH28">
        <v>9</v>
      </c>
      <c r="EI28" t="s">
        <v>23</v>
      </c>
      <c r="EJ28">
        <v>1</v>
      </c>
      <c r="EK28">
        <v>9001</v>
      </c>
      <c r="EL28" t="s">
        <v>23</v>
      </c>
      <c r="EM28" t="s">
        <v>24</v>
      </c>
      <c r="EO28" t="s">
        <v>3</v>
      </c>
      <c r="EQ28">
        <v>32768</v>
      </c>
      <c r="ER28">
        <v>6.22</v>
      </c>
      <c r="ES28" s="31" t="e">
        <f>'1.Лок.смета.и.Акт'!#REF!</f>
        <v>#REF!</v>
      </c>
      <c r="ET28">
        <v>0</v>
      </c>
      <c r="EU28">
        <v>0</v>
      </c>
      <c r="EV28">
        <v>0</v>
      </c>
      <c r="EW28">
        <v>0</v>
      </c>
      <c r="EX28">
        <v>0</v>
      </c>
      <c r="FQ28">
        <v>0</v>
      </c>
      <c r="FR28">
        <v>0</v>
      </c>
      <c r="FS28">
        <v>0</v>
      </c>
      <c r="FX28">
        <v>93</v>
      </c>
      <c r="FY28">
        <v>62</v>
      </c>
      <c r="GA28" t="s">
        <v>3</v>
      </c>
      <c r="GD28">
        <v>1</v>
      </c>
      <c r="GF28">
        <v>-1761807714</v>
      </c>
      <c r="GG28">
        <v>2</v>
      </c>
      <c r="GH28">
        <v>1</v>
      </c>
      <c r="GI28">
        <v>4</v>
      </c>
      <c r="GJ28">
        <v>0</v>
      </c>
      <c r="GK28">
        <v>0</v>
      </c>
      <c r="GL28">
        <f t="shared" si="43"/>
        <v>0</v>
      </c>
      <c r="GM28" t="e">
        <f t="shared" si="44"/>
        <v>#REF!</v>
      </c>
      <c r="GN28" t="e">
        <f t="shared" si="45"/>
        <v>#REF!</v>
      </c>
      <c r="GO28">
        <f t="shared" si="46"/>
        <v>0</v>
      </c>
      <c r="GP28">
        <f t="shared" si="47"/>
        <v>0</v>
      </c>
      <c r="GR28">
        <v>0</v>
      </c>
      <c r="GS28">
        <v>0</v>
      </c>
      <c r="GT28">
        <v>0</v>
      </c>
      <c r="GU28" t="s">
        <v>3</v>
      </c>
      <c r="GV28">
        <f t="shared" si="48"/>
        <v>0</v>
      </c>
      <c r="GW28">
        <v>1</v>
      </c>
      <c r="GX28">
        <f t="shared" si="49"/>
        <v>0</v>
      </c>
      <c r="HA28">
        <v>0</v>
      </c>
      <c r="HB28">
        <v>0</v>
      </c>
      <c r="HC28">
        <f t="shared" si="50"/>
        <v>0</v>
      </c>
      <c r="HE28" t="s">
        <v>3</v>
      </c>
      <c r="HF28" t="s">
        <v>3</v>
      </c>
      <c r="HM28" t="s">
        <v>3</v>
      </c>
      <c r="HN28" t="s">
        <v>25</v>
      </c>
      <c r="HO28" t="s">
        <v>26</v>
      </c>
      <c r="HP28" t="s">
        <v>23</v>
      </c>
      <c r="HQ28" t="s">
        <v>23</v>
      </c>
      <c r="HS28">
        <v>0</v>
      </c>
      <c r="IF28">
        <v>-1</v>
      </c>
      <c r="IK28">
        <v>0</v>
      </c>
    </row>
    <row r="29" spans="1:245" x14ac:dyDescent="0.2">
      <c r="A29">
        <v>18</v>
      </c>
      <c r="B29">
        <v>1</v>
      </c>
      <c r="C29">
        <v>10</v>
      </c>
      <c r="E29" t="s">
        <v>48</v>
      </c>
      <c r="F29" t="str">
        <f>'1.Лок.смета.и.Акт'!B45</f>
        <v>01.3.02.09-0022</v>
      </c>
      <c r="G29" t="s">
        <v>50</v>
      </c>
      <c r="H29" t="s">
        <v>51</v>
      </c>
      <c r="I29">
        <f>I24*J29</f>
        <v>-7.1171999999999999E-2</v>
      </c>
      <c r="J29">
        <v>-0.36000000000000004</v>
      </c>
      <c r="K29">
        <v>-0.36</v>
      </c>
      <c r="O29" t="e">
        <f t="shared" si="14"/>
        <v>#REF!</v>
      </c>
      <c r="P29" t="e">
        <f t="shared" si="15"/>
        <v>#REF!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0</v>
      </c>
      <c r="X29">
        <f t="shared" si="23"/>
        <v>0</v>
      </c>
      <c r="Y29">
        <f t="shared" si="24"/>
        <v>0</v>
      </c>
      <c r="AA29">
        <v>88223195</v>
      </c>
      <c r="AB29" t="e">
        <f t="shared" si="25"/>
        <v>#REF!</v>
      </c>
      <c r="AC29" t="e">
        <f t="shared" si="26"/>
        <v>#REF!</v>
      </c>
      <c r="AD29">
        <f t="shared" si="27"/>
        <v>0</v>
      </c>
      <c r="AE29">
        <f t="shared" si="28"/>
        <v>0</v>
      </c>
      <c r="AF29">
        <f t="shared" si="29"/>
        <v>0</v>
      </c>
      <c r="AG29">
        <f t="shared" si="30"/>
        <v>0</v>
      </c>
      <c r="AH29">
        <f t="shared" si="31"/>
        <v>0</v>
      </c>
      <c r="AI29">
        <f t="shared" si="32"/>
        <v>0</v>
      </c>
      <c r="AJ29">
        <f t="shared" si="33"/>
        <v>0</v>
      </c>
      <c r="AK29">
        <v>6.09</v>
      </c>
      <c r="AL29" s="31" t="e">
        <f>'1.Лок.смета.и.Акт'!#REF!</f>
        <v>#REF!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93</v>
      </c>
      <c r="AU29">
        <v>62</v>
      </c>
      <c r="AV29">
        <v>1</v>
      </c>
      <c r="AW29">
        <v>1</v>
      </c>
      <c r="AZ29">
        <v>1</v>
      </c>
      <c r="BA29">
        <v>1</v>
      </c>
      <c r="BB29">
        <v>1</v>
      </c>
      <c r="BC29" t="e">
        <f>'1.Лок.смета.и.Акт'!#REF!</f>
        <v>#REF!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52</v>
      </c>
      <c r="BM29">
        <v>9001</v>
      </c>
      <c r="BN29">
        <v>0</v>
      </c>
      <c r="BO29" t="s">
        <v>3</v>
      </c>
      <c r="BP29">
        <v>0</v>
      </c>
      <c r="BQ29">
        <v>2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93</v>
      </c>
      <c r="CA29">
        <v>62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 t="e">
        <f t="shared" si="34"/>
        <v>#REF!</v>
      </c>
      <c r="CQ29" t="e">
        <f t="shared" si="52"/>
        <v>#REF!</v>
      </c>
      <c r="CR29">
        <f t="shared" si="53"/>
        <v>0</v>
      </c>
      <c r="CS29">
        <f t="shared" si="35"/>
        <v>0</v>
      </c>
      <c r="CT29">
        <f t="shared" si="36"/>
        <v>0</v>
      </c>
      <c r="CU29">
        <f t="shared" si="37"/>
        <v>0</v>
      </c>
      <c r="CV29">
        <f t="shared" si="38"/>
        <v>0</v>
      </c>
      <c r="CW29">
        <f t="shared" si="39"/>
        <v>0</v>
      </c>
      <c r="CX29">
        <f t="shared" si="40"/>
        <v>0</v>
      </c>
      <c r="CY29">
        <f t="shared" si="41"/>
        <v>0</v>
      </c>
      <c r="CZ29">
        <f t="shared" si="42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51</v>
      </c>
      <c r="DW29" t="str">
        <f>'1.Лок.смета.и.Акт'!D45</f>
        <v>кг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66434310</v>
      </c>
      <c r="EF29">
        <v>2</v>
      </c>
      <c r="EG29" t="s">
        <v>22</v>
      </c>
      <c r="EH29">
        <v>9</v>
      </c>
      <c r="EI29" t="s">
        <v>23</v>
      </c>
      <c r="EJ29">
        <v>1</v>
      </c>
      <c r="EK29">
        <v>9001</v>
      </c>
      <c r="EL29" t="s">
        <v>23</v>
      </c>
      <c r="EM29" t="s">
        <v>24</v>
      </c>
      <c r="EO29" t="s">
        <v>3</v>
      </c>
      <c r="EQ29">
        <v>32768</v>
      </c>
      <c r="ER29">
        <v>6.09</v>
      </c>
      <c r="ES29" s="31" t="e">
        <f>'1.Лок.смета.и.Акт'!#REF!</f>
        <v>#REF!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v>0</v>
      </c>
      <c r="FS29">
        <v>0</v>
      </c>
      <c r="FX29">
        <v>93</v>
      </c>
      <c r="FY29">
        <v>62</v>
      </c>
      <c r="GA29" t="s">
        <v>3</v>
      </c>
      <c r="GD29">
        <v>1</v>
      </c>
      <c r="GF29">
        <v>-2118006079</v>
      </c>
      <c r="GG29">
        <v>2</v>
      </c>
      <c r="GH29">
        <v>1</v>
      </c>
      <c r="GI29">
        <v>4</v>
      </c>
      <c r="GJ29">
        <v>0</v>
      </c>
      <c r="GK29">
        <v>0</v>
      </c>
      <c r="GL29">
        <f t="shared" si="43"/>
        <v>0</v>
      </c>
      <c r="GM29" t="e">
        <f t="shared" si="44"/>
        <v>#REF!</v>
      </c>
      <c r="GN29" t="e">
        <f t="shared" si="45"/>
        <v>#REF!</v>
      </c>
      <c r="GO29">
        <f t="shared" si="46"/>
        <v>0</v>
      </c>
      <c r="GP29">
        <f t="shared" si="47"/>
        <v>0</v>
      </c>
      <c r="GR29">
        <v>0</v>
      </c>
      <c r="GS29">
        <v>0</v>
      </c>
      <c r="GT29">
        <v>0</v>
      </c>
      <c r="GU29" t="s">
        <v>3</v>
      </c>
      <c r="GV29">
        <f t="shared" si="48"/>
        <v>0</v>
      </c>
      <c r="GW29">
        <v>1</v>
      </c>
      <c r="GX29">
        <f t="shared" si="49"/>
        <v>0</v>
      </c>
      <c r="HA29">
        <v>0</v>
      </c>
      <c r="HB29">
        <v>0</v>
      </c>
      <c r="HC29">
        <f t="shared" si="50"/>
        <v>0</v>
      </c>
      <c r="HE29" t="s">
        <v>3</v>
      </c>
      <c r="HF29" t="s">
        <v>3</v>
      </c>
      <c r="HM29" t="s">
        <v>3</v>
      </c>
      <c r="HN29" t="s">
        <v>25</v>
      </c>
      <c r="HO29" t="s">
        <v>26</v>
      </c>
      <c r="HP29" t="s">
        <v>23</v>
      </c>
      <c r="HQ29" t="s">
        <v>23</v>
      </c>
      <c r="HS29">
        <v>0</v>
      </c>
      <c r="IF29">
        <v>-1</v>
      </c>
      <c r="IK29">
        <v>0</v>
      </c>
    </row>
    <row r="30" spans="1:245" x14ac:dyDescent="0.2">
      <c r="A30">
        <v>18</v>
      </c>
      <c r="B30">
        <v>1</v>
      </c>
      <c r="C30">
        <v>11</v>
      </c>
      <c r="E30" t="s">
        <v>53</v>
      </c>
      <c r="F30" t="str">
        <f>'1.Лок.смета.и.Акт'!B46</f>
        <v>01.7.11.07-0032</v>
      </c>
      <c r="G30" t="s">
        <v>55</v>
      </c>
      <c r="H30" t="s">
        <v>20</v>
      </c>
      <c r="I30">
        <f>I24*J30</f>
        <v>-8.7000000000000001E-5</v>
      </c>
      <c r="J30">
        <v>-4.4006069802731416E-4</v>
      </c>
      <c r="K30">
        <v>-4.4000000000000002E-4</v>
      </c>
      <c r="O30" t="e">
        <f t="shared" si="14"/>
        <v>#REF!</v>
      </c>
      <c r="P30" t="e">
        <f t="shared" si="15"/>
        <v>#REF!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0</v>
      </c>
      <c r="X30">
        <f t="shared" si="23"/>
        <v>0</v>
      </c>
      <c r="Y30">
        <f t="shared" si="24"/>
        <v>0</v>
      </c>
      <c r="AA30">
        <v>88223195</v>
      </c>
      <c r="AB30" t="e">
        <f t="shared" si="25"/>
        <v>#REF!</v>
      </c>
      <c r="AC30" t="e">
        <f t="shared" si="26"/>
        <v>#REF!</v>
      </c>
      <c r="AD30">
        <f t="shared" si="27"/>
        <v>0</v>
      </c>
      <c r="AE30">
        <f t="shared" si="28"/>
        <v>0</v>
      </c>
      <c r="AF30">
        <f t="shared" si="29"/>
        <v>0</v>
      </c>
      <c r="AG30">
        <f t="shared" si="30"/>
        <v>0</v>
      </c>
      <c r="AH30">
        <f t="shared" si="31"/>
        <v>0</v>
      </c>
      <c r="AI30">
        <f t="shared" si="32"/>
        <v>0</v>
      </c>
      <c r="AJ30">
        <f t="shared" si="33"/>
        <v>0</v>
      </c>
      <c r="AK30">
        <v>10315.01</v>
      </c>
      <c r="AL30" s="31" t="e">
        <f>'1.Лок.смета.и.Акт'!#REF!</f>
        <v>#REF!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93</v>
      </c>
      <c r="AU30">
        <v>62</v>
      </c>
      <c r="AV30">
        <v>1</v>
      </c>
      <c r="AW30">
        <v>1</v>
      </c>
      <c r="AZ30">
        <v>1</v>
      </c>
      <c r="BA30">
        <v>1</v>
      </c>
      <c r="BB30">
        <v>1</v>
      </c>
      <c r="BC30" t="e">
        <f>'1.Лок.смета.и.Акт'!#REF!</f>
        <v>#REF!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56</v>
      </c>
      <c r="BM30">
        <v>9001</v>
      </c>
      <c r="BN30">
        <v>0</v>
      </c>
      <c r="BO30" t="s">
        <v>3</v>
      </c>
      <c r="BP30">
        <v>0</v>
      </c>
      <c r="BQ30">
        <v>2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93</v>
      </c>
      <c r="CA30">
        <v>62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 t="e">
        <f t="shared" si="34"/>
        <v>#REF!</v>
      </c>
      <c r="CQ30" t="e">
        <f t="shared" si="52"/>
        <v>#REF!</v>
      </c>
      <c r="CR30">
        <f t="shared" si="53"/>
        <v>0</v>
      </c>
      <c r="CS30">
        <f t="shared" si="35"/>
        <v>0</v>
      </c>
      <c r="CT30">
        <f t="shared" si="36"/>
        <v>0</v>
      </c>
      <c r="CU30">
        <f t="shared" si="37"/>
        <v>0</v>
      </c>
      <c r="CV30">
        <f t="shared" si="38"/>
        <v>0</v>
      </c>
      <c r="CW30">
        <f t="shared" si="39"/>
        <v>0</v>
      </c>
      <c r="CX30">
        <f t="shared" si="40"/>
        <v>0</v>
      </c>
      <c r="CY30">
        <f t="shared" si="41"/>
        <v>0</v>
      </c>
      <c r="CZ30">
        <f t="shared" si="42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1009</v>
      </c>
      <c r="DV30" t="s">
        <v>20</v>
      </c>
      <c r="DW30" t="str">
        <f>'1.Лок.смета.и.Акт'!D46</f>
        <v>т</v>
      </c>
      <c r="DX30">
        <v>1000</v>
      </c>
      <c r="DZ30" t="s">
        <v>3</v>
      </c>
      <c r="EA30" t="s">
        <v>3</v>
      </c>
      <c r="EB30" t="s">
        <v>3</v>
      </c>
      <c r="EC30" t="s">
        <v>3</v>
      </c>
      <c r="EE30">
        <v>66434310</v>
      </c>
      <c r="EF30">
        <v>2</v>
      </c>
      <c r="EG30" t="s">
        <v>22</v>
      </c>
      <c r="EH30">
        <v>9</v>
      </c>
      <c r="EI30" t="s">
        <v>23</v>
      </c>
      <c r="EJ30">
        <v>1</v>
      </c>
      <c r="EK30">
        <v>9001</v>
      </c>
      <c r="EL30" t="s">
        <v>23</v>
      </c>
      <c r="EM30" t="s">
        <v>24</v>
      </c>
      <c r="EO30" t="s">
        <v>3</v>
      </c>
      <c r="EQ30">
        <v>32768</v>
      </c>
      <c r="ER30">
        <v>10315.01</v>
      </c>
      <c r="ES30" s="31" t="e">
        <f>'1.Лок.смета.и.Акт'!#REF!</f>
        <v>#REF!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v>0</v>
      </c>
      <c r="FS30">
        <v>0</v>
      </c>
      <c r="FX30">
        <v>93</v>
      </c>
      <c r="FY30">
        <v>62</v>
      </c>
      <c r="GA30" t="s">
        <v>3</v>
      </c>
      <c r="GD30">
        <v>1</v>
      </c>
      <c r="GF30">
        <v>1163323608</v>
      </c>
      <c r="GG30">
        <v>2</v>
      </c>
      <c r="GH30">
        <v>1</v>
      </c>
      <c r="GI30">
        <v>4</v>
      </c>
      <c r="GJ30">
        <v>0</v>
      </c>
      <c r="GK30">
        <v>0</v>
      </c>
      <c r="GL30">
        <f t="shared" si="43"/>
        <v>0</v>
      </c>
      <c r="GM30" t="e">
        <f t="shared" si="44"/>
        <v>#REF!</v>
      </c>
      <c r="GN30" t="e">
        <f t="shared" si="45"/>
        <v>#REF!</v>
      </c>
      <c r="GO30">
        <f t="shared" si="46"/>
        <v>0</v>
      </c>
      <c r="GP30">
        <f t="shared" si="47"/>
        <v>0</v>
      </c>
      <c r="GR30">
        <v>0</v>
      </c>
      <c r="GS30">
        <v>0</v>
      </c>
      <c r="GT30">
        <v>0</v>
      </c>
      <c r="GU30" t="s">
        <v>3</v>
      </c>
      <c r="GV30">
        <f t="shared" si="48"/>
        <v>0</v>
      </c>
      <c r="GW30">
        <v>1</v>
      </c>
      <c r="GX30">
        <f t="shared" si="49"/>
        <v>0</v>
      </c>
      <c r="HA30">
        <v>0</v>
      </c>
      <c r="HB30">
        <v>0</v>
      </c>
      <c r="HC30">
        <f t="shared" si="50"/>
        <v>0</v>
      </c>
      <c r="HE30" t="s">
        <v>3</v>
      </c>
      <c r="HF30" t="s">
        <v>3</v>
      </c>
      <c r="HM30" t="s">
        <v>3</v>
      </c>
      <c r="HN30" t="s">
        <v>25</v>
      </c>
      <c r="HO30" t="s">
        <v>26</v>
      </c>
      <c r="HP30" t="s">
        <v>23</v>
      </c>
      <c r="HQ30" t="s">
        <v>23</v>
      </c>
      <c r="HS30">
        <v>0</v>
      </c>
      <c r="IF30">
        <v>-1</v>
      </c>
      <c r="IK30">
        <v>0</v>
      </c>
    </row>
    <row r="31" spans="1:245" x14ac:dyDescent="0.2">
      <c r="A31">
        <v>18</v>
      </c>
      <c r="B31">
        <v>1</v>
      </c>
      <c r="C31">
        <v>12</v>
      </c>
      <c r="E31" t="s">
        <v>57</v>
      </c>
      <c r="F31" t="str">
        <f>'1.Лок.смета.и.Акт'!B47</f>
        <v>01.7.15.03-0042</v>
      </c>
      <c r="G31" t="s">
        <v>59</v>
      </c>
      <c r="H31" t="s">
        <v>51</v>
      </c>
      <c r="I31">
        <f>I24*J31</f>
        <v>-4.1516999999999999</v>
      </c>
      <c r="J31">
        <v>-21</v>
      </c>
      <c r="K31">
        <v>-21</v>
      </c>
      <c r="O31" t="e">
        <f t="shared" si="14"/>
        <v>#REF!</v>
      </c>
      <c r="P31" t="e">
        <f t="shared" si="15"/>
        <v>#REF!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88223195</v>
      </c>
      <c r="AB31" t="e">
        <f t="shared" si="25"/>
        <v>#REF!</v>
      </c>
      <c r="AC31" t="e">
        <f t="shared" si="26"/>
        <v>#REF!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v>9.0399999999999991</v>
      </c>
      <c r="AL31" s="31" t="e">
        <f>'1.Лок.смета.и.Акт'!#REF!</f>
        <v>#REF!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93</v>
      </c>
      <c r="AU31">
        <v>62</v>
      </c>
      <c r="AV31">
        <v>1</v>
      </c>
      <c r="AW31">
        <v>1</v>
      </c>
      <c r="AZ31">
        <v>1</v>
      </c>
      <c r="BA31">
        <v>1</v>
      </c>
      <c r="BB31">
        <v>1</v>
      </c>
      <c r="BC31" t="e">
        <f>'1.Лок.смета.и.Акт'!#REF!</f>
        <v>#REF!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60</v>
      </c>
      <c r="BM31">
        <v>9001</v>
      </c>
      <c r="BN31">
        <v>0</v>
      </c>
      <c r="BO31" t="s">
        <v>3</v>
      </c>
      <c r="BP31">
        <v>0</v>
      </c>
      <c r="BQ31">
        <v>2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93</v>
      </c>
      <c r="CA31">
        <v>62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 t="e">
        <f t="shared" si="34"/>
        <v>#REF!</v>
      </c>
      <c r="CQ31" t="e">
        <f t="shared" si="52"/>
        <v>#REF!</v>
      </c>
      <c r="CR31">
        <f t="shared" si="53"/>
        <v>0</v>
      </c>
      <c r="CS31">
        <f t="shared" si="35"/>
        <v>0</v>
      </c>
      <c r="CT31">
        <f t="shared" si="36"/>
        <v>0</v>
      </c>
      <c r="CU31">
        <f t="shared" si="37"/>
        <v>0</v>
      </c>
      <c r="CV31">
        <f t="shared" si="38"/>
        <v>0</v>
      </c>
      <c r="CW31">
        <f t="shared" si="39"/>
        <v>0</v>
      </c>
      <c r="CX31">
        <f t="shared" si="40"/>
        <v>0</v>
      </c>
      <c r="CY31">
        <f t="shared" si="41"/>
        <v>0</v>
      </c>
      <c r="CZ31">
        <f t="shared" si="42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51</v>
      </c>
      <c r="DW31" t="str">
        <f>'1.Лок.смета.и.Акт'!D47</f>
        <v>кг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66434310</v>
      </c>
      <c r="EF31">
        <v>2</v>
      </c>
      <c r="EG31" t="s">
        <v>22</v>
      </c>
      <c r="EH31">
        <v>9</v>
      </c>
      <c r="EI31" t="s">
        <v>23</v>
      </c>
      <c r="EJ31">
        <v>1</v>
      </c>
      <c r="EK31">
        <v>9001</v>
      </c>
      <c r="EL31" t="s">
        <v>23</v>
      </c>
      <c r="EM31" t="s">
        <v>24</v>
      </c>
      <c r="EO31" t="s">
        <v>3</v>
      </c>
      <c r="EQ31">
        <v>32768</v>
      </c>
      <c r="ER31">
        <v>9.0399999999999991</v>
      </c>
      <c r="ES31" s="31" t="e">
        <f>'1.Лок.смета.и.Акт'!#REF!</f>
        <v>#REF!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v>0</v>
      </c>
      <c r="FS31">
        <v>0</v>
      </c>
      <c r="FX31">
        <v>93</v>
      </c>
      <c r="FY31">
        <v>62</v>
      </c>
      <c r="GA31" t="s">
        <v>3</v>
      </c>
      <c r="GD31">
        <v>1</v>
      </c>
      <c r="GF31">
        <v>-1864341761</v>
      </c>
      <c r="GG31">
        <v>2</v>
      </c>
      <c r="GH31">
        <v>1</v>
      </c>
      <c r="GI31">
        <v>4</v>
      </c>
      <c r="GJ31">
        <v>0</v>
      </c>
      <c r="GK31">
        <v>0</v>
      </c>
      <c r="GL31">
        <f t="shared" si="43"/>
        <v>0</v>
      </c>
      <c r="GM31" t="e">
        <f t="shared" si="44"/>
        <v>#REF!</v>
      </c>
      <c r="GN31" t="e">
        <f t="shared" si="45"/>
        <v>#REF!</v>
      </c>
      <c r="GO31">
        <f t="shared" si="46"/>
        <v>0</v>
      </c>
      <c r="GP31">
        <f t="shared" si="47"/>
        <v>0</v>
      </c>
      <c r="GR31">
        <v>0</v>
      </c>
      <c r="GS31">
        <v>0</v>
      </c>
      <c r="GT31">
        <v>0</v>
      </c>
      <c r="GU31" t="s">
        <v>3</v>
      </c>
      <c r="GV31">
        <f t="shared" si="48"/>
        <v>0</v>
      </c>
      <c r="GW31">
        <v>1</v>
      </c>
      <c r="GX31">
        <f t="shared" si="49"/>
        <v>0</v>
      </c>
      <c r="HA31">
        <v>0</v>
      </c>
      <c r="HB31">
        <v>0</v>
      </c>
      <c r="HC31">
        <f t="shared" si="50"/>
        <v>0</v>
      </c>
      <c r="HE31" t="s">
        <v>3</v>
      </c>
      <c r="HF31" t="s">
        <v>3</v>
      </c>
      <c r="HM31" t="s">
        <v>3</v>
      </c>
      <c r="HN31" t="s">
        <v>25</v>
      </c>
      <c r="HO31" t="s">
        <v>26</v>
      </c>
      <c r="HP31" t="s">
        <v>23</v>
      </c>
      <c r="HQ31" t="s">
        <v>23</v>
      </c>
      <c r="HS31">
        <v>0</v>
      </c>
      <c r="IF31">
        <v>-1</v>
      </c>
      <c r="IK31">
        <v>0</v>
      </c>
    </row>
    <row r="32" spans="1:245" x14ac:dyDescent="0.2">
      <c r="A32">
        <v>18</v>
      </c>
      <c r="B32">
        <v>1</v>
      </c>
      <c r="C32">
        <v>13</v>
      </c>
      <c r="E32" t="s">
        <v>61</v>
      </c>
      <c r="F32" t="str">
        <f>'1.Лок.смета.и.Акт'!B48</f>
        <v>01.7.15.06-0111</v>
      </c>
      <c r="G32" t="s">
        <v>63</v>
      </c>
      <c r="H32" t="s">
        <v>20</v>
      </c>
      <c r="I32">
        <f>I24*J32</f>
        <v>-1.9999999999999999E-6</v>
      </c>
      <c r="J32">
        <v>-1.0116337885685383E-5</v>
      </c>
      <c r="K32">
        <v>-1.0000000000000001E-5</v>
      </c>
      <c r="O32" t="e">
        <f t="shared" si="14"/>
        <v>#REF!</v>
      </c>
      <c r="P32" t="e">
        <f t="shared" si="15"/>
        <v>#REF!</v>
      </c>
      <c r="Q32">
        <f t="shared" si="16"/>
        <v>0</v>
      </c>
      <c r="R32">
        <f t="shared" si="17"/>
        <v>0</v>
      </c>
      <c r="S32">
        <f t="shared" si="18"/>
        <v>0</v>
      </c>
      <c r="T32">
        <f t="shared" si="19"/>
        <v>0</v>
      </c>
      <c r="U32">
        <f t="shared" si="20"/>
        <v>0</v>
      </c>
      <c r="V32">
        <f t="shared" si="21"/>
        <v>0</v>
      </c>
      <c r="W32">
        <f t="shared" si="22"/>
        <v>0</v>
      </c>
      <c r="X32">
        <f t="shared" si="23"/>
        <v>0</v>
      </c>
      <c r="Y32">
        <f t="shared" si="24"/>
        <v>0</v>
      </c>
      <c r="AA32">
        <v>88223195</v>
      </c>
      <c r="AB32" t="e">
        <f t="shared" si="25"/>
        <v>#REF!</v>
      </c>
      <c r="AC32" t="e">
        <f t="shared" si="26"/>
        <v>#REF!</v>
      </c>
      <c r="AD32">
        <f t="shared" si="27"/>
        <v>0</v>
      </c>
      <c r="AE32">
        <f t="shared" si="28"/>
        <v>0</v>
      </c>
      <c r="AF32">
        <f t="shared" si="29"/>
        <v>0</v>
      </c>
      <c r="AG32">
        <f t="shared" si="30"/>
        <v>0</v>
      </c>
      <c r="AH32">
        <f t="shared" si="31"/>
        <v>0</v>
      </c>
      <c r="AI32">
        <f t="shared" si="32"/>
        <v>0</v>
      </c>
      <c r="AJ32">
        <f t="shared" si="33"/>
        <v>0</v>
      </c>
      <c r="AK32">
        <v>11978</v>
      </c>
      <c r="AL32" s="31" t="e">
        <f>'1.Лок.смета.и.Акт'!#REF!</f>
        <v>#REF!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93</v>
      </c>
      <c r="AU32">
        <v>62</v>
      </c>
      <c r="AV32">
        <v>1</v>
      </c>
      <c r="AW32">
        <v>1</v>
      </c>
      <c r="AZ32">
        <v>1</v>
      </c>
      <c r="BA32">
        <v>1</v>
      </c>
      <c r="BB32">
        <v>1</v>
      </c>
      <c r="BC32" t="e">
        <f>'1.Лок.смета.и.Акт'!#REF!</f>
        <v>#REF!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64</v>
      </c>
      <c r="BM32">
        <v>9001</v>
      </c>
      <c r="BN32">
        <v>0</v>
      </c>
      <c r="BO32" t="s">
        <v>3</v>
      </c>
      <c r="BP32">
        <v>0</v>
      </c>
      <c r="BQ32">
        <v>2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93</v>
      </c>
      <c r="CA32">
        <v>62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 t="e">
        <f t="shared" si="34"/>
        <v>#REF!</v>
      </c>
      <c r="CQ32" t="e">
        <f t="shared" si="52"/>
        <v>#REF!</v>
      </c>
      <c r="CR32">
        <f t="shared" si="53"/>
        <v>0</v>
      </c>
      <c r="CS32">
        <f t="shared" si="35"/>
        <v>0</v>
      </c>
      <c r="CT32">
        <f t="shared" si="36"/>
        <v>0</v>
      </c>
      <c r="CU32">
        <f t="shared" si="37"/>
        <v>0</v>
      </c>
      <c r="CV32">
        <f t="shared" si="38"/>
        <v>0</v>
      </c>
      <c r="CW32">
        <f t="shared" si="39"/>
        <v>0</v>
      </c>
      <c r="CX32">
        <f t="shared" si="40"/>
        <v>0</v>
      </c>
      <c r="CY32">
        <f t="shared" si="41"/>
        <v>0</v>
      </c>
      <c r="CZ32">
        <f t="shared" si="42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1009</v>
      </c>
      <c r="DV32" t="s">
        <v>20</v>
      </c>
      <c r="DW32" t="str">
        <f>'1.Лок.смета.и.Акт'!D48</f>
        <v>т</v>
      </c>
      <c r="DX32">
        <v>1000</v>
      </c>
      <c r="DZ32" t="s">
        <v>3</v>
      </c>
      <c r="EA32" t="s">
        <v>3</v>
      </c>
      <c r="EB32" t="s">
        <v>3</v>
      </c>
      <c r="EC32" t="s">
        <v>3</v>
      </c>
      <c r="EE32">
        <v>66434310</v>
      </c>
      <c r="EF32">
        <v>2</v>
      </c>
      <c r="EG32" t="s">
        <v>22</v>
      </c>
      <c r="EH32">
        <v>9</v>
      </c>
      <c r="EI32" t="s">
        <v>23</v>
      </c>
      <c r="EJ32">
        <v>1</v>
      </c>
      <c r="EK32">
        <v>9001</v>
      </c>
      <c r="EL32" t="s">
        <v>23</v>
      </c>
      <c r="EM32" t="s">
        <v>24</v>
      </c>
      <c r="EO32" t="s">
        <v>3</v>
      </c>
      <c r="EQ32">
        <v>32768</v>
      </c>
      <c r="ER32">
        <v>11978</v>
      </c>
      <c r="ES32" s="31" t="e">
        <f>'1.Лок.смета.и.Акт'!#REF!</f>
        <v>#REF!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v>0</v>
      </c>
      <c r="FS32">
        <v>0</v>
      </c>
      <c r="FX32">
        <v>93</v>
      </c>
      <c r="FY32">
        <v>62</v>
      </c>
      <c r="GA32" t="s">
        <v>3</v>
      </c>
      <c r="GD32">
        <v>1</v>
      </c>
      <c r="GF32">
        <v>-45966985</v>
      </c>
      <c r="GG32">
        <v>2</v>
      </c>
      <c r="GH32">
        <v>1</v>
      </c>
      <c r="GI32">
        <v>4</v>
      </c>
      <c r="GJ32">
        <v>0</v>
      </c>
      <c r="GK32">
        <v>0</v>
      </c>
      <c r="GL32">
        <f t="shared" si="43"/>
        <v>0</v>
      </c>
      <c r="GM32" t="e">
        <f t="shared" si="44"/>
        <v>#REF!</v>
      </c>
      <c r="GN32" t="e">
        <f t="shared" si="45"/>
        <v>#REF!</v>
      </c>
      <c r="GO32">
        <f t="shared" si="46"/>
        <v>0</v>
      </c>
      <c r="GP32">
        <f t="shared" si="47"/>
        <v>0</v>
      </c>
      <c r="GR32">
        <v>0</v>
      </c>
      <c r="GS32">
        <v>0</v>
      </c>
      <c r="GT32">
        <v>0</v>
      </c>
      <c r="GU32" t="s">
        <v>3</v>
      </c>
      <c r="GV32">
        <f t="shared" si="48"/>
        <v>0</v>
      </c>
      <c r="GW32">
        <v>1</v>
      </c>
      <c r="GX32">
        <f t="shared" si="49"/>
        <v>0</v>
      </c>
      <c r="HA32">
        <v>0</v>
      </c>
      <c r="HB32">
        <v>0</v>
      </c>
      <c r="HC32">
        <f t="shared" si="50"/>
        <v>0</v>
      </c>
      <c r="HE32" t="s">
        <v>3</v>
      </c>
      <c r="HF32" t="s">
        <v>3</v>
      </c>
      <c r="HM32" t="s">
        <v>3</v>
      </c>
      <c r="HN32" t="s">
        <v>25</v>
      </c>
      <c r="HO32" t="s">
        <v>26</v>
      </c>
      <c r="HP32" t="s">
        <v>23</v>
      </c>
      <c r="HQ32" t="s">
        <v>23</v>
      </c>
      <c r="HS32">
        <v>0</v>
      </c>
      <c r="IF32">
        <v>-1</v>
      </c>
      <c r="IK32">
        <v>0</v>
      </c>
    </row>
    <row r="33" spans="1:245" x14ac:dyDescent="0.2">
      <c r="A33">
        <v>18</v>
      </c>
      <c r="B33">
        <v>1</v>
      </c>
      <c r="C33">
        <v>14</v>
      </c>
      <c r="E33" t="s">
        <v>65</v>
      </c>
      <c r="F33" t="str">
        <f>'1.Лок.смета.и.Акт'!B49</f>
        <v>01.7.20.08-0071</v>
      </c>
      <c r="G33" t="s">
        <v>67</v>
      </c>
      <c r="H33" t="s">
        <v>20</v>
      </c>
      <c r="I33">
        <f>I24*J33</f>
        <v>-1.98E-5</v>
      </c>
      <c r="J33">
        <v>-1.0015174506828529E-4</v>
      </c>
      <c r="K33">
        <v>-1E-4</v>
      </c>
      <c r="O33" t="e">
        <f t="shared" si="14"/>
        <v>#REF!</v>
      </c>
      <c r="P33" t="e">
        <f t="shared" si="15"/>
        <v>#REF!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0</v>
      </c>
      <c r="X33">
        <f t="shared" si="23"/>
        <v>0</v>
      </c>
      <c r="Y33">
        <f t="shared" si="24"/>
        <v>0</v>
      </c>
      <c r="AA33">
        <v>88223195</v>
      </c>
      <c r="AB33" t="e">
        <f t="shared" si="25"/>
        <v>#REF!</v>
      </c>
      <c r="AC33" t="e">
        <f t="shared" si="26"/>
        <v>#REF!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</v>
      </c>
      <c r="AK33">
        <v>37900</v>
      </c>
      <c r="AL33" s="31" t="e">
        <f>'1.Лок.смета.и.Акт'!#REF!</f>
        <v>#REF!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93</v>
      </c>
      <c r="AU33">
        <v>62</v>
      </c>
      <c r="AV33">
        <v>1</v>
      </c>
      <c r="AW33">
        <v>1</v>
      </c>
      <c r="AZ33">
        <v>1</v>
      </c>
      <c r="BA33">
        <v>1</v>
      </c>
      <c r="BB33">
        <v>1</v>
      </c>
      <c r="BC33" t="e">
        <f>'1.Лок.смета.и.Акт'!#REF!</f>
        <v>#REF!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68</v>
      </c>
      <c r="BM33">
        <v>9001</v>
      </c>
      <c r="BN33">
        <v>0</v>
      </c>
      <c r="BO33" t="s">
        <v>3</v>
      </c>
      <c r="BP33">
        <v>0</v>
      </c>
      <c r="BQ33">
        <v>2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93</v>
      </c>
      <c r="CA33">
        <v>62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 t="e">
        <f t="shared" si="34"/>
        <v>#REF!</v>
      </c>
      <c r="CQ33" t="e">
        <f t="shared" si="52"/>
        <v>#REF!</v>
      </c>
      <c r="CR33">
        <f t="shared" si="53"/>
        <v>0</v>
      </c>
      <c r="CS33">
        <f t="shared" si="35"/>
        <v>0</v>
      </c>
      <c r="CT33">
        <f t="shared" si="36"/>
        <v>0</v>
      </c>
      <c r="CU33">
        <f t="shared" si="37"/>
        <v>0</v>
      </c>
      <c r="CV33">
        <f t="shared" si="38"/>
        <v>0</v>
      </c>
      <c r="CW33">
        <f t="shared" si="39"/>
        <v>0</v>
      </c>
      <c r="CX33">
        <f t="shared" si="40"/>
        <v>0</v>
      </c>
      <c r="CY33">
        <f t="shared" si="41"/>
        <v>0</v>
      </c>
      <c r="CZ33">
        <f t="shared" si="42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20</v>
      </c>
      <c r="DW33" t="str">
        <f>'1.Лок.смета.и.Акт'!D49</f>
        <v>т</v>
      </c>
      <c r="DX33">
        <v>1000</v>
      </c>
      <c r="DZ33" t="s">
        <v>3</v>
      </c>
      <c r="EA33" t="s">
        <v>3</v>
      </c>
      <c r="EB33" t="s">
        <v>3</v>
      </c>
      <c r="EC33" t="s">
        <v>3</v>
      </c>
      <c r="EE33">
        <v>66434310</v>
      </c>
      <c r="EF33">
        <v>2</v>
      </c>
      <c r="EG33" t="s">
        <v>22</v>
      </c>
      <c r="EH33">
        <v>9</v>
      </c>
      <c r="EI33" t="s">
        <v>23</v>
      </c>
      <c r="EJ33">
        <v>1</v>
      </c>
      <c r="EK33">
        <v>9001</v>
      </c>
      <c r="EL33" t="s">
        <v>23</v>
      </c>
      <c r="EM33" t="s">
        <v>24</v>
      </c>
      <c r="EO33" t="s">
        <v>3</v>
      </c>
      <c r="EQ33">
        <v>32768</v>
      </c>
      <c r="ER33">
        <v>37900</v>
      </c>
      <c r="ES33" s="31" t="e">
        <f>'1.Лок.смета.и.Акт'!#REF!</f>
        <v>#REF!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v>0</v>
      </c>
      <c r="FS33">
        <v>0</v>
      </c>
      <c r="FX33">
        <v>93</v>
      </c>
      <c r="FY33">
        <v>62</v>
      </c>
      <c r="GA33" t="s">
        <v>3</v>
      </c>
      <c r="GD33">
        <v>1</v>
      </c>
      <c r="GF33">
        <v>-1671348935</v>
      </c>
      <c r="GG33">
        <v>2</v>
      </c>
      <c r="GH33">
        <v>1</v>
      </c>
      <c r="GI33">
        <v>4</v>
      </c>
      <c r="GJ33">
        <v>0</v>
      </c>
      <c r="GK33">
        <v>0</v>
      </c>
      <c r="GL33">
        <f t="shared" si="43"/>
        <v>0</v>
      </c>
      <c r="GM33" t="e">
        <f t="shared" si="44"/>
        <v>#REF!</v>
      </c>
      <c r="GN33" t="e">
        <f t="shared" si="45"/>
        <v>#REF!</v>
      </c>
      <c r="GO33">
        <f t="shared" si="46"/>
        <v>0</v>
      </c>
      <c r="GP33">
        <f t="shared" si="47"/>
        <v>0</v>
      </c>
      <c r="GR33">
        <v>0</v>
      </c>
      <c r="GS33">
        <v>0</v>
      </c>
      <c r="GT33">
        <v>0</v>
      </c>
      <c r="GU33" t="s">
        <v>3</v>
      </c>
      <c r="GV33">
        <f t="shared" si="48"/>
        <v>0</v>
      </c>
      <c r="GW33">
        <v>1</v>
      </c>
      <c r="GX33">
        <f t="shared" si="49"/>
        <v>0</v>
      </c>
      <c r="HA33">
        <v>0</v>
      </c>
      <c r="HB33">
        <v>0</v>
      </c>
      <c r="HC33">
        <f t="shared" si="50"/>
        <v>0</v>
      </c>
      <c r="HE33" t="s">
        <v>3</v>
      </c>
      <c r="HF33" t="s">
        <v>3</v>
      </c>
      <c r="HM33" t="s">
        <v>3</v>
      </c>
      <c r="HN33" t="s">
        <v>25</v>
      </c>
      <c r="HO33" t="s">
        <v>26</v>
      </c>
      <c r="HP33" t="s">
        <v>23</v>
      </c>
      <c r="HQ33" t="s">
        <v>23</v>
      </c>
      <c r="HS33">
        <v>0</v>
      </c>
      <c r="IF33">
        <v>-1</v>
      </c>
      <c r="IK33">
        <v>0</v>
      </c>
    </row>
    <row r="34" spans="1:245" x14ac:dyDescent="0.2">
      <c r="A34">
        <v>18</v>
      </c>
      <c r="B34">
        <v>1</v>
      </c>
      <c r="C34">
        <v>15</v>
      </c>
      <c r="E34" t="s">
        <v>69</v>
      </c>
      <c r="F34" t="str">
        <f>'1.Лок.смета.и.Акт'!B50</f>
        <v>07.2.07.12-0020</v>
      </c>
      <c r="G34" t="s">
        <v>71</v>
      </c>
      <c r="H34" t="s">
        <v>20</v>
      </c>
      <c r="I34">
        <f>I24*J34</f>
        <v>-3.9499999999999998E-5</v>
      </c>
      <c r="J34">
        <v>-1.9979767324228629E-4</v>
      </c>
      <c r="K34">
        <v>-2.0000000000000001E-4</v>
      </c>
      <c r="O34" t="e">
        <f t="shared" si="14"/>
        <v>#REF!</v>
      </c>
      <c r="P34" t="e">
        <f t="shared" si="15"/>
        <v>#REF!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88223195</v>
      </c>
      <c r="AB34" t="e">
        <f t="shared" si="25"/>
        <v>#REF!</v>
      </c>
      <c r="AC34" t="e">
        <f t="shared" si="26"/>
        <v>#REF!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7712</v>
      </c>
      <c r="AL34" s="31" t="e">
        <f>'1.Лок.смета.и.Акт'!#REF!</f>
        <v>#REF!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93</v>
      </c>
      <c r="AU34">
        <v>62</v>
      </c>
      <c r="AV34">
        <v>1</v>
      </c>
      <c r="AW34">
        <v>1</v>
      </c>
      <c r="AZ34">
        <v>1</v>
      </c>
      <c r="BA34">
        <v>1</v>
      </c>
      <c r="BB34">
        <v>1</v>
      </c>
      <c r="BC34" t="e">
        <f>'1.Лок.смета.и.Акт'!#REF!</f>
        <v>#REF!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72</v>
      </c>
      <c r="BM34">
        <v>9001</v>
      </c>
      <c r="BN34">
        <v>0</v>
      </c>
      <c r="BO34" t="s">
        <v>3</v>
      </c>
      <c r="BP34">
        <v>0</v>
      </c>
      <c r="BQ34">
        <v>2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93</v>
      </c>
      <c r="CA34">
        <v>62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 t="e">
        <f t="shared" si="34"/>
        <v>#REF!</v>
      </c>
      <c r="CQ34" t="e">
        <f t="shared" si="52"/>
        <v>#REF!</v>
      </c>
      <c r="CR34">
        <f t="shared" si="53"/>
        <v>0</v>
      </c>
      <c r="CS34">
        <f t="shared" si="35"/>
        <v>0</v>
      </c>
      <c r="CT34">
        <f t="shared" si="36"/>
        <v>0</v>
      </c>
      <c r="CU34">
        <f t="shared" si="37"/>
        <v>0</v>
      </c>
      <c r="CV34">
        <f t="shared" si="38"/>
        <v>0</v>
      </c>
      <c r="CW34">
        <f t="shared" si="39"/>
        <v>0</v>
      </c>
      <c r="CX34">
        <f t="shared" si="40"/>
        <v>0</v>
      </c>
      <c r="CY34">
        <f t="shared" si="41"/>
        <v>0</v>
      </c>
      <c r="CZ34">
        <f t="shared" si="42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1009</v>
      </c>
      <c r="DV34" t="s">
        <v>20</v>
      </c>
      <c r="DW34" t="str">
        <f>'1.Лок.смета.и.Акт'!D50</f>
        <v>т</v>
      </c>
      <c r="DX34">
        <v>1000</v>
      </c>
      <c r="DZ34" t="s">
        <v>3</v>
      </c>
      <c r="EA34" t="s">
        <v>3</v>
      </c>
      <c r="EB34" t="s">
        <v>3</v>
      </c>
      <c r="EC34" t="s">
        <v>3</v>
      </c>
      <c r="EE34">
        <v>66434310</v>
      </c>
      <c r="EF34">
        <v>2</v>
      </c>
      <c r="EG34" t="s">
        <v>22</v>
      </c>
      <c r="EH34">
        <v>9</v>
      </c>
      <c r="EI34" t="s">
        <v>23</v>
      </c>
      <c r="EJ34">
        <v>1</v>
      </c>
      <c r="EK34">
        <v>9001</v>
      </c>
      <c r="EL34" t="s">
        <v>23</v>
      </c>
      <c r="EM34" t="s">
        <v>24</v>
      </c>
      <c r="EO34" t="s">
        <v>3</v>
      </c>
      <c r="EQ34">
        <v>32768</v>
      </c>
      <c r="ER34">
        <v>7712</v>
      </c>
      <c r="ES34" s="31" t="e">
        <f>'1.Лок.смета.и.Акт'!#REF!</f>
        <v>#REF!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v>0</v>
      </c>
      <c r="FS34">
        <v>0</v>
      </c>
      <c r="FX34">
        <v>93</v>
      </c>
      <c r="FY34">
        <v>62</v>
      </c>
      <c r="GA34" t="s">
        <v>3</v>
      </c>
      <c r="GD34">
        <v>1</v>
      </c>
      <c r="GF34">
        <v>-1915778085</v>
      </c>
      <c r="GG34">
        <v>2</v>
      </c>
      <c r="GH34">
        <v>1</v>
      </c>
      <c r="GI34">
        <v>4</v>
      </c>
      <c r="GJ34">
        <v>0</v>
      </c>
      <c r="GK34">
        <v>0</v>
      </c>
      <c r="GL34">
        <f t="shared" si="43"/>
        <v>0</v>
      </c>
      <c r="GM34" t="e">
        <f t="shared" si="44"/>
        <v>#REF!</v>
      </c>
      <c r="GN34" t="e">
        <f t="shared" si="45"/>
        <v>#REF!</v>
      </c>
      <c r="GO34">
        <f t="shared" si="46"/>
        <v>0</v>
      </c>
      <c r="GP34">
        <f t="shared" si="47"/>
        <v>0</v>
      </c>
      <c r="GR34">
        <v>0</v>
      </c>
      <c r="GS34">
        <v>0</v>
      </c>
      <c r="GT34">
        <v>0</v>
      </c>
      <c r="GU34" t="s">
        <v>3</v>
      </c>
      <c r="GV34">
        <f t="shared" si="48"/>
        <v>0</v>
      </c>
      <c r="GW34">
        <v>1</v>
      </c>
      <c r="GX34">
        <f t="shared" si="49"/>
        <v>0</v>
      </c>
      <c r="HA34">
        <v>0</v>
      </c>
      <c r="HB34">
        <v>0</v>
      </c>
      <c r="HC34">
        <f t="shared" si="50"/>
        <v>0</v>
      </c>
      <c r="HE34" t="s">
        <v>3</v>
      </c>
      <c r="HF34" t="s">
        <v>3</v>
      </c>
      <c r="HM34" t="s">
        <v>3</v>
      </c>
      <c r="HN34" t="s">
        <v>25</v>
      </c>
      <c r="HO34" t="s">
        <v>26</v>
      </c>
      <c r="HP34" t="s">
        <v>23</v>
      </c>
      <c r="HQ34" t="s">
        <v>23</v>
      </c>
      <c r="HS34">
        <v>0</v>
      </c>
      <c r="IF34">
        <v>-1</v>
      </c>
      <c r="IK34">
        <v>0</v>
      </c>
    </row>
    <row r="35" spans="1:245" x14ac:dyDescent="0.2">
      <c r="A35">
        <v>18</v>
      </c>
      <c r="B35">
        <v>1</v>
      </c>
      <c r="C35">
        <v>16</v>
      </c>
      <c r="E35" t="s">
        <v>73</v>
      </c>
      <c r="F35" t="str">
        <f>'1.Лок.смета.и.Акт'!B51</f>
        <v>08.2.02.11-0007</v>
      </c>
      <c r="G35" t="s">
        <v>75</v>
      </c>
      <c r="H35" t="s">
        <v>76</v>
      </c>
      <c r="I35">
        <f>I24*J35</f>
        <v>-3.6970000000000006E-3</v>
      </c>
      <c r="J35">
        <v>-1.8700050581689432E-2</v>
      </c>
      <c r="K35">
        <v>-1.8700000000000001E-2</v>
      </c>
      <c r="O35" t="e">
        <f t="shared" si="14"/>
        <v>#REF!</v>
      </c>
      <c r="P35" t="e">
        <f t="shared" si="15"/>
        <v>#REF!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88223195</v>
      </c>
      <c r="AB35" t="e">
        <f t="shared" si="25"/>
        <v>#REF!</v>
      </c>
      <c r="AC35" t="e">
        <f t="shared" si="26"/>
        <v>#REF!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</v>
      </c>
      <c r="AK35">
        <v>50.24</v>
      </c>
      <c r="AL35" s="31" t="e">
        <f>'1.Лок.смета.и.Акт'!#REF!</f>
        <v>#REF!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93</v>
      </c>
      <c r="AU35">
        <v>62</v>
      </c>
      <c r="AV35">
        <v>1</v>
      </c>
      <c r="AW35">
        <v>1</v>
      </c>
      <c r="AZ35">
        <v>1</v>
      </c>
      <c r="BA35">
        <v>1</v>
      </c>
      <c r="BB35">
        <v>1</v>
      </c>
      <c r="BC35" t="e">
        <f>'1.Лок.смета.и.Акт'!#REF!</f>
        <v>#REF!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77</v>
      </c>
      <c r="BM35">
        <v>9001</v>
      </c>
      <c r="BN35">
        <v>0</v>
      </c>
      <c r="BO35" t="s">
        <v>3</v>
      </c>
      <c r="BP35">
        <v>0</v>
      </c>
      <c r="BQ35">
        <v>2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93</v>
      </c>
      <c r="CA35">
        <v>62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 t="e">
        <f t="shared" si="34"/>
        <v>#REF!</v>
      </c>
      <c r="CQ35" t="e">
        <f t="shared" si="52"/>
        <v>#REF!</v>
      </c>
      <c r="CR35">
        <f t="shared" si="53"/>
        <v>0</v>
      </c>
      <c r="CS35">
        <f t="shared" si="35"/>
        <v>0</v>
      </c>
      <c r="CT35">
        <f t="shared" si="36"/>
        <v>0</v>
      </c>
      <c r="CU35">
        <f t="shared" si="37"/>
        <v>0</v>
      </c>
      <c r="CV35">
        <f t="shared" si="38"/>
        <v>0</v>
      </c>
      <c r="CW35">
        <f t="shared" si="39"/>
        <v>0</v>
      </c>
      <c r="CX35">
        <f t="shared" si="40"/>
        <v>0</v>
      </c>
      <c r="CY35">
        <f t="shared" si="41"/>
        <v>0</v>
      </c>
      <c r="CZ35">
        <f t="shared" si="42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76</v>
      </c>
      <c r="DW35" t="str">
        <f>'1.Лок.смета.и.Акт'!D51</f>
        <v>10 м</v>
      </c>
      <c r="DX35">
        <v>10</v>
      </c>
      <c r="DZ35" t="s">
        <v>3</v>
      </c>
      <c r="EA35" t="s">
        <v>3</v>
      </c>
      <c r="EB35" t="s">
        <v>3</v>
      </c>
      <c r="EC35" t="s">
        <v>3</v>
      </c>
      <c r="EE35">
        <v>66434310</v>
      </c>
      <c r="EF35">
        <v>2</v>
      </c>
      <c r="EG35" t="s">
        <v>22</v>
      </c>
      <c r="EH35">
        <v>9</v>
      </c>
      <c r="EI35" t="s">
        <v>23</v>
      </c>
      <c r="EJ35">
        <v>1</v>
      </c>
      <c r="EK35">
        <v>9001</v>
      </c>
      <c r="EL35" t="s">
        <v>23</v>
      </c>
      <c r="EM35" t="s">
        <v>24</v>
      </c>
      <c r="EO35" t="s">
        <v>3</v>
      </c>
      <c r="EQ35">
        <v>32768</v>
      </c>
      <c r="ER35">
        <v>50.24</v>
      </c>
      <c r="ES35" s="31" t="e">
        <f>'1.Лок.смета.и.Акт'!#REF!</f>
        <v>#REF!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93</v>
      </c>
      <c r="FY35">
        <v>62</v>
      </c>
      <c r="GA35" t="s">
        <v>3</v>
      </c>
      <c r="GD35">
        <v>1</v>
      </c>
      <c r="GF35">
        <v>581091037</v>
      </c>
      <c r="GG35">
        <v>2</v>
      </c>
      <c r="GH35">
        <v>1</v>
      </c>
      <c r="GI35">
        <v>4</v>
      </c>
      <c r="GJ35">
        <v>0</v>
      </c>
      <c r="GK35">
        <v>0</v>
      </c>
      <c r="GL35">
        <f t="shared" si="43"/>
        <v>0</v>
      </c>
      <c r="GM35" t="e">
        <f t="shared" si="44"/>
        <v>#REF!</v>
      </c>
      <c r="GN35" t="e">
        <f t="shared" si="45"/>
        <v>#REF!</v>
      </c>
      <c r="GO35">
        <f t="shared" si="46"/>
        <v>0</v>
      </c>
      <c r="GP35">
        <f t="shared" si="47"/>
        <v>0</v>
      </c>
      <c r="GR35">
        <v>0</v>
      </c>
      <c r="GS35">
        <v>0</v>
      </c>
      <c r="GT35">
        <v>0</v>
      </c>
      <c r="GU35" t="s">
        <v>3</v>
      </c>
      <c r="GV35">
        <f t="shared" si="48"/>
        <v>0</v>
      </c>
      <c r="GW35">
        <v>1</v>
      </c>
      <c r="GX35">
        <f t="shared" si="49"/>
        <v>0</v>
      </c>
      <c r="HA35">
        <v>0</v>
      </c>
      <c r="HB35">
        <v>0</v>
      </c>
      <c r="HC35">
        <f t="shared" si="50"/>
        <v>0</v>
      </c>
      <c r="HE35" t="s">
        <v>3</v>
      </c>
      <c r="HF35" t="s">
        <v>3</v>
      </c>
      <c r="HM35" t="s">
        <v>3</v>
      </c>
      <c r="HN35" t="s">
        <v>25</v>
      </c>
      <c r="HO35" t="s">
        <v>26</v>
      </c>
      <c r="HP35" t="s">
        <v>23</v>
      </c>
      <c r="HQ35" t="s">
        <v>23</v>
      </c>
      <c r="HS35">
        <v>0</v>
      </c>
      <c r="IF35">
        <v>-1</v>
      </c>
      <c r="IK35">
        <v>0</v>
      </c>
    </row>
    <row r="36" spans="1:245" x14ac:dyDescent="0.2">
      <c r="A36">
        <v>18</v>
      </c>
      <c r="B36">
        <v>1</v>
      </c>
      <c r="C36">
        <v>17</v>
      </c>
      <c r="E36" t="s">
        <v>78</v>
      </c>
      <c r="F36" t="str">
        <f>'1.Лок.смета.и.Акт'!B52</f>
        <v>08.3.03.06-0002</v>
      </c>
      <c r="G36" t="s">
        <v>80</v>
      </c>
      <c r="H36" t="s">
        <v>20</v>
      </c>
      <c r="I36">
        <f>I24*J36</f>
        <v>-5.9000000000000003E-6</v>
      </c>
      <c r="J36">
        <v>-2.984319676277188E-5</v>
      </c>
      <c r="K36">
        <v>-3.0000000000000001E-5</v>
      </c>
      <c r="O36" t="e">
        <f t="shared" si="14"/>
        <v>#REF!</v>
      </c>
      <c r="P36" t="e">
        <f t="shared" si="15"/>
        <v>#REF!</v>
      </c>
      <c r="Q36">
        <f t="shared" si="16"/>
        <v>0</v>
      </c>
      <c r="R36">
        <f t="shared" si="17"/>
        <v>0</v>
      </c>
      <c r="S36">
        <f t="shared" si="18"/>
        <v>0</v>
      </c>
      <c r="T36">
        <f t="shared" si="19"/>
        <v>0</v>
      </c>
      <c r="U36">
        <f t="shared" si="20"/>
        <v>0</v>
      </c>
      <c r="V36">
        <f t="shared" si="21"/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88223195</v>
      </c>
      <c r="AB36" t="e">
        <f t="shared" si="25"/>
        <v>#REF!</v>
      </c>
      <c r="AC36" t="e">
        <f t="shared" si="26"/>
        <v>#REF!</v>
      </c>
      <c r="AD36">
        <f t="shared" si="27"/>
        <v>0</v>
      </c>
      <c r="AE36">
        <f t="shared" si="28"/>
        <v>0</v>
      </c>
      <c r="AF36">
        <f t="shared" si="29"/>
        <v>0</v>
      </c>
      <c r="AG36">
        <f t="shared" si="30"/>
        <v>0</v>
      </c>
      <c r="AH36">
        <f t="shared" si="31"/>
        <v>0</v>
      </c>
      <c r="AI36">
        <f t="shared" si="32"/>
        <v>0</v>
      </c>
      <c r="AJ36">
        <f t="shared" si="33"/>
        <v>0</v>
      </c>
      <c r="AK36">
        <v>4455.2</v>
      </c>
      <c r="AL36" s="31" t="e">
        <f>'1.Лок.смета.и.Акт'!#REF!</f>
        <v>#REF!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93</v>
      </c>
      <c r="AU36">
        <v>62</v>
      </c>
      <c r="AV36">
        <v>1</v>
      </c>
      <c r="AW36">
        <v>1</v>
      </c>
      <c r="AZ36">
        <v>1</v>
      </c>
      <c r="BA36">
        <v>1</v>
      </c>
      <c r="BB36">
        <v>1</v>
      </c>
      <c r="BC36" t="e">
        <f>'1.Лок.смета.и.Акт'!#REF!</f>
        <v>#REF!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81</v>
      </c>
      <c r="BM36">
        <v>9001</v>
      </c>
      <c r="BN36">
        <v>0</v>
      </c>
      <c r="BO36" t="s">
        <v>3</v>
      </c>
      <c r="BP36">
        <v>0</v>
      </c>
      <c r="BQ36">
        <v>2</v>
      </c>
      <c r="BR36">
        <v>1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93</v>
      </c>
      <c r="CA36">
        <v>62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 t="e">
        <f t="shared" si="34"/>
        <v>#REF!</v>
      </c>
      <c r="CQ36" t="e">
        <f t="shared" si="52"/>
        <v>#REF!</v>
      </c>
      <c r="CR36">
        <f t="shared" si="53"/>
        <v>0</v>
      </c>
      <c r="CS36">
        <f t="shared" si="35"/>
        <v>0</v>
      </c>
      <c r="CT36">
        <f t="shared" si="36"/>
        <v>0</v>
      </c>
      <c r="CU36">
        <f t="shared" si="37"/>
        <v>0</v>
      </c>
      <c r="CV36">
        <f t="shared" si="38"/>
        <v>0</v>
      </c>
      <c r="CW36">
        <f t="shared" si="39"/>
        <v>0</v>
      </c>
      <c r="CX36">
        <f t="shared" si="40"/>
        <v>0</v>
      </c>
      <c r="CY36">
        <f t="shared" si="41"/>
        <v>0</v>
      </c>
      <c r="CZ36">
        <f t="shared" si="42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1009</v>
      </c>
      <c r="DV36" t="s">
        <v>20</v>
      </c>
      <c r="DW36" t="str">
        <f>'1.Лок.смета.и.Акт'!D52</f>
        <v>т</v>
      </c>
      <c r="DX36">
        <v>1000</v>
      </c>
      <c r="DZ36" t="s">
        <v>3</v>
      </c>
      <c r="EA36" t="s">
        <v>3</v>
      </c>
      <c r="EB36" t="s">
        <v>3</v>
      </c>
      <c r="EC36" t="s">
        <v>3</v>
      </c>
      <c r="EE36">
        <v>66434310</v>
      </c>
      <c r="EF36">
        <v>2</v>
      </c>
      <c r="EG36" t="s">
        <v>22</v>
      </c>
      <c r="EH36">
        <v>9</v>
      </c>
      <c r="EI36" t="s">
        <v>23</v>
      </c>
      <c r="EJ36">
        <v>1</v>
      </c>
      <c r="EK36">
        <v>9001</v>
      </c>
      <c r="EL36" t="s">
        <v>23</v>
      </c>
      <c r="EM36" t="s">
        <v>24</v>
      </c>
      <c r="EO36" t="s">
        <v>3</v>
      </c>
      <c r="EQ36">
        <v>32768</v>
      </c>
      <c r="ER36">
        <v>4455.2</v>
      </c>
      <c r="ES36" s="31" t="e">
        <f>'1.Лок.смета.и.Акт'!#REF!</f>
        <v>#REF!</v>
      </c>
      <c r="ET36">
        <v>0</v>
      </c>
      <c r="EU36">
        <v>0</v>
      </c>
      <c r="EV36">
        <v>0</v>
      </c>
      <c r="EW36">
        <v>0</v>
      </c>
      <c r="EX36">
        <v>0</v>
      </c>
      <c r="FQ36">
        <v>0</v>
      </c>
      <c r="FR36">
        <v>0</v>
      </c>
      <c r="FS36">
        <v>0</v>
      </c>
      <c r="FX36">
        <v>93</v>
      </c>
      <c r="FY36">
        <v>62</v>
      </c>
      <c r="GA36" t="s">
        <v>3</v>
      </c>
      <c r="GD36">
        <v>1</v>
      </c>
      <c r="GF36">
        <v>-120483918</v>
      </c>
      <c r="GG36">
        <v>2</v>
      </c>
      <c r="GH36">
        <v>1</v>
      </c>
      <c r="GI36">
        <v>4</v>
      </c>
      <c r="GJ36">
        <v>0</v>
      </c>
      <c r="GK36">
        <v>0</v>
      </c>
      <c r="GL36">
        <f t="shared" si="43"/>
        <v>0</v>
      </c>
      <c r="GM36" t="e">
        <f t="shared" si="44"/>
        <v>#REF!</v>
      </c>
      <c r="GN36" t="e">
        <f t="shared" si="45"/>
        <v>#REF!</v>
      </c>
      <c r="GO36">
        <f t="shared" si="46"/>
        <v>0</v>
      </c>
      <c r="GP36">
        <f t="shared" si="47"/>
        <v>0</v>
      </c>
      <c r="GR36">
        <v>0</v>
      </c>
      <c r="GS36">
        <v>0</v>
      </c>
      <c r="GT36">
        <v>0</v>
      </c>
      <c r="GU36" t="s">
        <v>3</v>
      </c>
      <c r="GV36">
        <f t="shared" si="48"/>
        <v>0</v>
      </c>
      <c r="GW36">
        <v>1</v>
      </c>
      <c r="GX36">
        <f t="shared" si="49"/>
        <v>0</v>
      </c>
      <c r="HA36">
        <v>0</v>
      </c>
      <c r="HB36">
        <v>0</v>
      </c>
      <c r="HC36">
        <f t="shared" si="50"/>
        <v>0</v>
      </c>
      <c r="HE36" t="s">
        <v>3</v>
      </c>
      <c r="HF36" t="s">
        <v>3</v>
      </c>
      <c r="HM36" t="s">
        <v>3</v>
      </c>
      <c r="HN36" t="s">
        <v>25</v>
      </c>
      <c r="HO36" t="s">
        <v>26</v>
      </c>
      <c r="HP36" t="s">
        <v>23</v>
      </c>
      <c r="HQ36" t="s">
        <v>23</v>
      </c>
      <c r="HS36">
        <v>0</v>
      </c>
      <c r="IF36">
        <v>-1</v>
      </c>
      <c r="IK36">
        <v>0</v>
      </c>
    </row>
    <row r="37" spans="1:245" x14ac:dyDescent="0.2">
      <c r="A37">
        <v>18</v>
      </c>
      <c r="B37">
        <v>1</v>
      </c>
      <c r="C37">
        <v>18</v>
      </c>
      <c r="E37" t="s">
        <v>82</v>
      </c>
      <c r="F37" t="str">
        <f>'1.Лок.смета.и.Акт'!B53</f>
        <v>08.3.11.01-0091</v>
      </c>
      <c r="G37" t="s">
        <v>84</v>
      </c>
      <c r="H37" t="s">
        <v>20</v>
      </c>
      <c r="I37">
        <f>I24*J37</f>
        <v>-3.835E-4</v>
      </c>
      <c r="J37">
        <v>-1.9398077895801721E-3</v>
      </c>
      <c r="K37">
        <v>-1.9400000000000001E-3</v>
      </c>
      <c r="O37" t="e">
        <f t="shared" si="14"/>
        <v>#REF!</v>
      </c>
      <c r="P37" t="e">
        <f t="shared" si="15"/>
        <v>#REF!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88223195</v>
      </c>
      <c r="AB37" t="e">
        <f t="shared" si="25"/>
        <v>#REF!</v>
      </c>
      <c r="AC37" t="e">
        <f t="shared" si="26"/>
        <v>#REF!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4920</v>
      </c>
      <c r="AL37" s="31" t="e">
        <f>'1.Лок.смета.и.Акт'!#REF!</f>
        <v>#REF!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93</v>
      </c>
      <c r="AU37">
        <v>62</v>
      </c>
      <c r="AV37">
        <v>1</v>
      </c>
      <c r="AW37">
        <v>1</v>
      </c>
      <c r="AZ37">
        <v>1</v>
      </c>
      <c r="BA37">
        <v>1</v>
      </c>
      <c r="BB37">
        <v>1</v>
      </c>
      <c r="BC37" t="e">
        <f>'1.Лок.смета.и.Акт'!#REF!</f>
        <v>#REF!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85</v>
      </c>
      <c r="BM37">
        <v>9001</v>
      </c>
      <c r="BN37">
        <v>0</v>
      </c>
      <c r="BO37" t="s">
        <v>3</v>
      </c>
      <c r="BP37">
        <v>0</v>
      </c>
      <c r="BQ37">
        <v>2</v>
      </c>
      <c r="BR37">
        <v>1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93</v>
      </c>
      <c r="CA37">
        <v>62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 t="e">
        <f t="shared" si="34"/>
        <v>#REF!</v>
      </c>
      <c r="CQ37" t="e">
        <f t="shared" si="52"/>
        <v>#REF!</v>
      </c>
      <c r="CR37">
        <f t="shared" si="53"/>
        <v>0</v>
      </c>
      <c r="CS37">
        <f t="shared" si="35"/>
        <v>0</v>
      </c>
      <c r="CT37">
        <f t="shared" si="36"/>
        <v>0</v>
      </c>
      <c r="CU37">
        <f t="shared" si="37"/>
        <v>0</v>
      </c>
      <c r="CV37">
        <f t="shared" si="38"/>
        <v>0</v>
      </c>
      <c r="CW37">
        <f t="shared" si="39"/>
        <v>0</v>
      </c>
      <c r="CX37">
        <f t="shared" si="40"/>
        <v>0</v>
      </c>
      <c r="CY37">
        <f t="shared" si="41"/>
        <v>0</v>
      </c>
      <c r="CZ37">
        <f t="shared" si="42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20</v>
      </c>
      <c r="DW37" t="str">
        <f>'1.Лок.смета.и.Акт'!D53</f>
        <v>т</v>
      </c>
      <c r="DX37">
        <v>1000</v>
      </c>
      <c r="DZ37" t="s">
        <v>3</v>
      </c>
      <c r="EA37" t="s">
        <v>3</v>
      </c>
      <c r="EB37" t="s">
        <v>3</v>
      </c>
      <c r="EC37" t="s">
        <v>3</v>
      </c>
      <c r="EE37">
        <v>66434310</v>
      </c>
      <c r="EF37">
        <v>2</v>
      </c>
      <c r="EG37" t="s">
        <v>22</v>
      </c>
      <c r="EH37">
        <v>9</v>
      </c>
      <c r="EI37" t="s">
        <v>23</v>
      </c>
      <c r="EJ37">
        <v>1</v>
      </c>
      <c r="EK37">
        <v>9001</v>
      </c>
      <c r="EL37" t="s">
        <v>23</v>
      </c>
      <c r="EM37" t="s">
        <v>24</v>
      </c>
      <c r="EO37" t="s">
        <v>3</v>
      </c>
      <c r="EQ37">
        <v>32768</v>
      </c>
      <c r="ER37">
        <v>4920</v>
      </c>
      <c r="ES37" s="31" t="e">
        <f>'1.Лок.смета.и.Акт'!#REF!</f>
        <v>#REF!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v>0</v>
      </c>
      <c r="FS37">
        <v>0</v>
      </c>
      <c r="FX37">
        <v>93</v>
      </c>
      <c r="FY37">
        <v>62</v>
      </c>
      <c r="GA37" t="s">
        <v>3</v>
      </c>
      <c r="GD37">
        <v>1</v>
      </c>
      <c r="GF37">
        <v>834877976</v>
      </c>
      <c r="GG37">
        <v>2</v>
      </c>
      <c r="GH37">
        <v>1</v>
      </c>
      <c r="GI37">
        <v>4</v>
      </c>
      <c r="GJ37">
        <v>0</v>
      </c>
      <c r="GK37">
        <v>0</v>
      </c>
      <c r="GL37">
        <f t="shared" si="43"/>
        <v>0</v>
      </c>
      <c r="GM37" t="e">
        <f t="shared" si="44"/>
        <v>#REF!</v>
      </c>
      <c r="GN37" t="e">
        <f t="shared" si="45"/>
        <v>#REF!</v>
      </c>
      <c r="GO37">
        <f t="shared" si="46"/>
        <v>0</v>
      </c>
      <c r="GP37">
        <f t="shared" si="47"/>
        <v>0</v>
      </c>
      <c r="GR37">
        <v>0</v>
      </c>
      <c r="GS37">
        <v>0</v>
      </c>
      <c r="GT37">
        <v>0</v>
      </c>
      <c r="GU37" t="s">
        <v>3</v>
      </c>
      <c r="GV37">
        <f t="shared" si="48"/>
        <v>0</v>
      </c>
      <c r="GW37">
        <v>1</v>
      </c>
      <c r="GX37">
        <f t="shared" si="49"/>
        <v>0</v>
      </c>
      <c r="HA37">
        <v>0</v>
      </c>
      <c r="HB37">
        <v>0</v>
      </c>
      <c r="HC37">
        <f t="shared" si="50"/>
        <v>0</v>
      </c>
      <c r="HE37" t="s">
        <v>3</v>
      </c>
      <c r="HF37" t="s">
        <v>3</v>
      </c>
      <c r="HM37" t="s">
        <v>3</v>
      </c>
      <c r="HN37" t="s">
        <v>25</v>
      </c>
      <c r="HO37" t="s">
        <v>26</v>
      </c>
      <c r="HP37" t="s">
        <v>23</v>
      </c>
      <c r="HQ37" t="s">
        <v>23</v>
      </c>
      <c r="HS37">
        <v>0</v>
      </c>
      <c r="IF37">
        <v>-1</v>
      </c>
      <c r="IK37">
        <v>0</v>
      </c>
    </row>
    <row r="38" spans="1:245" x14ac:dyDescent="0.2">
      <c r="A38">
        <v>18</v>
      </c>
      <c r="B38">
        <v>1</v>
      </c>
      <c r="C38">
        <v>19</v>
      </c>
      <c r="E38" t="s">
        <v>86</v>
      </c>
      <c r="F38" t="str">
        <f>'1.Лок.смета.и.Акт'!B54</f>
        <v>11.1.03.01-0077</v>
      </c>
      <c r="G38" t="s">
        <v>88</v>
      </c>
      <c r="H38" t="s">
        <v>46</v>
      </c>
      <c r="I38">
        <f>I24*J38</f>
        <v>-2.0360000000000002E-4</v>
      </c>
      <c r="J38">
        <v>-1.029843196762772E-3</v>
      </c>
      <c r="K38">
        <v>-1.0300000000000001E-3</v>
      </c>
      <c r="O38" t="e">
        <f t="shared" si="14"/>
        <v>#REF!</v>
      </c>
      <c r="P38" t="e">
        <f t="shared" si="15"/>
        <v>#REF!</v>
      </c>
      <c r="Q38">
        <f t="shared" si="16"/>
        <v>0</v>
      </c>
      <c r="R38">
        <f t="shared" si="17"/>
        <v>0</v>
      </c>
      <c r="S38">
        <f t="shared" si="18"/>
        <v>0</v>
      </c>
      <c r="T38">
        <f t="shared" si="19"/>
        <v>0</v>
      </c>
      <c r="U38">
        <f t="shared" si="20"/>
        <v>0</v>
      </c>
      <c r="V38">
        <f t="shared" si="21"/>
        <v>0</v>
      </c>
      <c r="W38">
        <f t="shared" si="22"/>
        <v>0</v>
      </c>
      <c r="X38">
        <f t="shared" si="23"/>
        <v>0</v>
      </c>
      <c r="Y38">
        <f t="shared" si="24"/>
        <v>0</v>
      </c>
      <c r="AA38">
        <v>88223195</v>
      </c>
      <c r="AB38" t="e">
        <f t="shared" si="25"/>
        <v>#REF!</v>
      </c>
      <c r="AC38" t="e">
        <f t="shared" si="26"/>
        <v>#REF!</v>
      </c>
      <c r="AD38">
        <f t="shared" si="27"/>
        <v>0</v>
      </c>
      <c r="AE38">
        <f t="shared" si="28"/>
        <v>0</v>
      </c>
      <c r="AF38">
        <f t="shared" si="29"/>
        <v>0</v>
      </c>
      <c r="AG38">
        <f t="shared" si="30"/>
        <v>0</v>
      </c>
      <c r="AH38">
        <f t="shared" si="31"/>
        <v>0</v>
      </c>
      <c r="AI38">
        <f t="shared" si="32"/>
        <v>0</v>
      </c>
      <c r="AJ38">
        <f t="shared" si="33"/>
        <v>0</v>
      </c>
      <c r="AK38">
        <v>1700</v>
      </c>
      <c r="AL38" s="31" t="e">
        <f>'1.Лок.смета.и.Акт'!#REF!</f>
        <v>#REF!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93</v>
      </c>
      <c r="AU38">
        <v>62</v>
      </c>
      <c r="AV38">
        <v>1</v>
      </c>
      <c r="AW38">
        <v>1</v>
      </c>
      <c r="AZ38">
        <v>1</v>
      </c>
      <c r="BA38">
        <v>1</v>
      </c>
      <c r="BB38">
        <v>1</v>
      </c>
      <c r="BC38" t="e">
        <f>'1.Лок.смета.и.Акт'!#REF!</f>
        <v>#REF!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89</v>
      </c>
      <c r="BM38">
        <v>9001</v>
      </c>
      <c r="BN38">
        <v>0</v>
      </c>
      <c r="BO38" t="s">
        <v>3</v>
      </c>
      <c r="BP38">
        <v>0</v>
      </c>
      <c r="BQ38">
        <v>2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93</v>
      </c>
      <c r="CA38">
        <v>62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 t="e">
        <f t="shared" si="34"/>
        <v>#REF!</v>
      </c>
      <c r="CQ38" t="e">
        <f t="shared" si="52"/>
        <v>#REF!</v>
      </c>
      <c r="CR38">
        <f t="shared" si="53"/>
        <v>0</v>
      </c>
      <c r="CS38">
        <f t="shared" si="35"/>
        <v>0</v>
      </c>
      <c r="CT38">
        <f t="shared" si="36"/>
        <v>0</v>
      </c>
      <c r="CU38">
        <f t="shared" si="37"/>
        <v>0</v>
      </c>
      <c r="CV38">
        <f t="shared" si="38"/>
        <v>0</v>
      </c>
      <c r="CW38">
        <f t="shared" si="39"/>
        <v>0</v>
      </c>
      <c r="CX38">
        <f t="shared" si="40"/>
        <v>0</v>
      </c>
      <c r="CY38">
        <f t="shared" si="41"/>
        <v>0</v>
      </c>
      <c r="CZ38">
        <f t="shared" si="42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1007</v>
      </c>
      <c r="DV38" t="s">
        <v>46</v>
      </c>
      <c r="DW38" t="str">
        <f>'1.Лок.смета.и.Акт'!D54</f>
        <v>м3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66434310</v>
      </c>
      <c r="EF38">
        <v>2</v>
      </c>
      <c r="EG38" t="s">
        <v>22</v>
      </c>
      <c r="EH38">
        <v>9</v>
      </c>
      <c r="EI38" t="s">
        <v>23</v>
      </c>
      <c r="EJ38">
        <v>1</v>
      </c>
      <c r="EK38">
        <v>9001</v>
      </c>
      <c r="EL38" t="s">
        <v>23</v>
      </c>
      <c r="EM38" t="s">
        <v>24</v>
      </c>
      <c r="EO38" t="s">
        <v>3</v>
      </c>
      <c r="EQ38">
        <v>32768</v>
      </c>
      <c r="ER38">
        <v>1700</v>
      </c>
      <c r="ES38" s="31" t="e">
        <f>'1.Лок.смета.и.Акт'!#REF!</f>
        <v>#REF!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v>0</v>
      </c>
      <c r="FS38">
        <v>0</v>
      </c>
      <c r="FX38">
        <v>93</v>
      </c>
      <c r="FY38">
        <v>62</v>
      </c>
      <c r="GA38" t="s">
        <v>3</v>
      </c>
      <c r="GD38">
        <v>1</v>
      </c>
      <c r="GF38">
        <v>1758287014</v>
      </c>
      <c r="GG38">
        <v>2</v>
      </c>
      <c r="GH38">
        <v>1</v>
      </c>
      <c r="GI38">
        <v>4</v>
      </c>
      <c r="GJ38">
        <v>0</v>
      </c>
      <c r="GK38">
        <v>0</v>
      </c>
      <c r="GL38">
        <f t="shared" si="43"/>
        <v>0</v>
      </c>
      <c r="GM38" t="e">
        <f t="shared" si="44"/>
        <v>#REF!</v>
      </c>
      <c r="GN38" t="e">
        <f t="shared" si="45"/>
        <v>#REF!</v>
      </c>
      <c r="GO38">
        <f t="shared" si="46"/>
        <v>0</v>
      </c>
      <c r="GP38">
        <f t="shared" si="47"/>
        <v>0</v>
      </c>
      <c r="GR38">
        <v>0</v>
      </c>
      <c r="GS38">
        <v>0</v>
      </c>
      <c r="GT38">
        <v>0</v>
      </c>
      <c r="GU38" t="s">
        <v>3</v>
      </c>
      <c r="GV38">
        <f t="shared" si="48"/>
        <v>0</v>
      </c>
      <c r="GW38">
        <v>1</v>
      </c>
      <c r="GX38">
        <f t="shared" si="49"/>
        <v>0</v>
      </c>
      <c r="HA38">
        <v>0</v>
      </c>
      <c r="HB38">
        <v>0</v>
      </c>
      <c r="HC38">
        <f t="shared" si="50"/>
        <v>0</v>
      </c>
      <c r="HE38" t="s">
        <v>3</v>
      </c>
      <c r="HF38" t="s">
        <v>3</v>
      </c>
      <c r="HM38" t="s">
        <v>3</v>
      </c>
      <c r="HN38" t="s">
        <v>25</v>
      </c>
      <c r="HO38" t="s">
        <v>26</v>
      </c>
      <c r="HP38" t="s">
        <v>23</v>
      </c>
      <c r="HQ38" t="s">
        <v>23</v>
      </c>
      <c r="HS38">
        <v>0</v>
      </c>
      <c r="IF38">
        <v>-1</v>
      </c>
      <c r="IK38">
        <v>0</v>
      </c>
    </row>
    <row r="39" spans="1:245" x14ac:dyDescent="0.2">
      <c r="A39">
        <v>18</v>
      </c>
      <c r="B39">
        <v>1</v>
      </c>
      <c r="C39">
        <v>20</v>
      </c>
      <c r="E39" t="s">
        <v>90</v>
      </c>
      <c r="F39" t="str">
        <f>'1.Лок.смета.и.Акт'!B55</f>
        <v>14.4.01.01-0003</v>
      </c>
      <c r="G39" t="s">
        <v>92</v>
      </c>
      <c r="H39" t="s">
        <v>20</v>
      </c>
      <c r="I39">
        <f>I24*J39</f>
        <v>-6.1299999999999999E-5</v>
      </c>
      <c r="J39">
        <v>-3.1006575619625697E-4</v>
      </c>
      <c r="K39">
        <v>-3.1E-4</v>
      </c>
      <c r="O39" t="e">
        <f t="shared" si="14"/>
        <v>#REF!</v>
      </c>
      <c r="P39" t="e">
        <f t="shared" si="15"/>
        <v>#REF!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88223195</v>
      </c>
      <c r="AB39" t="e">
        <f t="shared" si="25"/>
        <v>#REF!</v>
      </c>
      <c r="AC39" t="e">
        <f t="shared" si="26"/>
        <v>#REF!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15620</v>
      </c>
      <c r="AL39" s="31" t="e">
        <f>'1.Лок.смета.и.Акт'!#REF!</f>
        <v>#REF!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93</v>
      </c>
      <c r="AU39">
        <v>62</v>
      </c>
      <c r="AV39">
        <v>1</v>
      </c>
      <c r="AW39">
        <v>1</v>
      </c>
      <c r="AZ39">
        <v>1</v>
      </c>
      <c r="BA39">
        <v>1</v>
      </c>
      <c r="BB39">
        <v>1</v>
      </c>
      <c r="BC39" t="e">
        <f>'1.Лок.смета.и.Акт'!#REF!</f>
        <v>#REF!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93</v>
      </c>
      <c r="BM39">
        <v>9001</v>
      </c>
      <c r="BN39">
        <v>0</v>
      </c>
      <c r="BO39" t="s">
        <v>3</v>
      </c>
      <c r="BP39">
        <v>0</v>
      </c>
      <c r="BQ39">
        <v>2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93</v>
      </c>
      <c r="CA39">
        <v>62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 t="e">
        <f t="shared" si="34"/>
        <v>#REF!</v>
      </c>
      <c r="CQ39" t="e">
        <f t="shared" si="52"/>
        <v>#REF!</v>
      </c>
      <c r="CR39">
        <f t="shared" si="53"/>
        <v>0</v>
      </c>
      <c r="CS39">
        <f t="shared" si="35"/>
        <v>0</v>
      </c>
      <c r="CT39">
        <f t="shared" si="36"/>
        <v>0</v>
      </c>
      <c r="CU39">
        <f t="shared" si="37"/>
        <v>0</v>
      </c>
      <c r="CV39">
        <f t="shared" si="38"/>
        <v>0</v>
      </c>
      <c r="CW39">
        <f t="shared" si="39"/>
        <v>0</v>
      </c>
      <c r="CX39">
        <f t="shared" si="40"/>
        <v>0</v>
      </c>
      <c r="CY39">
        <f t="shared" si="41"/>
        <v>0</v>
      </c>
      <c r="CZ39">
        <f t="shared" si="42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20</v>
      </c>
      <c r="DW39" t="str">
        <f>'1.Лок.смета.и.Акт'!D55</f>
        <v>т</v>
      </c>
      <c r="DX39">
        <v>1000</v>
      </c>
      <c r="DZ39" t="s">
        <v>3</v>
      </c>
      <c r="EA39" t="s">
        <v>3</v>
      </c>
      <c r="EB39" t="s">
        <v>3</v>
      </c>
      <c r="EC39" t="s">
        <v>3</v>
      </c>
      <c r="EE39">
        <v>66434310</v>
      </c>
      <c r="EF39">
        <v>2</v>
      </c>
      <c r="EG39" t="s">
        <v>22</v>
      </c>
      <c r="EH39">
        <v>9</v>
      </c>
      <c r="EI39" t="s">
        <v>23</v>
      </c>
      <c r="EJ39">
        <v>1</v>
      </c>
      <c r="EK39">
        <v>9001</v>
      </c>
      <c r="EL39" t="s">
        <v>23</v>
      </c>
      <c r="EM39" t="s">
        <v>24</v>
      </c>
      <c r="EO39" t="s">
        <v>3</v>
      </c>
      <c r="EQ39">
        <v>32768</v>
      </c>
      <c r="ER39">
        <v>15620</v>
      </c>
      <c r="ES39" s="31" t="e">
        <f>'1.Лок.смета.и.Акт'!#REF!</f>
        <v>#REF!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v>0</v>
      </c>
      <c r="FS39">
        <v>0</v>
      </c>
      <c r="FX39">
        <v>93</v>
      </c>
      <c r="FY39">
        <v>62</v>
      </c>
      <c r="GA39" t="s">
        <v>3</v>
      </c>
      <c r="GD39">
        <v>1</v>
      </c>
      <c r="GF39">
        <v>264248573</v>
      </c>
      <c r="GG39">
        <v>2</v>
      </c>
      <c r="GH39">
        <v>1</v>
      </c>
      <c r="GI39">
        <v>4</v>
      </c>
      <c r="GJ39">
        <v>0</v>
      </c>
      <c r="GK39">
        <v>0</v>
      </c>
      <c r="GL39">
        <f t="shared" si="43"/>
        <v>0</v>
      </c>
      <c r="GM39" t="e">
        <f t="shared" si="44"/>
        <v>#REF!</v>
      </c>
      <c r="GN39" t="e">
        <f t="shared" si="45"/>
        <v>#REF!</v>
      </c>
      <c r="GO39">
        <f t="shared" si="46"/>
        <v>0</v>
      </c>
      <c r="GP39">
        <f t="shared" si="47"/>
        <v>0</v>
      </c>
      <c r="GR39">
        <v>0</v>
      </c>
      <c r="GS39">
        <v>0</v>
      </c>
      <c r="GT39">
        <v>0</v>
      </c>
      <c r="GU39" t="s">
        <v>3</v>
      </c>
      <c r="GV39">
        <f t="shared" si="48"/>
        <v>0</v>
      </c>
      <c r="GW39">
        <v>1</v>
      </c>
      <c r="GX39">
        <f t="shared" si="49"/>
        <v>0</v>
      </c>
      <c r="HA39">
        <v>0</v>
      </c>
      <c r="HB39">
        <v>0</v>
      </c>
      <c r="HC39">
        <f t="shared" si="50"/>
        <v>0</v>
      </c>
      <c r="HE39" t="s">
        <v>3</v>
      </c>
      <c r="HF39" t="s">
        <v>3</v>
      </c>
      <c r="HM39" t="s">
        <v>3</v>
      </c>
      <c r="HN39" t="s">
        <v>25</v>
      </c>
      <c r="HO39" t="s">
        <v>26</v>
      </c>
      <c r="HP39" t="s">
        <v>23</v>
      </c>
      <c r="HQ39" t="s">
        <v>23</v>
      </c>
      <c r="HS39">
        <v>0</v>
      </c>
      <c r="IF39">
        <v>-1</v>
      </c>
      <c r="IK39">
        <v>0</v>
      </c>
    </row>
    <row r="40" spans="1:245" x14ac:dyDescent="0.2">
      <c r="A40">
        <v>18</v>
      </c>
      <c r="B40">
        <v>1</v>
      </c>
      <c r="C40">
        <v>21</v>
      </c>
      <c r="E40" t="s">
        <v>94</v>
      </c>
      <c r="F40" t="str">
        <f>'1.Лок.смета.и.Акт'!B56</f>
        <v>14.5.09.07-0030</v>
      </c>
      <c r="G40" t="s">
        <v>96</v>
      </c>
      <c r="H40" t="s">
        <v>51</v>
      </c>
      <c r="I40">
        <f>I24*J40</f>
        <v>-0.11862</v>
      </c>
      <c r="J40">
        <v>-0.60000000000000009</v>
      </c>
      <c r="K40">
        <v>-0.6</v>
      </c>
      <c r="O40" t="e">
        <f t="shared" si="14"/>
        <v>#REF!</v>
      </c>
      <c r="P40" t="e">
        <f t="shared" si="15"/>
        <v>#REF!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0</v>
      </c>
      <c r="X40">
        <f t="shared" si="23"/>
        <v>0</v>
      </c>
      <c r="Y40">
        <f t="shared" si="24"/>
        <v>0</v>
      </c>
      <c r="AA40">
        <v>88223195</v>
      </c>
      <c r="AB40" t="e">
        <f t="shared" si="25"/>
        <v>#REF!</v>
      </c>
      <c r="AC40" t="e">
        <f t="shared" si="26"/>
        <v>#REF!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0</v>
      </c>
      <c r="AK40">
        <v>9.42</v>
      </c>
      <c r="AL40" s="31" t="e">
        <f>'1.Лок.смета.и.Акт'!#REF!</f>
        <v>#REF!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93</v>
      </c>
      <c r="AU40">
        <v>62</v>
      </c>
      <c r="AV40">
        <v>1</v>
      </c>
      <c r="AW40">
        <v>1</v>
      </c>
      <c r="AZ40">
        <v>1</v>
      </c>
      <c r="BA40">
        <v>1</v>
      </c>
      <c r="BB40">
        <v>1</v>
      </c>
      <c r="BC40" t="e">
        <f>'1.Лок.смета.и.Акт'!#REF!</f>
        <v>#REF!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1</v>
      </c>
      <c r="BJ40" t="s">
        <v>97</v>
      </c>
      <c r="BM40">
        <v>9001</v>
      </c>
      <c r="BN40">
        <v>0</v>
      </c>
      <c r="BO40" t="s">
        <v>3</v>
      </c>
      <c r="BP40">
        <v>0</v>
      </c>
      <c r="BQ40">
        <v>2</v>
      </c>
      <c r="BR40">
        <v>1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93</v>
      </c>
      <c r="CA40">
        <v>62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 t="e">
        <f t="shared" si="34"/>
        <v>#REF!</v>
      </c>
      <c r="CQ40" t="e">
        <f t="shared" si="52"/>
        <v>#REF!</v>
      </c>
      <c r="CR40">
        <f t="shared" si="53"/>
        <v>0</v>
      </c>
      <c r="CS40">
        <f t="shared" si="35"/>
        <v>0</v>
      </c>
      <c r="CT40">
        <f t="shared" si="36"/>
        <v>0</v>
      </c>
      <c r="CU40">
        <f t="shared" si="37"/>
        <v>0</v>
      </c>
      <c r="CV40">
        <f t="shared" si="38"/>
        <v>0</v>
      </c>
      <c r="CW40">
        <f t="shared" si="39"/>
        <v>0</v>
      </c>
      <c r="CX40">
        <f t="shared" si="40"/>
        <v>0</v>
      </c>
      <c r="CY40">
        <f t="shared" si="41"/>
        <v>0</v>
      </c>
      <c r="CZ40">
        <f t="shared" si="42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1009</v>
      </c>
      <c r="DV40" t="s">
        <v>51</v>
      </c>
      <c r="DW40" t="str">
        <f>'1.Лок.смета.и.Акт'!D56</f>
        <v>кг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66434310</v>
      </c>
      <c r="EF40">
        <v>2</v>
      </c>
      <c r="EG40" t="s">
        <v>22</v>
      </c>
      <c r="EH40">
        <v>9</v>
      </c>
      <c r="EI40" t="s">
        <v>23</v>
      </c>
      <c r="EJ40">
        <v>1</v>
      </c>
      <c r="EK40">
        <v>9001</v>
      </c>
      <c r="EL40" t="s">
        <v>23</v>
      </c>
      <c r="EM40" t="s">
        <v>24</v>
      </c>
      <c r="EO40" t="s">
        <v>3</v>
      </c>
      <c r="EQ40">
        <v>32768</v>
      </c>
      <c r="ER40">
        <v>9.42</v>
      </c>
      <c r="ES40" s="31" t="e">
        <f>'1.Лок.смета.и.Акт'!#REF!</f>
        <v>#REF!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v>0</v>
      </c>
      <c r="FS40">
        <v>0</v>
      </c>
      <c r="FX40">
        <v>93</v>
      </c>
      <c r="FY40">
        <v>62</v>
      </c>
      <c r="GA40" t="s">
        <v>3</v>
      </c>
      <c r="GD40">
        <v>1</v>
      </c>
      <c r="GF40">
        <v>-1449230318</v>
      </c>
      <c r="GG40">
        <v>2</v>
      </c>
      <c r="GH40">
        <v>1</v>
      </c>
      <c r="GI40">
        <v>4</v>
      </c>
      <c r="GJ40">
        <v>0</v>
      </c>
      <c r="GK40">
        <v>0</v>
      </c>
      <c r="GL40">
        <f t="shared" si="43"/>
        <v>0</v>
      </c>
      <c r="GM40" t="e">
        <f t="shared" si="44"/>
        <v>#REF!</v>
      </c>
      <c r="GN40" t="e">
        <f t="shared" si="45"/>
        <v>#REF!</v>
      </c>
      <c r="GO40">
        <f t="shared" si="46"/>
        <v>0</v>
      </c>
      <c r="GP40">
        <f t="shared" si="47"/>
        <v>0</v>
      </c>
      <c r="GR40">
        <v>0</v>
      </c>
      <c r="GS40">
        <v>0</v>
      </c>
      <c r="GT40">
        <v>0</v>
      </c>
      <c r="GU40" t="s">
        <v>3</v>
      </c>
      <c r="GV40">
        <f t="shared" si="48"/>
        <v>0</v>
      </c>
      <c r="GW40">
        <v>1</v>
      </c>
      <c r="GX40">
        <f t="shared" si="49"/>
        <v>0</v>
      </c>
      <c r="HA40">
        <v>0</v>
      </c>
      <c r="HB40">
        <v>0</v>
      </c>
      <c r="HC40">
        <f t="shared" si="50"/>
        <v>0</v>
      </c>
      <c r="HE40" t="s">
        <v>3</v>
      </c>
      <c r="HF40" t="s">
        <v>3</v>
      </c>
      <c r="HM40" t="s">
        <v>3</v>
      </c>
      <c r="HN40" t="s">
        <v>25</v>
      </c>
      <c r="HO40" t="s">
        <v>26</v>
      </c>
      <c r="HP40" t="s">
        <v>23</v>
      </c>
      <c r="HQ40" t="s">
        <v>23</v>
      </c>
      <c r="HS40">
        <v>0</v>
      </c>
      <c r="IF40">
        <v>-1</v>
      </c>
      <c r="IK40">
        <v>0</v>
      </c>
    </row>
    <row r="41" spans="1:245" x14ac:dyDescent="0.2">
      <c r="A41">
        <v>17</v>
      </c>
      <c r="B41">
        <v>1</v>
      </c>
      <c r="C41">
        <f>ROW(SmtRes!A39)</f>
        <v>39</v>
      </c>
      <c r="D41">
        <f>ROW(EtalonRes!A33)</f>
        <v>33</v>
      </c>
      <c r="E41" t="s">
        <v>36</v>
      </c>
      <c r="F41" t="s">
        <v>98</v>
      </c>
      <c r="G41" t="s">
        <v>99</v>
      </c>
      <c r="H41" t="s">
        <v>100</v>
      </c>
      <c r="I41">
        <f>'1.Лок.смета.и.Акт'!E57</f>
        <v>6.2300000000000001E-2</v>
      </c>
      <c r="J41">
        <v>0</v>
      </c>
      <c r="K41">
        <v>6.2300000000000001E-2</v>
      </c>
      <c r="O41" t="e">
        <f t="shared" si="14"/>
        <v>#REF!</v>
      </c>
      <c r="P41" t="e">
        <f t="shared" si="15"/>
        <v>#REF!</v>
      </c>
      <c r="Q41" t="e">
        <f t="shared" si="16"/>
        <v>#REF!</v>
      </c>
      <c r="R41" t="e">
        <f t="shared" si="17"/>
        <v>#REF!</v>
      </c>
      <c r="S41" t="e">
        <f t="shared" si="18"/>
        <v>#REF!</v>
      </c>
      <c r="T41">
        <f t="shared" si="19"/>
        <v>0</v>
      </c>
      <c r="U41" t="e">
        <f t="shared" si="20"/>
        <v>#REF!</v>
      </c>
      <c r="V41">
        <f t="shared" si="21"/>
        <v>0.31399199999999999</v>
      </c>
      <c r="W41">
        <f t="shared" si="22"/>
        <v>0</v>
      </c>
      <c r="X41" t="e">
        <f t="shared" si="23"/>
        <v>#REF!</v>
      </c>
      <c r="Y41" t="e">
        <f t="shared" si="24"/>
        <v>#REF!</v>
      </c>
      <c r="AA41">
        <v>88223195</v>
      </c>
      <c r="AB41" t="e">
        <f t="shared" si="25"/>
        <v>#REF!</v>
      </c>
      <c r="AC41" t="e">
        <f t="shared" si="26"/>
        <v>#REF!</v>
      </c>
      <c r="AD41" t="e">
        <f t="shared" si="27"/>
        <v>#REF!</v>
      </c>
      <c r="AE41" t="e">
        <f t="shared" si="28"/>
        <v>#REF!</v>
      </c>
      <c r="AF41" t="e">
        <f t="shared" si="29"/>
        <v>#REF!</v>
      </c>
      <c r="AG41">
        <f t="shared" si="30"/>
        <v>0</v>
      </c>
      <c r="AH41" t="e">
        <f t="shared" si="31"/>
        <v>#REF!</v>
      </c>
      <c r="AI41">
        <f t="shared" si="32"/>
        <v>5.04</v>
      </c>
      <c r="AJ41">
        <f t="shared" si="33"/>
        <v>0</v>
      </c>
      <c r="AK41" t="e">
        <f>AL41+AM41+AO41</f>
        <v>#REF!</v>
      </c>
      <c r="AL41" s="31" t="e">
        <f>'1.Лок.смета.и.Акт'!#REF!</f>
        <v>#REF!</v>
      </c>
      <c r="AM41" s="31" t="e">
        <f>'1.Лок.смета.и.Акт'!#REF!</f>
        <v>#REF!</v>
      </c>
      <c r="AN41" s="31" t="e">
        <f>'1.Лок.смета.и.Акт'!#REF!</f>
        <v>#REF!</v>
      </c>
      <c r="AO41" s="31" t="e">
        <f>'1.Лок.смета.и.Акт'!#REF!</f>
        <v>#REF!</v>
      </c>
      <c r="AP41">
        <v>0</v>
      </c>
      <c r="AQ41" t="e">
        <f>'1.Лок.смета.и.Акт'!#REF!</f>
        <v>#REF!</v>
      </c>
      <c r="AR41">
        <v>5.04</v>
      </c>
      <c r="AS41">
        <v>0</v>
      </c>
      <c r="AT41">
        <v>108</v>
      </c>
      <c r="AU41">
        <v>55</v>
      </c>
      <c r="AV41">
        <v>1</v>
      </c>
      <c r="AW41">
        <v>1</v>
      </c>
      <c r="AZ41">
        <v>1</v>
      </c>
      <c r="BA41" t="e">
        <f>'1.Лок.смета.и.Акт'!#REF!</f>
        <v>#REF!</v>
      </c>
      <c r="BB41" t="e">
        <f>'1.Лок.смета.и.Акт'!#REF!</f>
        <v>#REF!</v>
      </c>
      <c r="BC41" t="e">
        <f>'1.Лок.смета.и.Акт'!#REF!</f>
        <v>#REF!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101</v>
      </c>
      <c r="BM41">
        <v>10001</v>
      </c>
      <c r="BN41">
        <v>0</v>
      </c>
      <c r="BO41" t="s">
        <v>3</v>
      </c>
      <c r="BP41">
        <v>0</v>
      </c>
      <c r="BQ41">
        <v>2</v>
      </c>
      <c r="BR41">
        <v>0</v>
      </c>
      <c r="BS41" t="e">
        <f>'1.Лок.смета.и.Акт'!#REF!</f>
        <v>#REF!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108</v>
      </c>
      <c r="CA41">
        <v>55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 t="e">
        <f t="shared" si="34"/>
        <v>#REF!</v>
      </c>
      <c r="CQ41" t="e">
        <f t="shared" si="52"/>
        <v>#REF!</v>
      </c>
      <c r="CR41" t="e">
        <f t="shared" si="53"/>
        <v>#REF!</v>
      </c>
      <c r="CS41" t="e">
        <f t="shared" si="35"/>
        <v>#REF!</v>
      </c>
      <c r="CT41" t="e">
        <f t="shared" si="36"/>
        <v>#REF!</v>
      </c>
      <c r="CU41">
        <f t="shared" si="37"/>
        <v>0</v>
      </c>
      <c r="CV41" t="e">
        <f t="shared" si="38"/>
        <v>#REF!</v>
      </c>
      <c r="CW41">
        <f t="shared" si="39"/>
        <v>5.04</v>
      </c>
      <c r="CX41">
        <f t="shared" si="40"/>
        <v>0</v>
      </c>
      <c r="CY41" t="e">
        <f t="shared" si="41"/>
        <v>#REF!</v>
      </c>
      <c r="CZ41" t="e">
        <f t="shared" si="42"/>
        <v>#REF!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1005</v>
      </c>
      <c r="DV41" t="s">
        <v>100</v>
      </c>
      <c r="DW41" t="str">
        <f>'1.Лок.смета.и.Акт'!D57</f>
        <v>100 м2</v>
      </c>
      <c r="DX41">
        <v>100</v>
      </c>
      <c r="DZ41" t="s">
        <v>3</v>
      </c>
      <c r="EA41" t="s">
        <v>3</v>
      </c>
      <c r="EB41" t="s">
        <v>3</v>
      </c>
      <c r="EC41" t="s">
        <v>3</v>
      </c>
      <c r="EE41">
        <v>66434312</v>
      </c>
      <c r="EF41">
        <v>2</v>
      </c>
      <c r="EG41" t="s">
        <v>22</v>
      </c>
      <c r="EH41">
        <v>10</v>
      </c>
      <c r="EI41" t="s">
        <v>102</v>
      </c>
      <c r="EJ41">
        <v>1</v>
      </c>
      <c r="EK41">
        <v>10001</v>
      </c>
      <c r="EL41" t="s">
        <v>102</v>
      </c>
      <c r="EM41" t="s">
        <v>103</v>
      </c>
      <c r="EO41" t="s">
        <v>3</v>
      </c>
      <c r="EQ41">
        <v>1441792</v>
      </c>
      <c r="ER41" t="e">
        <f>ES41+ET41+EV41</f>
        <v>#REF!</v>
      </c>
      <c r="ES41" s="31" t="e">
        <f>'1.Лок.смета.и.Акт'!#REF!</f>
        <v>#REF!</v>
      </c>
      <c r="ET41" s="31" t="e">
        <f>'1.Лок.смета.и.Акт'!#REF!</f>
        <v>#REF!</v>
      </c>
      <c r="EU41" s="31" t="e">
        <f>'1.Лок.смета.и.Акт'!#REF!</f>
        <v>#REF!</v>
      </c>
      <c r="EV41" s="31" t="e">
        <f>'1.Лок.смета.и.Акт'!#REF!</f>
        <v>#REF!</v>
      </c>
      <c r="EW41" t="e">
        <f>'1.Лок.смета.и.Акт'!#REF!</f>
        <v>#REF!</v>
      </c>
      <c r="EX41">
        <v>5.04</v>
      </c>
      <c r="EY41">
        <v>0</v>
      </c>
      <c r="FQ41">
        <v>0</v>
      </c>
      <c r="FR41">
        <v>0</v>
      </c>
      <c r="FS41">
        <v>0</v>
      </c>
      <c r="FX41">
        <v>108</v>
      </c>
      <c r="FY41">
        <v>55</v>
      </c>
      <c r="GA41" t="s">
        <v>3</v>
      </c>
      <c r="GD41">
        <v>1</v>
      </c>
      <c r="GF41">
        <v>619893298</v>
      </c>
      <c r="GG41">
        <v>2</v>
      </c>
      <c r="GH41">
        <v>1</v>
      </c>
      <c r="GI41">
        <v>4</v>
      </c>
      <c r="GJ41">
        <v>0</v>
      </c>
      <c r="GK41">
        <v>0</v>
      </c>
      <c r="GL41">
        <f t="shared" si="43"/>
        <v>0</v>
      </c>
      <c r="GM41" t="e">
        <f t="shared" si="44"/>
        <v>#REF!</v>
      </c>
      <c r="GN41" t="e">
        <f t="shared" si="45"/>
        <v>#REF!</v>
      </c>
      <c r="GO41">
        <f t="shared" si="46"/>
        <v>0</v>
      </c>
      <c r="GP41">
        <f t="shared" si="47"/>
        <v>0</v>
      </c>
      <c r="GR41">
        <v>0</v>
      </c>
      <c r="GS41">
        <v>3</v>
      </c>
      <c r="GT41">
        <v>0</v>
      </c>
      <c r="GU41" t="s">
        <v>3</v>
      </c>
      <c r="GV41">
        <f t="shared" si="48"/>
        <v>0</v>
      </c>
      <c r="GW41">
        <v>1</v>
      </c>
      <c r="GX41">
        <f t="shared" si="49"/>
        <v>0</v>
      </c>
      <c r="HA41">
        <v>0</v>
      </c>
      <c r="HB41">
        <v>0</v>
      </c>
      <c r="HC41">
        <f t="shared" si="50"/>
        <v>0</v>
      </c>
      <c r="HE41" t="s">
        <v>3</v>
      </c>
      <c r="HF41" t="s">
        <v>3</v>
      </c>
      <c r="HM41" t="s">
        <v>3</v>
      </c>
      <c r="HN41" t="s">
        <v>104</v>
      </c>
      <c r="HO41" t="s">
        <v>105</v>
      </c>
      <c r="HP41" t="s">
        <v>102</v>
      </c>
      <c r="HQ41" t="s">
        <v>102</v>
      </c>
      <c r="HS41">
        <v>0</v>
      </c>
      <c r="IF41">
        <v>-1</v>
      </c>
      <c r="IK41">
        <v>0</v>
      </c>
    </row>
    <row r="42" spans="1:245" x14ac:dyDescent="0.2">
      <c r="A42">
        <v>18</v>
      </c>
      <c r="B42">
        <v>1</v>
      </c>
      <c r="C42">
        <v>29</v>
      </c>
      <c r="E42" t="s">
        <v>106</v>
      </c>
      <c r="F42" t="str">
        <f>'1.Лок.смета.и.Акт'!B58</f>
        <v>01.7.06.02-0001</v>
      </c>
      <c r="G42" t="s">
        <v>108</v>
      </c>
      <c r="H42" t="s">
        <v>109</v>
      </c>
      <c r="I42">
        <f>I41*J42</f>
        <v>-21.618099999999998</v>
      </c>
      <c r="J42">
        <v>-346.99999999999994</v>
      </c>
      <c r="K42">
        <v>-347</v>
      </c>
      <c r="O42" t="e">
        <f t="shared" si="14"/>
        <v>#REF!</v>
      </c>
      <c r="P42" t="e">
        <f t="shared" si="15"/>
        <v>#REF!</v>
      </c>
      <c r="Q42">
        <f t="shared" si="16"/>
        <v>0</v>
      </c>
      <c r="R42">
        <f t="shared" si="17"/>
        <v>0</v>
      </c>
      <c r="S42">
        <f t="shared" si="18"/>
        <v>0</v>
      </c>
      <c r="T42">
        <f t="shared" si="19"/>
        <v>0</v>
      </c>
      <c r="U42">
        <f t="shared" si="20"/>
        <v>0</v>
      </c>
      <c r="V42">
        <f t="shared" si="21"/>
        <v>0</v>
      </c>
      <c r="W42">
        <f t="shared" si="22"/>
        <v>0</v>
      </c>
      <c r="X42">
        <f t="shared" si="23"/>
        <v>0</v>
      </c>
      <c r="Y42">
        <f t="shared" si="24"/>
        <v>0</v>
      </c>
      <c r="AA42">
        <v>88223195</v>
      </c>
      <c r="AB42" t="e">
        <f t="shared" si="25"/>
        <v>#REF!</v>
      </c>
      <c r="AC42" t="e">
        <f t="shared" si="26"/>
        <v>#REF!</v>
      </c>
      <c r="AD42">
        <f t="shared" si="27"/>
        <v>0</v>
      </c>
      <c r="AE42">
        <f t="shared" si="28"/>
        <v>0</v>
      </c>
      <c r="AF42">
        <f t="shared" si="29"/>
        <v>0</v>
      </c>
      <c r="AG42">
        <f t="shared" si="30"/>
        <v>0</v>
      </c>
      <c r="AH42">
        <f t="shared" si="31"/>
        <v>0</v>
      </c>
      <c r="AI42">
        <f t="shared" si="32"/>
        <v>0</v>
      </c>
      <c r="AJ42">
        <f t="shared" si="33"/>
        <v>0</v>
      </c>
      <c r="AK42">
        <v>6.38</v>
      </c>
      <c r="AL42" s="31" t="e">
        <f>'1.Лок.смета.и.Акт'!#REF!</f>
        <v>#REF!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108</v>
      </c>
      <c r="AU42">
        <v>55</v>
      </c>
      <c r="AV42">
        <v>1</v>
      </c>
      <c r="AW42">
        <v>1</v>
      </c>
      <c r="AZ42">
        <v>1</v>
      </c>
      <c r="BA42">
        <v>1</v>
      </c>
      <c r="BB42">
        <v>1</v>
      </c>
      <c r="BC42" t="e">
        <f>'1.Лок.смета.и.Акт'!#REF!</f>
        <v>#REF!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1</v>
      </c>
      <c r="BJ42" t="s">
        <v>110</v>
      </c>
      <c r="BM42">
        <v>10001</v>
      </c>
      <c r="BN42">
        <v>0</v>
      </c>
      <c r="BO42" t="s">
        <v>3</v>
      </c>
      <c r="BP42">
        <v>0</v>
      </c>
      <c r="BQ42">
        <v>2</v>
      </c>
      <c r="BR42">
        <v>1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108</v>
      </c>
      <c r="CA42">
        <v>55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 t="e">
        <f t="shared" si="34"/>
        <v>#REF!</v>
      </c>
      <c r="CQ42" t="e">
        <f t="shared" si="52"/>
        <v>#REF!</v>
      </c>
      <c r="CR42">
        <f t="shared" si="53"/>
        <v>0</v>
      </c>
      <c r="CS42">
        <f t="shared" si="35"/>
        <v>0</v>
      </c>
      <c r="CT42">
        <f t="shared" si="36"/>
        <v>0</v>
      </c>
      <c r="CU42">
        <f t="shared" si="37"/>
        <v>0</v>
      </c>
      <c r="CV42">
        <f t="shared" si="38"/>
        <v>0</v>
      </c>
      <c r="CW42">
        <f t="shared" si="39"/>
        <v>0</v>
      </c>
      <c r="CX42">
        <f t="shared" si="40"/>
        <v>0</v>
      </c>
      <c r="CY42">
        <f t="shared" si="41"/>
        <v>0</v>
      </c>
      <c r="CZ42">
        <f t="shared" si="42"/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1003</v>
      </c>
      <c r="DV42" t="s">
        <v>109</v>
      </c>
      <c r="DW42" t="str">
        <f>'1.Лок.смета.и.Акт'!D58</f>
        <v>м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66434312</v>
      </c>
      <c r="EF42">
        <v>2</v>
      </c>
      <c r="EG42" t="s">
        <v>22</v>
      </c>
      <c r="EH42">
        <v>10</v>
      </c>
      <c r="EI42" t="s">
        <v>102</v>
      </c>
      <c r="EJ42">
        <v>1</v>
      </c>
      <c r="EK42">
        <v>10001</v>
      </c>
      <c r="EL42" t="s">
        <v>102</v>
      </c>
      <c r="EM42" t="s">
        <v>103</v>
      </c>
      <c r="EO42" t="s">
        <v>3</v>
      </c>
      <c r="EQ42">
        <v>0</v>
      </c>
      <c r="ER42">
        <v>6.38</v>
      </c>
      <c r="ES42" s="31" t="e">
        <f>'1.Лок.смета.и.Акт'!#REF!</f>
        <v>#REF!</v>
      </c>
      <c r="ET42">
        <v>0</v>
      </c>
      <c r="EU42">
        <v>0</v>
      </c>
      <c r="EV42">
        <v>0</v>
      </c>
      <c r="EW42">
        <v>0</v>
      </c>
      <c r="EX42">
        <v>0</v>
      </c>
      <c r="FQ42">
        <v>0</v>
      </c>
      <c r="FR42">
        <v>0</v>
      </c>
      <c r="FS42">
        <v>0</v>
      </c>
      <c r="FX42">
        <v>108</v>
      </c>
      <c r="FY42">
        <v>55</v>
      </c>
      <c r="GA42" t="s">
        <v>3</v>
      </c>
      <c r="GD42">
        <v>1</v>
      </c>
      <c r="GF42">
        <v>-401269913</v>
      </c>
      <c r="GG42">
        <v>2</v>
      </c>
      <c r="GH42">
        <v>1</v>
      </c>
      <c r="GI42">
        <v>4</v>
      </c>
      <c r="GJ42">
        <v>0</v>
      </c>
      <c r="GK42">
        <v>0</v>
      </c>
      <c r="GL42">
        <f t="shared" si="43"/>
        <v>0</v>
      </c>
      <c r="GM42" t="e">
        <f t="shared" si="44"/>
        <v>#REF!</v>
      </c>
      <c r="GN42" t="e">
        <f t="shared" si="45"/>
        <v>#REF!</v>
      </c>
      <c r="GO42">
        <f t="shared" si="46"/>
        <v>0</v>
      </c>
      <c r="GP42">
        <f t="shared" si="47"/>
        <v>0</v>
      </c>
      <c r="GR42">
        <v>0</v>
      </c>
      <c r="GS42">
        <v>3</v>
      </c>
      <c r="GT42">
        <v>0</v>
      </c>
      <c r="GU42" t="s">
        <v>3</v>
      </c>
      <c r="GV42">
        <f t="shared" si="48"/>
        <v>0</v>
      </c>
      <c r="GW42">
        <v>1</v>
      </c>
      <c r="GX42">
        <f t="shared" si="49"/>
        <v>0</v>
      </c>
      <c r="HA42">
        <v>0</v>
      </c>
      <c r="HB42">
        <v>0</v>
      </c>
      <c r="HC42">
        <f t="shared" si="50"/>
        <v>0</v>
      </c>
      <c r="HE42" t="s">
        <v>3</v>
      </c>
      <c r="HF42" t="s">
        <v>3</v>
      </c>
      <c r="HM42" t="s">
        <v>3</v>
      </c>
      <c r="HN42" t="s">
        <v>104</v>
      </c>
      <c r="HO42" t="s">
        <v>105</v>
      </c>
      <c r="HP42" t="s">
        <v>102</v>
      </c>
      <c r="HQ42" t="s">
        <v>102</v>
      </c>
      <c r="HS42">
        <v>0</v>
      </c>
      <c r="IF42">
        <v>-1</v>
      </c>
      <c r="IK42">
        <v>0</v>
      </c>
    </row>
    <row r="43" spans="1:245" x14ac:dyDescent="0.2">
      <c r="A43">
        <v>18</v>
      </c>
      <c r="B43">
        <v>1</v>
      </c>
      <c r="C43">
        <v>30</v>
      </c>
      <c r="E43" t="s">
        <v>111</v>
      </c>
      <c r="F43" t="str">
        <f>'1.Лок.смета.и.Акт'!B59</f>
        <v>01.7.06.02-0002</v>
      </c>
      <c r="G43" t="s">
        <v>113</v>
      </c>
      <c r="H43" t="s">
        <v>109</v>
      </c>
      <c r="I43">
        <f>I41*J43</f>
        <v>-4.4233000000000002</v>
      </c>
      <c r="J43">
        <v>-71</v>
      </c>
      <c r="K43">
        <v>-71</v>
      </c>
      <c r="O43" t="e">
        <f t="shared" si="14"/>
        <v>#REF!</v>
      </c>
      <c r="P43" t="e">
        <f t="shared" si="15"/>
        <v>#REF!</v>
      </c>
      <c r="Q43">
        <f t="shared" si="16"/>
        <v>0</v>
      </c>
      <c r="R43">
        <f t="shared" si="17"/>
        <v>0</v>
      </c>
      <c r="S43">
        <f t="shared" si="18"/>
        <v>0</v>
      </c>
      <c r="T43">
        <f t="shared" si="19"/>
        <v>0</v>
      </c>
      <c r="U43">
        <f t="shared" si="20"/>
        <v>0</v>
      </c>
      <c r="V43">
        <f t="shared" si="21"/>
        <v>0</v>
      </c>
      <c r="W43">
        <f t="shared" si="22"/>
        <v>0</v>
      </c>
      <c r="X43">
        <f t="shared" si="23"/>
        <v>0</v>
      </c>
      <c r="Y43">
        <f t="shared" si="24"/>
        <v>0</v>
      </c>
      <c r="AA43">
        <v>88223195</v>
      </c>
      <c r="AB43" t="e">
        <f t="shared" si="25"/>
        <v>#REF!</v>
      </c>
      <c r="AC43" t="e">
        <f t="shared" si="26"/>
        <v>#REF!</v>
      </c>
      <c r="AD43">
        <f t="shared" si="27"/>
        <v>0</v>
      </c>
      <c r="AE43">
        <f t="shared" si="28"/>
        <v>0</v>
      </c>
      <c r="AF43">
        <f t="shared" si="29"/>
        <v>0</v>
      </c>
      <c r="AG43">
        <f t="shared" si="30"/>
        <v>0</v>
      </c>
      <c r="AH43">
        <f t="shared" si="31"/>
        <v>0</v>
      </c>
      <c r="AI43">
        <f t="shared" si="32"/>
        <v>0</v>
      </c>
      <c r="AJ43">
        <f t="shared" si="33"/>
        <v>0</v>
      </c>
      <c r="AK43">
        <v>7.95</v>
      </c>
      <c r="AL43" s="31" t="e">
        <f>'1.Лок.смета.и.Акт'!#REF!</f>
        <v>#REF!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108</v>
      </c>
      <c r="AU43">
        <v>55</v>
      </c>
      <c r="AV43">
        <v>1</v>
      </c>
      <c r="AW43">
        <v>1</v>
      </c>
      <c r="AZ43">
        <v>1</v>
      </c>
      <c r="BA43">
        <v>1</v>
      </c>
      <c r="BB43">
        <v>1</v>
      </c>
      <c r="BC43" t="e">
        <f>'1.Лок.смета.и.Акт'!#REF!</f>
        <v>#REF!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114</v>
      </c>
      <c r="BM43">
        <v>10001</v>
      </c>
      <c r="BN43">
        <v>0</v>
      </c>
      <c r="BO43" t="s">
        <v>3</v>
      </c>
      <c r="BP43">
        <v>0</v>
      </c>
      <c r="BQ43">
        <v>2</v>
      </c>
      <c r="BR43">
        <v>1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108</v>
      </c>
      <c r="CA43">
        <v>55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 t="e">
        <f t="shared" si="34"/>
        <v>#REF!</v>
      </c>
      <c r="CQ43" t="e">
        <f t="shared" si="52"/>
        <v>#REF!</v>
      </c>
      <c r="CR43">
        <f t="shared" si="53"/>
        <v>0</v>
      </c>
      <c r="CS43">
        <f t="shared" si="35"/>
        <v>0</v>
      </c>
      <c r="CT43">
        <f t="shared" si="36"/>
        <v>0</v>
      </c>
      <c r="CU43">
        <f t="shared" si="37"/>
        <v>0</v>
      </c>
      <c r="CV43">
        <f t="shared" si="38"/>
        <v>0</v>
      </c>
      <c r="CW43">
        <f t="shared" si="39"/>
        <v>0</v>
      </c>
      <c r="CX43">
        <f t="shared" si="40"/>
        <v>0</v>
      </c>
      <c r="CY43">
        <f t="shared" si="41"/>
        <v>0</v>
      </c>
      <c r="CZ43">
        <f t="shared" si="42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109</v>
      </c>
      <c r="DW43" t="str">
        <f>'1.Лок.смета.и.Акт'!D59</f>
        <v>м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66434312</v>
      </c>
      <c r="EF43">
        <v>2</v>
      </c>
      <c r="EG43" t="s">
        <v>22</v>
      </c>
      <c r="EH43">
        <v>10</v>
      </c>
      <c r="EI43" t="s">
        <v>102</v>
      </c>
      <c r="EJ43">
        <v>1</v>
      </c>
      <c r="EK43">
        <v>10001</v>
      </c>
      <c r="EL43" t="s">
        <v>102</v>
      </c>
      <c r="EM43" t="s">
        <v>103</v>
      </c>
      <c r="EO43" t="s">
        <v>3</v>
      </c>
      <c r="EQ43">
        <v>0</v>
      </c>
      <c r="ER43">
        <v>7.95</v>
      </c>
      <c r="ES43" s="31" t="e">
        <f>'1.Лок.смета.и.Акт'!#REF!</f>
        <v>#REF!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v>0</v>
      </c>
      <c r="FS43">
        <v>0</v>
      </c>
      <c r="FX43">
        <v>108</v>
      </c>
      <c r="FY43">
        <v>55</v>
      </c>
      <c r="GA43" t="s">
        <v>3</v>
      </c>
      <c r="GD43">
        <v>1</v>
      </c>
      <c r="GF43">
        <v>2137999826</v>
      </c>
      <c r="GG43">
        <v>2</v>
      </c>
      <c r="GH43">
        <v>1</v>
      </c>
      <c r="GI43">
        <v>4</v>
      </c>
      <c r="GJ43">
        <v>0</v>
      </c>
      <c r="GK43">
        <v>0</v>
      </c>
      <c r="GL43">
        <f t="shared" si="43"/>
        <v>0</v>
      </c>
      <c r="GM43" t="e">
        <f t="shared" si="44"/>
        <v>#REF!</v>
      </c>
      <c r="GN43" t="e">
        <f t="shared" si="45"/>
        <v>#REF!</v>
      </c>
      <c r="GO43">
        <f t="shared" si="46"/>
        <v>0</v>
      </c>
      <c r="GP43">
        <f t="shared" si="47"/>
        <v>0</v>
      </c>
      <c r="GR43">
        <v>0</v>
      </c>
      <c r="GS43">
        <v>3</v>
      </c>
      <c r="GT43">
        <v>0</v>
      </c>
      <c r="GU43" t="s">
        <v>3</v>
      </c>
      <c r="GV43">
        <f t="shared" si="48"/>
        <v>0</v>
      </c>
      <c r="GW43">
        <v>1</v>
      </c>
      <c r="GX43">
        <f t="shared" si="49"/>
        <v>0</v>
      </c>
      <c r="HA43">
        <v>0</v>
      </c>
      <c r="HB43">
        <v>0</v>
      </c>
      <c r="HC43">
        <f t="shared" si="50"/>
        <v>0</v>
      </c>
      <c r="HE43" t="s">
        <v>3</v>
      </c>
      <c r="HF43" t="s">
        <v>3</v>
      </c>
      <c r="HM43" t="s">
        <v>3</v>
      </c>
      <c r="HN43" t="s">
        <v>104</v>
      </c>
      <c r="HO43" t="s">
        <v>105</v>
      </c>
      <c r="HP43" t="s">
        <v>102</v>
      </c>
      <c r="HQ43" t="s">
        <v>102</v>
      </c>
      <c r="HS43">
        <v>0</v>
      </c>
      <c r="IF43">
        <v>-1</v>
      </c>
      <c r="IK43">
        <v>0</v>
      </c>
    </row>
    <row r="44" spans="1:245" x14ac:dyDescent="0.2">
      <c r="A44">
        <v>18</v>
      </c>
      <c r="B44">
        <v>1</v>
      </c>
      <c r="C44">
        <v>31</v>
      </c>
      <c r="E44" t="s">
        <v>115</v>
      </c>
      <c r="F44" t="str">
        <f>'1.Лок.смета.и.Акт'!B60</f>
        <v>01.7.06.11-0001</v>
      </c>
      <c r="G44" t="s">
        <v>117</v>
      </c>
      <c r="H44" t="s">
        <v>76</v>
      </c>
      <c r="I44">
        <f>I41*J44</f>
        <v>-1.3332200000000001</v>
      </c>
      <c r="J44">
        <v>-21.400000000000002</v>
      </c>
      <c r="K44">
        <v>-21.4</v>
      </c>
      <c r="O44" t="e">
        <f t="shared" si="14"/>
        <v>#REF!</v>
      </c>
      <c r="P44" t="e">
        <f t="shared" si="15"/>
        <v>#REF!</v>
      </c>
      <c r="Q44">
        <f t="shared" si="16"/>
        <v>0</v>
      </c>
      <c r="R44">
        <f t="shared" si="17"/>
        <v>0</v>
      </c>
      <c r="S44">
        <f t="shared" si="18"/>
        <v>0</v>
      </c>
      <c r="T44">
        <f t="shared" si="19"/>
        <v>0</v>
      </c>
      <c r="U44">
        <f t="shared" si="20"/>
        <v>0</v>
      </c>
      <c r="V44">
        <f t="shared" si="21"/>
        <v>0</v>
      </c>
      <c r="W44">
        <f t="shared" si="22"/>
        <v>0</v>
      </c>
      <c r="X44">
        <f t="shared" si="23"/>
        <v>0</v>
      </c>
      <c r="Y44">
        <f t="shared" si="24"/>
        <v>0</v>
      </c>
      <c r="AA44">
        <v>88223195</v>
      </c>
      <c r="AB44" t="e">
        <f t="shared" si="25"/>
        <v>#REF!</v>
      </c>
      <c r="AC44" t="e">
        <f t="shared" si="26"/>
        <v>#REF!</v>
      </c>
      <c r="AD44">
        <f t="shared" si="27"/>
        <v>0</v>
      </c>
      <c r="AE44">
        <f t="shared" si="28"/>
        <v>0</v>
      </c>
      <c r="AF44">
        <f t="shared" si="29"/>
        <v>0</v>
      </c>
      <c r="AG44">
        <f t="shared" si="30"/>
        <v>0</v>
      </c>
      <c r="AH44">
        <f t="shared" si="31"/>
        <v>0</v>
      </c>
      <c r="AI44">
        <f t="shared" si="32"/>
        <v>0</v>
      </c>
      <c r="AJ44">
        <f t="shared" si="33"/>
        <v>0</v>
      </c>
      <c r="AK44">
        <v>64.099999999999994</v>
      </c>
      <c r="AL44" s="31" t="e">
        <f>'1.Лок.смета.и.Акт'!#REF!</f>
        <v>#REF!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108</v>
      </c>
      <c r="AU44">
        <v>55</v>
      </c>
      <c r="AV44">
        <v>1</v>
      </c>
      <c r="AW44">
        <v>1</v>
      </c>
      <c r="AZ44">
        <v>1</v>
      </c>
      <c r="BA44">
        <v>1</v>
      </c>
      <c r="BB44">
        <v>1</v>
      </c>
      <c r="BC44" t="e">
        <f>'1.Лок.смета.и.Акт'!#REF!</f>
        <v>#REF!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1</v>
      </c>
      <c r="BJ44" t="s">
        <v>118</v>
      </c>
      <c r="BM44">
        <v>10001</v>
      </c>
      <c r="BN44">
        <v>0</v>
      </c>
      <c r="BO44" t="s">
        <v>3</v>
      </c>
      <c r="BP44">
        <v>0</v>
      </c>
      <c r="BQ44">
        <v>2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108</v>
      </c>
      <c r="CA44">
        <v>55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 t="e">
        <f t="shared" si="34"/>
        <v>#REF!</v>
      </c>
      <c r="CQ44" t="e">
        <f t="shared" si="52"/>
        <v>#REF!</v>
      </c>
      <c r="CR44">
        <f t="shared" si="53"/>
        <v>0</v>
      </c>
      <c r="CS44">
        <f t="shared" si="35"/>
        <v>0</v>
      </c>
      <c r="CT44">
        <f t="shared" si="36"/>
        <v>0</v>
      </c>
      <c r="CU44">
        <f t="shared" si="37"/>
        <v>0</v>
      </c>
      <c r="CV44">
        <f t="shared" si="38"/>
        <v>0</v>
      </c>
      <c r="CW44">
        <f t="shared" si="39"/>
        <v>0</v>
      </c>
      <c r="CX44">
        <f t="shared" si="40"/>
        <v>0</v>
      </c>
      <c r="CY44">
        <f t="shared" si="41"/>
        <v>0</v>
      </c>
      <c r="CZ44">
        <f t="shared" si="42"/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1003</v>
      </c>
      <c r="DV44" t="s">
        <v>76</v>
      </c>
      <c r="DW44" t="str">
        <f>'1.Лок.смета.и.Акт'!D60</f>
        <v>10 м</v>
      </c>
      <c r="DX44">
        <v>10</v>
      </c>
      <c r="DZ44" t="s">
        <v>3</v>
      </c>
      <c r="EA44" t="s">
        <v>3</v>
      </c>
      <c r="EB44" t="s">
        <v>3</v>
      </c>
      <c r="EC44" t="s">
        <v>3</v>
      </c>
      <c r="EE44">
        <v>66434312</v>
      </c>
      <c r="EF44">
        <v>2</v>
      </c>
      <c r="EG44" t="s">
        <v>22</v>
      </c>
      <c r="EH44">
        <v>10</v>
      </c>
      <c r="EI44" t="s">
        <v>102</v>
      </c>
      <c r="EJ44">
        <v>1</v>
      </c>
      <c r="EK44">
        <v>10001</v>
      </c>
      <c r="EL44" t="s">
        <v>102</v>
      </c>
      <c r="EM44" t="s">
        <v>103</v>
      </c>
      <c r="EO44" t="s">
        <v>3</v>
      </c>
      <c r="EQ44">
        <v>0</v>
      </c>
      <c r="ER44">
        <v>64.099999999999994</v>
      </c>
      <c r="ES44" s="31" t="e">
        <f>'1.Лок.смета.и.Акт'!#REF!</f>
        <v>#REF!</v>
      </c>
      <c r="ET44">
        <v>0</v>
      </c>
      <c r="EU44">
        <v>0</v>
      </c>
      <c r="EV44">
        <v>0</v>
      </c>
      <c r="EW44">
        <v>0</v>
      </c>
      <c r="EX44">
        <v>0</v>
      </c>
      <c r="FQ44">
        <v>0</v>
      </c>
      <c r="FR44">
        <v>0</v>
      </c>
      <c r="FS44">
        <v>0</v>
      </c>
      <c r="FX44">
        <v>108</v>
      </c>
      <c r="FY44">
        <v>55</v>
      </c>
      <c r="GA44" t="s">
        <v>3</v>
      </c>
      <c r="GD44">
        <v>1</v>
      </c>
      <c r="GF44">
        <v>-236616192</v>
      </c>
      <c r="GG44">
        <v>2</v>
      </c>
      <c r="GH44">
        <v>1</v>
      </c>
      <c r="GI44">
        <v>4</v>
      </c>
      <c r="GJ44">
        <v>0</v>
      </c>
      <c r="GK44">
        <v>0</v>
      </c>
      <c r="GL44">
        <f t="shared" si="43"/>
        <v>0</v>
      </c>
      <c r="GM44" t="e">
        <f t="shared" si="44"/>
        <v>#REF!</v>
      </c>
      <c r="GN44" t="e">
        <f t="shared" si="45"/>
        <v>#REF!</v>
      </c>
      <c r="GO44">
        <f t="shared" si="46"/>
        <v>0</v>
      </c>
      <c r="GP44">
        <f t="shared" si="47"/>
        <v>0</v>
      </c>
      <c r="GR44">
        <v>0</v>
      </c>
      <c r="GS44">
        <v>3</v>
      </c>
      <c r="GT44">
        <v>0</v>
      </c>
      <c r="GU44" t="s">
        <v>3</v>
      </c>
      <c r="GV44">
        <f t="shared" si="48"/>
        <v>0</v>
      </c>
      <c r="GW44">
        <v>1</v>
      </c>
      <c r="GX44">
        <f t="shared" si="49"/>
        <v>0</v>
      </c>
      <c r="HA44">
        <v>0</v>
      </c>
      <c r="HB44">
        <v>0</v>
      </c>
      <c r="HC44">
        <f t="shared" si="50"/>
        <v>0</v>
      </c>
      <c r="HE44" t="s">
        <v>3</v>
      </c>
      <c r="HF44" t="s">
        <v>3</v>
      </c>
      <c r="HM44" t="s">
        <v>3</v>
      </c>
      <c r="HN44" t="s">
        <v>104</v>
      </c>
      <c r="HO44" t="s">
        <v>105</v>
      </c>
      <c r="HP44" t="s">
        <v>102</v>
      </c>
      <c r="HQ44" t="s">
        <v>102</v>
      </c>
      <c r="HS44">
        <v>0</v>
      </c>
      <c r="IF44">
        <v>-1</v>
      </c>
      <c r="IK44">
        <v>0</v>
      </c>
    </row>
    <row r="45" spans="1:245" x14ac:dyDescent="0.2">
      <c r="A45">
        <v>18</v>
      </c>
      <c r="B45">
        <v>1</v>
      </c>
      <c r="C45">
        <v>32</v>
      </c>
      <c r="E45" t="s">
        <v>119</v>
      </c>
      <c r="F45" t="str">
        <f>'1.Лок.смета.и.Акт'!B61</f>
        <v>01.7.15.07-0005</v>
      </c>
      <c r="G45" t="s">
        <v>121</v>
      </c>
      <c r="H45" t="s">
        <v>122</v>
      </c>
      <c r="I45">
        <f>I41*J45</f>
        <v>-1.90638</v>
      </c>
      <c r="J45">
        <v>-30.599999999999998</v>
      </c>
      <c r="K45">
        <v>-30.6</v>
      </c>
      <c r="O45" t="e">
        <f t="shared" si="14"/>
        <v>#REF!</v>
      </c>
      <c r="P45" t="e">
        <f t="shared" si="15"/>
        <v>#REF!</v>
      </c>
      <c r="Q45">
        <f t="shared" si="16"/>
        <v>0</v>
      </c>
      <c r="R45">
        <f t="shared" si="17"/>
        <v>0</v>
      </c>
      <c r="S45">
        <f t="shared" si="18"/>
        <v>0</v>
      </c>
      <c r="T45">
        <f t="shared" si="19"/>
        <v>0</v>
      </c>
      <c r="U45">
        <f t="shared" si="20"/>
        <v>0</v>
      </c>
      <c r="V45">
        <f t="shared" si="21"/>
        <v>0</v>
      </c>
      <c r="W45">
        <f t="shared" si="22"/>
        <v>0</v>
      </c>
      <c r="X45">
        <f t="shared" si="23"/>
        <v>0</v>
      </c>
      <c r="Y45">
        <f t="shared" si="24"/>
        <v>0</v>
      </c>
      <c r="AA45">
        <v>88223195</v>
      </c>
      <c r="AB45" t="e">
        <f t="shared" si="25"/>
        <v>#REF!</v>
      </c>
      <c r="AC45" t="e">
        <f t="shared" si="26"/>
        <v>#REF!</v>
      </c>
      <c r="AD45">
        <f t="shared" si="27"/>
        <v>0</v>
      </c>
      <c r="AE45">
        <f t="shared" si="28"/>
        <v>0</v>
      </c>
      <c r="AF45">
        <f t="shared" si="29"/>
        <v>0</v>
      </c>
      <c r="AG45">
        <f t="shared" si="30"/>
        <v>0</v>
      </c>
      <c r="AH45">
        <f t="shared" si="31"/>
        <v>0</v>
      </c>
      <c r="AI45">
        <f t="shared" si="32"/>
        <v>0</v>
      </c>
      <c r="AJ45">
        <f t="shared" si="33"/>
        <v>0</v>
      </c>
      <c r="AK45">
        <v>7.03</v>
      </c>
      <c r="AL45" s="31" t="e">
        <f>'1.Лок.смета.и.Акт'!#REF!</f>
        <v>#REF!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108</v>
      </c>
      <c r="AU45">
        <v>55</v>
      </c>
      <c r="AV45">
        <v>1</v>
      </c>
      <c r="AW45">
        <v>1</v>
      </c>
      <c r="AZ45">
        <v>1</v>
      </c>
      <c r="BA45">
        <v>1</v>
      </c>
      <c r="BB45">
        <v>1</v>
      </c>
      <c r="BC45" t="e">
        <f>'1.Лок.смета.и.Акт'!#REF!</f>
        <v>#REF!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123</v>
      </c>
      <c r="BM45">
        <v>10001</v>
      </c>
      <c r="BN45">
        <v>0</v>
      </c>
      <c r="BO45" t="s">
        <v>3</v>
      </c>
      <c r="BP45">
        <v>0</v>
      </c>
      <c r="BQ45">
        <v>2</v>
      </c>
      <c r="BR45">
        <v>1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108</v>
      </c>
      <c r="CA45">
        <v>55</v>
      </c>
      <c r="CB45" t="s">
        <v>3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 t="e">
        <f t="shared" si="34"/>
        <v>#REF!</v>
      </c>
      <c r="CQ45" t="e">
        <f t="shared" si="52"/>
        <v>#REF!</v>
      </c>
      <c r="CR45">
        <f t="shared" si="53"/>
        <v>0</v>
      </c>
      <c r="CS45">
        <f t="shared" si="35"/>
        <v>0</v>
      </c>
      <c r="CT45">
        <f t="shared" si="36"/>
        <v>0</v>
      </c>
      <c r="CU45">
        <f t="shared" si="37"/>
        <v>0</v>
      </c>
      <c r="CV45">
        <f t="shared" si="38"/>
        <v>0</v>
      </c>
      <c r="CW45">
        <f t="shared" si="39"/>
        <v>0</v>
      </c>
      <c r="CX45">
        <f t="shared" si="40"/>
        <v>0</v>
      </c>
      <c r="CY45">
        <f t="shared" si="41"/>
        <v>0</v>
      </c>
      <c r="CZ45">
        <f t="shared" si="42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122</v>
      </c>
      <c r="DW45" t="str">
        <f>'1.Лок.смета.и.Акт'!D61</f>
        <v>10 ШТ</v>
      </c>
      <c r="DX45">
        <v>1</v>
      </c>
      <c r="DZ45" t="s">
        <v>3</v>
      </c>
      <c r="EA45" t="s">
        <v>3</v>
      </c>
      <c r="EB45" t="s">
        <v>3</v>
      </c>
      <c r="EC45" t="s">
        <v>3</v>
      </c>
      <c r="EE45">
        <v>66434312</v>
      </c>
      <c r="EF45">
        <v>2</v>
      </c>
      <c r="EG45" t="s">
        <v>22</v>
      </c>
      <c r="EH45">
        <v>10</v>
      </c>
      <c r="EI45" t="s">
        <v>102</v>
      </c>
      <c r="EJ45">
        <v>1</v>
      </c>
      <c r="EK45">
        <v>10001</v>
      </c>
      <c r="EL45" t="s">
        <v>102</v>
      </c>
      <c r="EM45" t="s">
        <v>103</v>
      </c>
      <c r="EO45" t="s">
        <v>3</v>
      </c>
      <c r="EQ45">
        <v>0</v>
      </c>
      <c r="ER45">
        <v>7.03</v>
      </c>
      <c r="ES45" s="31" t="e">
        <f>'1.Лок.смета.и.Акт'!#REF!</f>
        <v>#REF!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v>0</v>
      </c>
      <c r="FS45">
        <v>0</v>
      </c>
      <c r="FX45">
        <v>108</v>
      </c>
      <c r="FY45">
        <v>55</v>
      </c>
      <c r="GA45" t="s">
        <v>3</v>
      </c>
      <c r="GD45">
        <v>1</v>
      </c>
      <c r="GF45">
        <v>1137178285</v>
      </c>
      <c r="GG45">
        <v>2</v>
      </c>
      <c r="GH45">
        <v>1</v>
      </c>
      <c r="GI45">
        <v>4</v>
      </c>
      <c r="GJ45">
        <v>0</v>
      </c>
      <c r="GK45">
        <v>0</v>
      </c>
      <c r="GL45">
        <f t="shared" si="43"/>
        <v>0</v>
      </c>
      <c r="GM45" t="e">
        <f t="shared" si="44"/>
        <v>#REF!</v>
      </c>
      <c r="GN45" t="e">
        <f t="shared" si="45"/>
        <v>#REF!</v>
      </c>
      <c r="GO45">
        <f t="shared" si="46"/>
        <v>0</v>
      </c>
      <c r="GP45">
        <f t="shared" si="47"/>
        <v>0</v>
      </c>
      <c r="GR45">
        <v>0</v>
      </c>
      <c r="GS45">
        <v>3</v>
      </c>
      <c r="GT45">
        <v>0</v>
      </c>
      <c r="GU45" t="s">
        <v>3</v>
      </c>
      <c r="GV45">
        <f t="shared" si="48"/>
        <v>0</v>
      </c>
      <c r="GW45">
        <v>1</v>
      </c>
      <c r="GX45">
        <f t="shared" si="49"/>
        <v>0</v>
      </c>
      <c r="HA45">
        <v>0</v>
      </c>
      <c r="HB45">
        <v>0</v>
      </c>
      <c r="HC45">
        <f t="shared" si="50"/>
        <v>0</v>
      </c>
      <c r="HE45" t="s">
        <v>3</v>
      </c>
      <c r="HF45" t="s">
        <v>3</v>
      </c>
      <c r="HM45" t="s">
        <v>3</v>
      </c>
      <c r="HN45" t="s">
        <v>104</v>
      </c>
      <c r="HO45" t="s">
        <v>105</v>
      </c>
      <c r="HP45" t="s">
        <v>102</v>
      </c>
      <c r="HQ45" t="s">
        <v>102</v>
      </c>
      <c r="HS45">
        <v>0</v>
      </c>
      <c r="IF45">
        <v>-1</v>
      </c>
      <c r="IK45">
        <v>0</v>
      </c>
    </row>
    <row r="46" spans="1:245" x14ac:dyDescent="0.2">
      <c r="A46">
        <v>18</v>
      </c>
      <c r="B46">
        <v>1</v>
      </c>
      <c r="C46">
        <v>35</v>
      </c>
      <c r="E46" t="s">
        <v>35</v>
      </c>
      <c r="F46" t="str">
        <f>'1.Лок.смета.и.Акт'!B62</f>
        <v>Прайс</v>
      </c>
      <c r="G46" t="s">
        <v>124</v>
      </c>
      <c r="H46" t="s">
        <v>109</v>
      </c>
      <c r="I46">
        <f>I41*J46</f>
        <v>25.704000000000001</v>
      </c>
      <c r="J46" s="78">
        <f>'4.Ведомость_списания'!F32</f>
        <v>412.58426966292137</v>
      </c>
      <c r="K46">
        <v>412.58426969999999</v>
      </c>
      <c r="O46" t="e">
        <f t="shared" si="14"/>
        <v>#REF!</v>
      </c>
      <c r="P46" t="e">
        <f t="shared" si="15"/>
        <v>#REF!</v>
      </c>
      <c r="Q46">
        <f t="shared" si="16"/>
        <v>0</v>
      </c>
      <c r="R46">
        <f t="shared" si="17"/>
        <v>0</v>
      </c>
      <c r="S46">
        <f t="shared" si="18"/>
        <v>0</v>
      </c>
      <c r="T46">
        <f t="shared" si="19"/>
        <v>0</v>
      </c>
      <c r="U46">
        <f t="shared" si="20"/>
        <v>0</v>
      </c>
      <c r="V46">
        <f t="shared" si="21"/>
        <v>0</v>
      </c>
      <c r="W46">
        <f t="shared" si="22"/>
        <v>0</v>
      </c>
      <c r="X46">
        <f t="shared" si="23"/>
        <v>0</v>
      </c>
      <c r="Y46">
        <f t="shared" si="24"/>
        <v>0</v>
      </c>
      <c r="AA46">
        <v>88223195</v>
      </c>
      <c r="AB46" t="e">
        <f t="shared" si="25"/>
        <v>#REF!</v>
      </c>
      <c r="AC46" t="e">
        <f t="shared" si="26"/>
        <v>#REF!</v>
      </c>
      <c r="AD46">
        <f t="shared" si="27"/>
        <v>0</v>
      </c>
      <c r="AE46">
        <f t="shared" si="28"/>
        <v>0</v>
      </c>
      <c r="AF46">
        <f t="shared" si="29"/>
        <v>0</v>
      </c>
      <c r="AG46">
        <f t="shared" si="30"/>
        <v>0</v>
      </c>
      <c r="AH46">
        <f t="shared" si="31"/>
        <v>0</v>
      </c>
      <c r="AI46">
        <f t="shared" si="32"/>
        <v>0</v>
      </c>
      <c r="AJ46">
        <f t="shared" si="33"/>
        <v>0</v>
      </c>
      <c r="AK46">
        <v>12.73</v>
      </c>
      <c r="AL46" s="31" t="e">
        <f>'1.Лок.смета.и.Акт'!#REF!</f>
        <v>#REF!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 t="e">
        <f>'1.Лок.смета.и.Акт'!#REF!</f>
        <v>#REF!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1</v>
      </c>
      <c r="BJ46" t="s">
        <v>3</v>
      </c>
      <c r="BM46">
        <v>1100</v>
      </c>
      <c r="BN46">
        <v>0</v>
      </c>
      <c r="BO46" t="s">
        <v>3</v>
      </c>
      <c r="BP46">
        <v>0</v>
      </c>
      <c r="BQ46">
        <v>8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0</v>
      </c>
      <c r="CA46">
        <v>0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 t="e">
        <f t="shared" si="34"/>
        <v>#REF!</v>
      </c>
      <c r="CQ46" t="e">
        <f t="shared" ref="CQ46:CR50" si="54">AC46</f>
        <v>#REF!</v>
      </c>
      <c r="CR46">
        <f t="shared" si="54"/>
        <v>0</v>
      </c>
      <c r="CS46">
        <f t="shared" si="35"/>
        <v>0</v>
      </c>
      <c r="CT46">
        <f t="shared" si="36"/>
        <v>0</v>
      </c>
      <c r="CU46">
        <f t="shared" si="37"/>
        <v>0</v>
      </c>
      <c r="CV46">
        <f t="shared" si="38"/>
        <v>0</v>
      </c>
      <c r="CW46">
        <f t="shared" si="39"/>
        <v>0</v>
      </c>
      <c r="CX46">
        <f t="shared" si="40"/>
        <v>0</v>
      </c>
      <c r="CY46">
        <f t="shared" si="41"/>
        <v>0</v>
      </c>
      <c r="CZ46">
        <f t="shared" si="42"/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1003</v>
      </c>
      <c r="DV46" t="s">
        <v>109</v>
      </c>
      <c r="DW46" t="str">
        <f>'1.Лок.смета.и.Акт'!D62</f>
        <v>м</v>
      </c>
      <c r="DX46">
        <v>1</v>
      </c>
      <c r="DZ46" t="s">
        <v>3</v>
      </c>
      <c r="EA46" t="s">
        <v>3</v>
      </c>
      <c r="EB46" t="s">
        <v>3</v>
      </c>
      <c r="EC46" t="s">
        <v>3</v>
      </c>
      <c r="EE46">
        <v>66434180</v>
      </c>
      <c r="EF46">
        <v>8</v>
      </c>
      <c r="EG46" t="s">
        <v>31</v>
      </c>
      <c r="EH46">
        <v>0</v>
      </c>
      <c r="EI46" t="s">
        <v>3</v>
      </c>
      <c r="EJ46">
        <v>1</v>
      </c>
      <c r="EK46">
        <v>1100</v>
      </c>
      <c r="EL46" t="s">
        <v>32</v>
      </c>
      <c r="EM46" t="s">
        <v>33</v>
      </c>
      <c r="EO46" t="s">
        <v>3</v>
      </c>
      <c r="EQ46">
        <v>0</v>
      </c>
      <c r="ER46">
        <v>12.73</v>
      </c>
      <c r="ES46" s="31" t="e">
        <f>'1.Лок.смета.и.Акт'!#REF!</f>
        <v>#REF!</v>
      </c>
      <c r="ET46">
        <v>0</v>
      </c>
      <c r="EU46">
        <v>0</v>
      </c>
      <c r="EV46">
        <v>0</v>
      </c>
      <c r="EW46">
        <v>0</v>
      </c>
      <c r="EX46">
        <v>0</v>
      </c>
      <c r="EZ46">
        <v>5</v>
      </c>
      <c r="FC46">
        <v>0</v>
      </c>
      <c r="FD46">
        <v>18</v>
      </c>
      <c r="FF46">
        <v>12.18</v>
      </c>
      <c r="FQ46">
        <v>0</v>
      </c>
      <c r="FR46">
        <v>0</v>
      </c>
      <c r="FS46">
        <v>0</v>
      </c>
      <c r="FX46">
        <v>0</v>
      </c>
      <c r="FY46">
        <v>0</v>
      </c>
      <c r="GA46" t="s">
        <v>125</v>
      </c>
      <c r="GD46">
        <v>1</v>
      </c>
      <c r="GF46">
        <v>-1945252716</v>
      </c>
      <c r="GG46">
        <v>2</v>
      </c>
      <c r="GH46">
        <v>3</v>
      </c>
      <c r="GI46">
        <v>4</v>
      </c>
      <c r="GJ46">
        <v>0</v>
      </c>
      <c r="GK46">
        <v>0</v>
      </c>
      <c r="GL46">
        <f t="shared" si="43"/>
        <v>0</v>
      </c>
      <c r="GM46" t="e">
        <f t="shared" si="44"/>
        <v>#REF!</v>
      </c>
      <c r="GN46" t="e">
        <f t="shared" si="45"/>
        <v>#REF!</v>
      </c>
      <c r="GO46">
        <f t="shared" si="46"/>
        <v>0</v>
      </c>
      <c r="GP46">
        <f t="shared" si="47"/>
        <v>0</v>
      </c>
      <c r="GR46">
        <v>1</v>
      </c>
      <c r="GS46">
        <v>1</v>
      </c>
      <c r="GT46">
        <v>0</v>
      </c>
      <c r="GU46" t="s">
        <v>3</v>
      </c>
      <c r="GV46">
        <f t="shared" si="48"/>
        <v>0</v>
      </c>
      <c r="GW46">
        <v>1</v>
      </c>
      <c r="GX46">
        <f t="shared" si="49"/>
        <v>0</v>
      </c>
      <c r="HA46">
        <v>0</v>
      </c>
      <c r="HB46">
        <v>0</v>
      </c>
      <c r="HC46">
        <f t="shared" si="50"/>
        <v>0</v>
      </c>
      <c r="HE46" t="s">
        <v>35</v>
      </c>
      <c r="HF46" t="s">
        <v>36</v>
      </c>
      <c r="HG46" t="e">
        <f>ROUND(AC46*I46,0)</f>
        <v>#REF!</v>
      </c>
      <c r="HM46" t="s">
        <v>3</v>
      </c>
      <c r="HN46" t="s">
        <v>3</v>
      </c>
      <c r="HO46" t="s">
        <v>3</v>
      </c>
      <c r="HP46" t="s">
        <v>3</v>
      </c>
      <c r="HQ46" t="s">
        <v>3</v>
      </c>
      <c r="HS46">
        <v>0</v>
      </c>
      <c r="IF46">
        <v>-1</v>
      </c>
      <c r="IK46">
        <v>0</v>
      </c>
    </row>
    <row r="47" spans="1:245" x14ac:dyDescent="0.2">
      <c r="A47">
        <v>18</v>
      </c>
      <c r="B47">
        <v>1</v>
      </c>
      <c r="C47">
        <v>36</v>
      </c>
      <c r="E47" t="s">
        <v>126</v>
      </c>
      <c r="F47" t="str">
        <f>'1.Лок.смета.и.Акт'!B63</f>
        <v>Прайс</v>
      </c>
      <c r="G47" t="s">
        <v>127</v>
      </c>
      <c r="H47" t="s">
        <v>109</v>
      </c>
      <c r="I47">
        <f>I41*J47</f>
        <v>6.3630000000000004</v>
      </c>
      <c r="J47" s="78">
        <f>'4.Ведомость_списания'!F33</f>
        <v>102.13483146067416</v>
      </c>
      <c r="K47">
        <v>102.1348315</v>
      </c>
      <c r="O47" t="e">
        <f t="shared" si="14"/>
        <v>#REF!</v>
      </c>
      <c r="P47" t="e">
        <f t="shared" si="15"/>
        <v>#REF!</v>
      </c>
      <c r="Q47">
        <f t="shared" si="16"/>
        <v>0</v>
      </c>
      <c r="R47">
        <f t="shared" si="17"/>
        <v>0</v>
      </c>
      <c r="S47">
        <f t="shared" si="18"/>
        <v>0</v>
      </c>
      <c r="T47">
        <f t="shared" si="19"/>
        <v>0</v>
      </c>
      <c r="U47">
        <f t="shared" si="20"/>
        <v>0</v>
      </c>
      <c r="V47">
        <f t="shared" si="21"/>
        <v>0</v>
      </c>
      <c r="W47">
        <f t="shared" si="22"/>
        <v>0</v>
      </c>
      <c r="X47">
        <f t="shared" si="23"/>
        <v>0</v>
      </c>
      <c r="Y47">
        <f t="shared" si="24"/>
        <v>0</v>
      </c>
      <c r="AA47">
        <v>88223195</v>
      </c>
      <c r="AB47" t="e">
        <f t="shared" si="25"/>
        <v>#REF!</v>
      </c>
      <c r="AC47" t="e">
        <f t="shared" si="26"/>
        <v>#REF!</v>
      </c>
      <c r="AD47">
        <f t="shared" si="27"/>
        <v>0</v>
      </c>
      <c r="AE47">
        <f t="shared" si="28"/>
        <v>0</v>
      </c>
      <c r="AF47">
        <f t="shared" si="29"/>
        <v>0</v>
      </c>
      <c r="AG47">
        <f t="shared" si="30"/>
        <v>0</v>
      </c>
      <c r="AH47">
        <f t="shared" si="31"/>
        <v>0</v>
      </c>
      <c r="AI47">
        <f t="shared" si="32"/>
        <v>0</v>
      </c>
      <c r="AJ47">
        <f t="shared" si="33"/>
        <v>0</v>
      </c>
      <c r="AK47">
        <v>19.169999999999998</v>
      </c>
      <c r="AL47" s="31" t="e">
        <f>'1.Лок.смета.и.Акт'!#REF!</f>
        <v>#REF!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1</v>
      </c>
      <c r="AW47">
        <v>1</v>
      </c>
      <c r="AZ47">
        <v>1</v>
      </c>
      <c r="BA47">
        <v>1</v>
      </c>
      <c r="BB47">
        <v>1</v>
      </c>
      <c r="BC47" t="e">
        <f>'1.Лок.смета.и.Акт'!#REF!</f>
        <v>#REF!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1100</v>
      </c>
      <c r="BN47">
        <v>0</v>
      </c>
      <c r="BO47" t="s">
        <v>3</v>
      </c>
      <c r="BP47">
        <v>0</v>
      </c>
      <c r="BQ47">
        <v>8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0</v>
      </c>
      <c r="CA47">
        <v>0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 t="e">
        <f t="shared" si="34"/>
        <v>#REF!</v>
      </c>
      <c r="CQ47" t="e">
        <f t="shared" si="54"/>
        <v>#REF!</v>
      </c>
      <c r="CR47">
        <f t="shared" si="54"/>
        <v>0</v>
      </c>
      <c r="CS47">
        <f t="shared" si="35"/>
        <v>0</v>
      </c>
      <c r="CT47">
        <f t="shared" si="36"/>
        <v>0</v>
      </c>
      <c r="CU47">
        <f t="shared" si="37"/>
        <v>0</v>
      </c>
      <c r="CV47">
        <f t="shared" si="38"/>
        <v>0</v>
      </c>
      <c r="CW47">
        <f t="shared" si="39"/>
        <v>0</v>
      </c>
      <c r="CX47">
        <f t="shared" si="40"/>
        <v>0</v>
      </c>
      <c r="CY47">
        <f t="shared" si="41"/>
        <v>0</v>
      </c>
      <c r="CZ47">
        <f t="shared" si="42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109</v>
      </c>
      <c r="DW47" t="str">
        <f>'1.Лок.смета.и.Акт'!D63</f>
        <v>м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66434180</v>
      </c>
      <c r="EF47">
        <v>8</v>
      </c>
      <c r="EG47" t="s">
        <v>31</v>
      </c>
      <c r="EH47">
        <v>0</v>
      </c>
      <c r="EI47" t="s">
        <v>3</v>
      </c>
      <c r="EJ47">
        <v>1</v>
      </c>
      <c r="EK47">
        <v>1100</v>
      </c>
      <c r="EL47" t="s">
        <v>32</v>
      </c>
      <c r="EM47" t="s">
        <v>33</v>
      </c>
      <c r="EO47" t="s">
        <v>3</v>
      </c>
      <c r="EQ47">
        <v>0</v>
      </c>
      <c r="ER47">
        <v>19.169999999999998</v>
      </c>
      <c r="ES47" s="31" t="e">
        <f>'1.Лок.смета.и.Акт'!#REF!</f>
        <v>#REF!</v>
      </c>
      <c r="ET47">
        <v>0</v>
      </c>
      <c r="EU47">
        <v>0</v>
      </c>
      <c r="EV47">
        <v>0</v>
      </c>
      <c r="EW47">
        <v>0</v>
      </c>
      <c r="EX47">
        <v>0</v>
      </c>
      <c r="EZ47">
        <v>5</v>
      </c>
      <c r="FC47">
        <v>0</v>
      </c>
      <c r="FD47">
        <v>18</v>
      </c>
      <c r="FF47">
        <v>18.329999999999998</v>
      </c>
      <c r="FQ47">
        <v>0</v>
      </c>
      <c r="FR47">
        <v>0</v>
      </c>
      <c r="FS47">
        <v>0</v>
      </c>
      <c r="FX47">
        <v>0</v>
      </c>
      <c r="FY47">
        <v>0</v>
      </c>
      <c r="GA47" t="s">
        <v>128</v>
      </c>
      <c r="GD47">
        <v>1</v>
      </c>
      <c r="GF47">
        <v>160057132</v>
      </c>
      <c r="GG47">
        <v>2</v>
      </c>
      <c r="GH47">
        <v>3</v>
      </c>
      <c r="GI47">
        <v>4</v>
      </c>
      <c r="GJ47">
        <v>0</v>
      </c>
      <c r="GK47">
        <v>0</v>
      </c>
      <c r="GL47">
        <f t="shared" si="43"/>
        <v>0</v>
      </c>
      <c r="GM47" t="e">
        <f t="shared" si="44"/>
        <v>#REF!</v>
      </c>
      <c r="GN47" t="e">
        <f t="shared" si="45"/>
        <v>#REF!</v>
      </c>
      <c r="GO47">
        <f t="shared" si="46"/>
        <v>0</v>
      </c>
      <c r="GP47">
        <f t="shared" si="47"/>
        <v>0</v>
      </c>
      <c r="GR47">
        <v>1</v>
      </c>
      <c r="GS47">
        <v>1</v>
      </c>
      <c r="GT47">
        <v>0</v>
      </c>
      <c r="GU47" t="s">
        <v>3</v>
      </c>
      <c r="GV47">
        <f t="shared" si="48"/>
        <v>0</v>
      </c>
      <c r="GW47">
        <v>1</v>
      </c>
      <c r="GX47">
        <f t="shared" si="49"/>
        <v>0</v>
      </c>
      <c r="HA47">
        <v>0</v>
      </c>
      <c r="HB47">
        <v>0</v>
      </c>
      <c r="HC47">
        <f t="shared" si="50"/>
        <v>0</v>
      </c>
      <c r="HE47" t="s">
        <v>35</v>
      </c>
      <c r="HF47" t="s">
        <v>36</v>
      </c>
      <c r="HG47" t="e">
        <f>ROUND(AC47*I47,0)</f>
        <v>#REF!</v>
      </c>
      <c r="HM47" t="s">
        <v>3</v>
      </c>
      <c r="HN47" t="s">
        <v>3</v>
      </c>
      <c r="HO47" t="s">
        <v>3</v>
      </c>
      <c r="HP47" t="s">
        <v>3</v>
      </c>
      <c r="HQ47" t="s">
        <v>3</v>
      </c>
      <c r="HS47">
        <v>0</v>
      </c>
      <c r="IF47">
        <v>-1</v>
      </c>
      <c r="IK47">
        <v>0</v>
      </c>
    </row>
    <row r="48" spans="1:245" x14ac:dyDescent="0.2">
      <c r="A48">
        <v>18</v>
      </c>
      <c r="B48">
        <v>1</v>
      </c>
      <c r="C48">
        <v>37</v>
      </c>
      <c r="E48" t="s">
        <v>129</v>
      </c>
      <c r="F48" t="str">
        <f>'1.Лок.смета.и.Акт'!B64</f>
        <v>Прайс</v>
      </c>
      <c r="G48" t="s">
        <v>130</v>
      </c>
      <c r="H48" t="s">
        <v>51</v>
      </c>
      <c r="I48">
        <f>I41*J48</f>
        <v>3.21</v>
      </c>
      <c r="J48" s="78">
        <f>'4.Ведомость_списания'!F34</f>
        <v>51.524879614767251</v>
      </c>
      <c r="K48">
        <v>51.524879599999998</v>
      </c>
      <c r="O48" t="e">
        <f t="shared" si="14"/>
        <v>#REF!</v>
      </c>
      <c r="P48" t="e">
        <f t="shared" si="15"/>
        <v>#REF!</v>
      </c>
      <c r="Q48">
        <f t="shared" si="16"/>
        <v>0</v>
      </c>
      <c r="R48">
        <f t="shared" si="17"/>
        <v>0</v>
      </c>
      <c r="S48">
        <f t="shared" si="18"/>
        <v>0</v>
      </c>
      <c r="T48">
        <f t="shared" si="19"/>
        <v>0</v>
      </c>
      <c r="U48">
        <f t="shared" si="20"/>
        <v>0</v>
      </c>
      <c r="V48">
        <f t="shared" si="21"/>
        <v>0</v>
      </c>
      <c r="W48">
        <f t="shared" si="22"/>
        <v>0</v>
      </c>
      <c r="X48">
        <f t="shared" si="23"/>
        <v>0</v>
      </c>
      <c r="Y48">
        <f t="shared" si="24"/>
        <v>0</v>
      </c>
      <c r="AA48">
        <v>88223195</v>
      </c>
      <c r="AB48" t="e">
        <f t="shared" si="25"/>
        <v>#REF!</v>
      </c>
      <c r="AC48" t="e">
        <f t="shared" si="26"/>
        <v>#REF!</v>
      </c>
      <c r="AD48">
        <f t="shared" si="27"/>
        <v>0</v>
      </c>
      <c r="AE48">
        <f t="shared" si="28"/>
        <v>0</v>
      </c>
      <c r="AF48">
        <f t="shared" si="29"/>
        <v>0</v>
      </c>
      <c r="AG48">
        <f t="shared" si="30"/>
        <v>0</v>
      </c>
      <c r="AH48">
        <f t="shared" si="31"/>
        <v>0</v>
      </c>
      <c r="AI48">
        <f t="shared" si="32"/>
        <v>0</v>
      </c>
      <c r="AJ48">
        <f t="shared" si="33"/>
        <v>0</v>
      </c>
      <c r="AK48">
        <v>126.59</v>
      </c>
      <c r="AL48" s="31" t="e">
        <f>'1.Лок.смета.и.Акт'!#REF!</f>
        <v>#REF!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1</v>
      </c>
      <c r="AW48">
        <v>1</v>
      </c>
      <c r="AZ48">
        <v>1</v>
      </c>
      <c r="BA48">
        <v>1</v>
      </c>
      <c r="BB48">
        <v>1</v>
      </c>
      <c r="BC48" t="e">
        <f>'1.Лок.смета.и.Акт'!#REF!</f>
        <v>#REF!</v>
      </c>
      <c r="BD48" t="s">
        <v>3</v>
      </c>
      <c r="BE48" t="s">
        <v>3</v>
      </c>
      <c r="BF48" t="s">
        <v>3</v>
      </c>
      <c r="BG48" t="s">
        <v>3</v>
      </c>
      <c r="BH48">
        <v>3</v>
      </c>
      <c r="BI48">
        <v>1</v>
      </c>
      <c r="BJ48" t="s">
        <v>3</v>
      </c>
      <c r="BM48">
        <v>1100</v>
      </c>
      <c r="BN48">
        <v>0</v>
      </c>
      <c r="BO48" t="s">
        <v>3</v>
      </c>
      <c r="BP48">
        <v>0</v>
      </c>
      <c r="BQ48">
        <v>8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0</v>
      </c>
      <c r="CA48">
        <v>0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 t="e">
        <f t="shared" si="34"/>
        <v>#REF!</v>
      </c>
      <c r="CQ48" t="e">
        <f t="shared" si="54"/>
        <v>#REF!</v>
      </c>
      <c r="CR48">
        <f t="shared" si="54"/>
        <v>0</v>
      </c>
      <c r="CS48">
        <f t="shared" si="35"/>
        <v>0</v>
      </c>
      <c r="CT48">
        <f t="shared" si="36"/>
        <v>0</v>
      </c>
      <c r="CU48">
        <f t="shared" si="37"/>
        <v>0</v>
      </c>
      <c r="CV48">
        <f t="shared" si="38"/>
        <v>0</v>
      </c>
      <c r="CW48">
        <f t="shared" si="39"/>
        <v>0</v>
      </c>
      <c r="CX48">
        <f t="shared" si="40"/>
        <v>0</v>
      </c>
      <c r="CY48">
        <f t="shared" si="41"/>
        <v>0</v>
      </c>
      <c r="CZ48">
        <f t="shared" si="42"/>
        <v>0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1009</v>
      </c>
      <c r="DV48" t="s">
        <v>51</v>
      </c>
      <c r="DW48" t="str">
        <f>'1.Лок.смета.и.Акт'!D64</f>
        <v>кг</v>
      </c>
      <c r="DX48">
        <v>1</v>
      </c>
      <c r="DZ48" t="s">
        <v>3</v>
      </c>
      <c r="EA48" t="s">
        <v>3</v>
      </c>
      <c r="EB48" t="s">
        <v>3</v>
      </c>
      <c r="EC48" t="s">
        <v>3</v>
      </c>
      <c r="EE48">
        <v>66434180</v>
      </c>
      <c r="EF48">
        <v>8</v>
      </c>
      <c r="EG48" t="s">
        <v>31</v>
      </c>
      <c r="EH48">
        <v>0</v>
      </c>
      <c r="EI48" t="s">
        <v>3</v>
      </c>
      <c r="EJ48">
        <v>1</v>
      </c>
      <c r="EK48">
        <v>1100</v>
      </c>
      <c r="EL48" t="s">
        <v>32</v>
      </c>
      <c r="EM48" t="s">
        <v>33</v>
      </c>
      <c r="EO48" t="s">
        <v>3</v>
      </c>
      <c r="EQ48">
        <v>0</v>
      </c>
      <c r="ER48">
        <v>126.59</v>
      </c>
      <c r="ES48" s="31" t="e">
        <f>'1.Лок.смета.и.Акт'!#REF!</f>
        <v>#REF!</v>
      </c>
      <c r="ET48">
        <v>0</v>
      </c>
      <c r="EU48">
        <v>0</v>
      </c>
      <c r="EV48">
        <v>0</v>
      </c>
      <c r="EW48">
        <v>0</v>
      </c>
      <c r="EX48">
        <v>0</v>
      </c>
      <c r="EZ48">
        <v>5</v>
      </c>
      <c r="FC48">
        <v>0</v>
      </c>
      <c r="FD48">
        <v>18</v>
      </c>
      <c r="FF48">
        <v>121.08</v>
      </c>
      <c r="FQ48">
        <v>0</v>
      </c>
      <c r="FR48">
        <v>0</v>
      </c>
      <c r="FS48">
        <v>0</v>
      </c>
      <c r="FX48">
        <v>0</v>
      </c>
      <c r="FY48">
        <v>0</v>
      </c>
      <c r="GA48" t="s">
        <v>131</v>
      </c>
      <c r="GD48">
        <v>1</v>
      </c>
      <c r="GF48">
        <v>574148084</v>
      </c>
      <c r="GG48">
        <v>2</v>
      </c>
      <c r="GH48">
        <v>3</v>
      </c>
      <c r="GI48">
        <v>4</v>
      </c>
      <c r="GJ48">
        <v>0</v>
      </c>
      <c r="GK48">
        <v>0</v>
      </c>
      <c r="GL48">
        <f t="shared" si="43"/>
        <v>0</v>
      </c>
      <c r="GM48" t="e">
        <f t="shared" si="44"/>
        <v>#REF!</v>
      </c>
      <c r="GN48" t="e">
        <f t="shared" si="45"/>
        <v>#REF!</v>
      </c>
      <c r="GO48">
        <f t="shared" si="46"/>
        <v>0</v>
      </c>
      <c r="GP48">
        <f t="shared" si="47"/>
        <v>0</v>
      </c>
      <c r="GR48">
        <v>1</v>
      </c>
      <c r="GS48">
        <v>1</v>
      </c>
      <c r="GT48">
        <v>0</v>
      </c>
      <c r="GU48" t="s">
        <v>3</v>
      </c>
      <c r="GV48">
        <f t="shared" si="48"/>
        <v>0</v>
      </c>
      <c r="GW48">
        <v>1</v>
      </c>
      <c r="GX48">
        <f t="shared" si="49"/>
        <v>0</v>
      </c>
      <c r="HA48">
        <v>0</v>
      </c>
      <c r="HB48">
        <v>0</v>
      </c>
      <c r="HC48">
        <f t="shared" si="50"/>
        <v>0</v>
      </c>
      <c r="HE48" t="s">
        <v>35</v>
      </c>
      <c r="HF48" t="s">
        <v>36</v>
      </c>
      <c r="HG48" t="e">
        <f>ROUND(AC48*I48,0)</f>
        <v>#REF!</v>
      </c>
      <c r="HM48" t="s">
        <v>3</v>
      </c>
      <c r="HN48" t="s">
        <v>3</v>
      </c>
      <c r="HO48" t="s">
        <v>3</v>
      </c>
      <c r="HP48" t="s">
        <v>3</v>
      </c>
      <c r="HQ48" t="s">
        <v>3</v>
      </c>
      <c r="HS48">
        <v>0</v>
      </c>
      <c r="IF48">
        <v>-1</v>
      </c>
      <c r="IK48">
        <v>0</v>
      </c>
    </row>
    <row r="49" spans="1:245" x14ac:dyDescent="0.2">
      <c r="A49">
        <v>18</v>
      </c>
      <c r="B49">
        <v>1</v>
      </c>
      <c r="C49">
        <v>39</v>
      </c>
      <c r="E49" t="s">
        <v>132</v>
      </c>
      <c r="F49" t="str">
        <f>'1.Лок.смета.и.Акт'!B65</f>
        <v>Прайс</v>
      </c>
      <c r="G49" t="s">
        <v>38</v>
      </c>
      <c r="H49" t="s">
        <v>30</v>
      </c>
      <c r="I49">
        <f>I41*J49</f>
        <v>48</v>
      </c>
      <c r="J49" s="78">
        <f>'4.Ведомость_списания'!F35</f>
        <v>770.4654895666132</v>
      </c>
      <c r="K49">
        <v>770.46548959999996</v>
      </c>
      <c r="O49" t="e">
        <f t="shared" si="14"/>
        <v>#REF!</v>
      </c>
      <c r="P49" t="e">
        <f t="shared" si="15"/>
        <v>#REF!</v>
      </c>
      <c r="Q49">
        <f t="shared" si="16"/>
        <v>0</v>
      </c>
      <c r="R49">
        <f t="shared" si="17"/>
        <v>0</v>
      </c>
      <c r="S49">
        <f t="shared" si="18"/>
        <v>0</v>
      </c>
      <c r="T49">
        <f t="shared" si="19"/>
        <v>0</v>
      </c>
      <c r="U49">
        <f t="shared" si="20"/>
        <v>0</v>
      </c>
      <c r="V49">
        <f t="shared" si="21"/>
        <v>0</v>
      </c>
      <c r="W49">
        <f t="shared" si="22"/>
        <v>0</v>
      </c>
      <c r="X49">
        <f t="shared" si="23"/>
        <v>0</v>
      </c>
      <c r="Y49">
        <f t="shared" si="24"/>
        <v>0</v>
      </c>
      <c r="AA49">
        <v>88223195</v>
      </c>
      <c r="AB49" t="e">
        <f t="shared" si="25"/>
        <v>#REF!</v>
      </c>
      <c r="AC49" t="e">
        <f t="shared" si="26"/>
        <v>#REF!</v>
      </c>
      <c r="AD49">
        <f t="shared" si="27"/>
        <v>0</v>
      </c>
      <c r="AE49">
        <f t="shared" si="28"/>
        <v>0</v>
      </c>
      <c r="AF49">
        <f t="shared" si="29"/>
        <v>0</v>
      </c>
      <c r="AG49">
        <f t="shared" si="30"/>
        <v>0</v>
      </c>
      <c r="AH49">
        <f t="shared" si="31"/>
        <v>0</v>
      </c>
      <c r="AI49">
        <f t="shared" si="32"/>
        <v>0</v>
      </c>
      <c r="AJ49">
        <f t="shared" si="33"/>
        <v>0</v>
      </c>
      <c r="AK49">
        <v>8.74</v>
      </c>
      <c r="AL49" s="31" t="e">
        <f>'1.Лок.смета.и.Акт'!#REF!</f>
        <v>#REF!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1</v>
      </c>
      <c r="AW49">
        <v>1</v>
      </c>
      <c r="AZ49">
        <v>1</v>
      </c>
      <c r="BA49">
        <v>1</v>
      </c>
      <c r="BB49">
        <v>1</v>
      </c>
      <c r="BC49" t="e">
        <f>'1.Лок.смета.и.Акт'!#REF!</f>
        <v>#REF!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3</v>
      </c>
      <c r="BM49">
        <v>1100</v>
      </c>
      <c r="BN49">
        <v>0</v>
      </c>
      <c r="BO49" t="s">
        <v>3</v>
      </c>
      <c r="BP49">
        <v>0</v>
      </c>
      <c r="BQ49">
        <v>8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0</v>
      </c>
      <c r="CA49">
        <v>0</v>
      </c>
      <c r="CB49" t="s">
        <v>3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 t="e">
        <f t="shared" si="34"/>
        <v>#REF!</v>
      </c>
      <c r="CQ49" t="e">
        <f t="shared" si="54"/>
        <v>#REF!</v>
      </c>
      <c r="CR49">
        <f t="shared" si="54"/>
        <v>0</v>
      </c>
      <c r="CS49">
        <f t="shared" si="35"/>
        <v>0</v>
      </c>
      <c r="CT49">
        <f t="shared" si="36"/>
        <v>0</v>
      </c>
      <c r="CU49">
        <f t="shared" si="37"/>
        <v>0</v>
      </c>
      <c r="CV49">
        <f t="shared" si="38"/>
        <v>0</v>
      </c>
      <c r="CW49">
        <f t="shared" si="39"/>
        <v>0</v>
      </c>
      <c r="CX49">
        <f t="shared" si="40"/>
        <v>0</v>
      </c>
      <c r="CY49">
        <f t="shared" si="41"/>
        <v>0</v>
      </c>
      <c r="CZ49">
        <f t="shared" si="42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30</v>
      </c>
      <c r="DW49" t="str">
        <f>'1.Лок.смета.и.Акт'!D65</f>
        <v>ШТ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66434180</v>
      </c>
      <c r="EF49">
        <v>8</v>
      </c>
      <c r="EG49" t="s">
        <v>31</v>
      </c>
      <c r="EH49">
        <v>0</v>
      </c>
      <c r="EI49" t="s">
        <v>3</v>
      </c>
      <c r="EJ49">
        <v>1</v>
      </c>
      <c r="EK49">
        <v>1100</v>
      </c>
      <c r="EL49" t="s">
        <v>32</v>
      </c>
      <c r="EM49" t="s">
        <v>33</v>
      </c>
      <c r="EO49" t="s">
        <v>3</v>
      </c>
      <c r="EQ49">
        <v>0</v>
      </c>
      <c r="ER49">
        <v>8.74</v>
      </c>
      <c r="ES49" s="31" t="e">
        <f>'1.Лок.смета.и.Акт'!#REF!</f>
        <v>#REF!</v>
      </c>
      <c r="ET49">
        <v>0</v>
      </c>
      <c r="EU49">
        <v>0</v>
      </c>
      <c r="EV49">
        <v>0</v>
      </c>
      <c r="EW49">
        <v>0</v>
      </c>
      <c r="EX49">
        <v>0</v>
      </c>
      <c r="EZ49">
        <v>5</v>
      </c>
      <c r="FC49">
        <v>0</v>
      </c>
      <c r="FD49">
        <v>18</v>
      </c>
      <c r="FF49">
        <v>8.36</v>
      </c>
      <c r="FQ49">
        <v>0</v>
      </c>
      <c r="FR49">
        <v>0</v>
      </c>
      <c r="FS49">
        <v>0</v>
      </c>
      <c r="FX49">
        <v>0</v>
      </c>
      <c r="FY49">
        <v>0</v>
      </c>
      <c r="GA49" t="s">
        <v>39</v>
      </c>
      <c r="GD49">
        <v>1</v>
      </c>
      <c r="GF49">
        <v>-362524378</v>
      </c>
      <c r="GG49">
        <v>2</v>
      </c>
      <c r="GH49">
        <v>3</v>
      </c>
      <c r="GI49">
        <v>4</v>
      </c>
      <c r="GJ49">
        <v>0</v>
      </c>
      <c r="GK49">
        <v>0</v>
      </c>
      <c r="GL49">
        <f t="shared" si="43"/>
        <v>0</v>
      </c>
      <c r="GM49" t="e">
        <f t="shared" si="44"/>
        <v>#REF!</v>
      </c>
      <c r="GN49" t="e">
        <f t="shared" si="45"/>
        <v>#REF!</v>
      </c>
      <c r="GO49">
        <f t="shared" si="46"/>
        <v>0</v>
      </c>
      <c r="GP49">
        <f t="shared" si="47"/>
        <v>0</v>
      </c>
      <c r="GR49">
        <v>1</v>
      </c>
      <c r="GS49">
        <v>1</v>
      </c>
      <c r="GT49">
        <v>0</v>
      </c>
      <c r="GU49" t="s">
        <v>3</v>
      </c>
      <c r="GV49">
        <f t="shared" si="48"/>
        <v>0</v>
      </c>
      <c r="GW49">
        <v>1</v>
      </c>
      <c r="GX49">
        <f t="shared" si="49"/>
        <v>0</v>
      </c>
      <c r="HA49">
        <v>0</v>
      </c>
      <c r="HB49">
        <v>0</v>
      </c>
      <c r="HC49">
        <f t="shared" si="50"/>
        <v>0</v>
      </c>
      <c r="HE49" t="s">
        <v>35</v>
      </c>
      <c r="HF49" t="s">
        <v>36</v>
      </c>
      <c r="HG49" t="e">
        <f>ROUND(AC49*I49,0)</f>
        <v>#REF!</v>
      </c>
      <c r="HM49" t="s">
        <v>3</v>
      </c>
      <c r="HN49" t="s">
        <v>3</v>
      </c>
      <c r="HO49" t="s">
        <v>3</v>
      </c>
      <c r="HP49" t="s">
        <v>3</v>
      </c>
      <c r="HQ49" t="s">
        <v>3</v>
      </c>
      <c r="HS49">
        <v>0</v>
      </c>
      <c r="IF49">
        <v>-1</v>
      </c>
      <c r="IK49">
        <v>0</v>
      </c>
    </row>
    <row r="50" spans="1:245" x14ac:dyDescent="0.2">
      <c r="A50">
        <v>18</v>
      </c>
      <c r="B50">
        <v>1</v>
      </c>
      <c r="C50">
        <v>38</v>
      </c>
      <c r="E50" t="s">
        <v>133</v>
      </c>
      <c r="F50" t="str">
        <f>'1.Лок.смета.и.Акт'!B66</f>
        <v>Прайс</v>
      </c>
      <c r="G50" t="s">
        <v>134</v>
      </c>
      <c r="H50" t="s">
        <v>135</v>
      </c>
      <c r="I50">
        <f>I41*J50</f>
        <v>6.23</v>
      </c>
      <c r="J50" s="78">
        <f>'4.Ведомость_списания'!F36</f>
        <v>100</v>
      </c>
      <c r="K50">
        <v>100</v>
      </c>
      <c r="O50" t="e">
        <f t="shared" si="14"/>
        <v>#REF!</v>
      </c>
      <c r="P50" t="e">
        <f t="shared" si="15"/>
        <v>#REF!</v>
      </c>
      <c r="Q50">
        <f t="shared" si="16"/>
        <v>0</v>
      </c>
      <c r="R50">
        <f t="shared" si="17"/>
        <v>0</v>
      </c>
      <c r="S50">
        <f t="shared" si="18"/>
        <v>0</v>
      </c>
      <c r="T50">
        <f t="shared" si="19"/>
        <v>0</v>
      </c>
      <c r="U50">
        <f t="shared" si="20"/>
        <v>0</v>
      </c>
      <c r="V50">
        <f t="shared" si="21"/>
        <v>0</v>
      </c>
      <c r="W50">
        <f t="shared" si="22"/>
        <v>0</v>
      </c>
      <c r="X50">
        <f t="shared" si="23"/>
        <v>0</v>
      </c>
      <c r="Y50">
        <f t="shared" si="24"/>
        <v>0</v>
      </c>
      <c r="AA50">
        <v>88223195</v>
      </c>
      <c r="AB50" t="e">
        <f t="shared" si="25"/>
        <v>#REF!</v>
      </c>
      <c r="AC50" t="e">
        <f t="shared" si="26"/>
        <v>#REF!</v>
      </c>
      <c r="AD50">
        <f t="shared" si="27"/>
        <v>0</v>
      </c>
      <c r="AE50">
        <f t="shared" si="28"/>
        <v>0</v>
      </c>
      <c r="AF50">
        <f t="shared" si="29"/>
        <v>0</v>
      </c>
      <c r="AG50">
        <f t="shared" si="30"/>
        <v>0</v>
      </c>
      <c r="AH50">
        <f t="shared" si="31"/>
        <v>0</v>
      </c>
      <c r="AI50">
        <f t="shared" si="32"/>
        <v>0</v>
      </c>
      <c r="AJ50">
        <f t="shared" si="33"/>
        <v>0</v>
      </c>
      <c r="AK50">
        <v>6899</v>
      </c>
      <c r="AL50" s="31" t="e">
        <f>'1.Лок.смета.и.Акт'!#REF!</f>
        <v>#REF!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108</v>
      </c>
      <c r="AU50">
        <v>55</v>
      </c>
      <c r="AV50">
        <v>1</v>
      </c>
      <c r="AW50">
        <v>1</v>
      </c>
      <c r="AZ50">
        <v>1</v>
      </c>
      <c r="BA50">
        <v>1</v>
      </c>
      <c r="BB50">
        <v>1</v>
      </c>
      <c r="BC50" t="e">
        <f>'1.Лок.смета.и.Акт'!#REF!</f>
        <v>#REF!</v>
      </c>
      <c r="BD50" t="s">
        <v>3</v>
      </c>
      <c r="BE50" t="s">
        <v>3</v>
      </c>
      <c r="BF50" t="s">
        <v>3</v>
      </c>
      <c r="BG50" t="s">
        <v>3</v>
      </c>
      <c r="BH50">
        <v>3</v>
      </c>
      <c r="BI50">
        <v>1</v>
      </c>
      <c r="BJ50" t="s">
        <v>136</v>
      </c>
      <c r="BM50">
        <v>10001</v>
      </c>
      <c r="BN50">
        <v>0</v>
      </c>
      <c r="BO50" t="s">
        <v>3</v>
      </c>
      <c r="BP50">
        <v>0</v>
      </c>
      <c r="BQ50">
        <v>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108</v>
      </c>
      <c r="CA50">
        <v>55</v>
      </c>
      <c r="CB50" t="s">
        <v>3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 t="e">
        <f t="shared" si="34"/>
        <v>#REF!</v>
      </c>
      <c r="CQ50" t="e">
        <f t="shared" si="54"/>
        <v>#REF!</v>
      </c>
      <c r="CR50">
        <f t="shared" si="54"/>
        <v>0</v>
      </c>
      <c r="CS50">
        <f t="shared" si="35"/>
        <v>0</v>
      </c>
      <c r="CT50">
        <f t="shared" si="36"/>
        <v>0</v>
      </c>
      <c r="CU50">
        <f t="shared" si="37"/>
        <v>0</v>
      </c>
      <c r="CV50">
        <f t="shared" si="38"/>
        <v>0</v>
      </c>
      <c r="CW50">
        <f t="shared" si="39"/>
        <v>0</v>
      </c>
      <c r="CX50">
        <f t="shared" si="40"/>
        <v>0</v>
      </c>
      <c r="CY50">
        <f t="shared" si="41"/>
        <v>0</v>
      </c>
      <c r="CZ50">
        <f t="shared" si="42"/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1005</v>
      </c>
      <c r="DV50" t="s">
        <v>135</v>
      </c>
      <c r="DW50" t="str">
        <f>'1.Лок.смета.и.Акт'!D66</f>
        <v>м2</v>
      </c>
      <c r="DX50">
        <v>1</v>
      </c>
      <c r="DZ50" t="s">
        <v>3</v>
      </c>
      <c r="EA50" t="s">
        <v>3</v>
      </c>
      <c r="EB50" t="s">
        <v>3</v>
      </c>
      <c r="EC50" t="s">
        <v>3</v>
      </c>
      <c r="EE50">
        <v>66434312</v>
      </c>
      <c r="EF50">
        <v>2</v>
      </c>
      <c r="EG50" t="s">
        <v>22</v>
      </c>
      <c r="EH50">
        <v>10</v>
      </c>
      <c r="EI50" t="s">
        <v>102</v>
      </c>
      <c r="EJ50">
        <v>1</v>
      </c>
      <c r="EK50">
        <v>10001</v>
      </c>
      <c r="EL50" t="s">
        <v>102</v>
      </c>
      <c r="EM50" t="s">
        <v>103</v>
      </c>
      <c r="EO50" t="s">
        <v>3</v>
      </c>
      <c r="EQ50">
        <v>0</v>
      </c>
      <c r="ER50">
        <v>6899</v>
      </c>
      <c r="ES50" s="31" t="e">
        <f>'1.Лок.смета.и.Акт'!#REF!</f>
        <v>#REF!</v>
      </c>
      <c r="ET50">
        <v>0</v>
      </c>
      <c r="EU50">
        <v>0</v>
      </c>
      <c r="EV50">
        <v>0</v>
      </c>
      <c r="EW50">
        <v>0</v>
      </c>
      <c r="EX50">
        <v>0</v>
      </c>
      <c r="EZ50">
        <v>5</v>
      </c>
      <c r="FC50">
        <v>0</v>
      </c>
      <c r="FD50">
        <v>18</v>
      </c>
      <c r="FF50">
        <v>6899</v>
      </c>
      <c r="FQ50">
        <v>0</v>
      </c>
      <c r="FR50">
        <v>0</v>
      </c>
      <c r="FS50">
        <v>0</v>
      </c>
      <c r="FX50">
        <v>108</v>
      </c>
      <c r="FY50">
        <v>55</v>
      </c>
      <c r="GA50" t="s">
        <v>3</v>
      </c>
      <c r="GD50">
        <v>1</v>
      </c>
      <c r="GF50">
        <v>-1923600470</v>
      </c>
      <c r="GG50">
        <v>2</v>
      </c>
      <c r="GH50">
        <v>3</v>
      </c>
      <c r="GI50">
        <v>4</v>
      </c>
      <c r="GJ50">
        <v>0</v>
      </c>
      <c r="GK50">
        <v>0</v>
      </c>
      <c r="GL50">
        <f t="shared" si="43"/>
        <v>0</v>
      </c>
      <c r="GM50" t="e">
        <f t="shared" si="44"/>
        <v>#REF!</v>
      </c>
      <c r="GN50" t="e">
        <f t="shared" si="45"/>
        <v>#REF!</v>
      </c>
      <c r="GO50">
        <f t="shared" si="46"/>
        <v>0</v>
      </c>
      <c r="GP50">
        <f t="shared" si="47"/>
        <v>0</v>
      </c>
      <c r="GR50">
        <v>1</v>
      </c>
      <c r="GS50">
        <v>1</v>
      </c>
      <c r="GT50">
        <v>0</v>
      </c>
      <c r="GU50" t="s">
        <v>3</v>
      </c>
      <c r="GV50">
        <f t="shared" si="48"/>
        <v>0</v>
      </c>
      <c r="GW50">
        <v>1</v>
      </c>
      <c r="GX50">
        <f t="shared" si="49"/>
        <v>0</v>
      </c>
      <c r="HA50">
        <v>0</v>
      </c>
      <c r="HB50">
        <v>0</v>
      </c>
      <c r="HC50">
        <f t="shared" si="50"/>
        <v>0</v>
      </c>
      <c r="HE50" t="s">
        <v>3</v>
      </c>
      <c r="HF50" t="s">
        <v>3</v>
      </c>
      <c r="HG50" t="e">
        <f>ROUND(AC50*I50,0)</f>
        <v>#REF!</v>
      </c>
      <c r="HM50" t="s">
        <v>3</v>
      </c>
      <c r="HN50" t="s">
        <v>104</v>
      </c>
      <c r="HO50" t="s">
        <v>105</v>
      </c>
      <c r="HP50" t="s">
        <v>102</v>
      </c>
      <c r="HQ50" t="s">
        <v>102</v>
      </c>
      <c r="HS50">
        <v>0</v>
      </c>
      <c r="IF50">
        <v>-1</v>
      </c>
      <c r="IK50">
        <v>0</v>
      </c>
    </row>
    <row r="51" spans="1:245" x14ac:dyDescent="0.2">
      <c r="A51">
        <v>17</v>
      </c>
      <c r="B51">
        <v>1</v>
      </c>
      <c r="C51">
        <f>ROW(SmtRes!A54)</f>
        <v>54</v>
      </c>
      <c r="D51">
        <f>ROW(EtalonRes!A44)</f>
        <v>44</v>
      </c>
      <c r="E51" t="s">
        <v>137</v>
      </c>
      <c r="F51" t="s">
        <v>138</v>
      </c>
      <c r="G51" t="s">
        <v>139</v>
      </c>
      <c r="H51" t="s">
        <v>100</v>
      </c>
      <c r="I51">
        <f>'1.Лок.смета.и.Акт'!E67</f>
        <v>2.5745</v>
      </c>
      <c r="J51">
        <v>0</v>
      </c>
      <c r="K51">
        <v>2.5745</v>
      </c>
      <c r="O51" t="e">
        <f t="shared" si="14"/>
        <v>#REF!</v>
      </c>
      <c r="P51" t="e">
        <f t="shared" si="15"/>
        <v>#REF!</v>
      </c>
      <c r="Q51" t="e">
        <f t="shared" si="16"/>
        <v>#REF!</v>
      </c>
      <c r="R51" t="e">
        <f t="shared" si="17"/>
        <v>#REF!</v>
      </c>
      <c r="S51" t="e">
        <f t="shared" si="18"/>
        <v>#REF!</v>
      </c>
      <c r="T51">
        <f t="shared" si="19"/>
        <v>0</v>
      </c>
      <c r="U51" t="e">
        <f t="shared" si="20"/>
        <v>#REF!</v>
      </c>
      <c r="V51">
        <f t="shared" si="21"/>
        <v>12.975479999999999</v>
      </c>
      <c r="W51">
        <f t="shared" si="22"/>
        <v>0</v>
      </c>
      <c r="X51" t="e">
        <f t="shared" si="23"/>
        <v>#REF!</v>
      </c>
      <c r="Y51" t="e">
        <f t="shared" si="24"/>
        <v>#REF!</v>
      </c>
      <c r="AA51">
        <v>88223195</v>
      </c>
      <c r="AB51" t="e">
        <f t="shared" si="25"/>
        <v>#REF!</v>
      </c>
      <c r="AC51" t="e">
        <f t="shared" si="26"/>
        <v>#REF!</v>
      </c>
      <c r="AD51" t="e">
        <f t="shared" si="27"/>
        <v>#REF!</v>
      </c>
      <c r="AE51" t="e">
        <f t="shared" si="28"/>
        <v>#REF!</v>
      </c>
      <c r="AF51" t="e">
        <f t="shared" si="29"/>
        <v>#REF!</v>
      </c>
      <c r="AG51">
        <f t="shared" si="30"/>
        <v>0</v>
      </c>
      <c r="AH51" t="e">
        <f t="shared" si="31"/>
        <v>#REF!</v>
      </c>
      <c r="AI51">
        <f t="shared" si="32"/>
        <v>5.04</v>
      </c>
      <c r="AJ51">
        <f t="shared" si="33"/>
        <v>0</v>
      </c>
      <c r="AK51" t="e">
        <f>AL51+AM51+AO51</f>
        <v>#REF!</v>
      </c>
      <c r="AL51" s="31" t="e">
        <f>'1.Лок.смета.и.Акт'!#REF!</f>
        <v>#REF!</v>
      </c>
      <c r="AM51" s="31" t="e">
        <f>'1.Лок.смета.и.Акт'!#REF!</f>
        <v>#REF!</v>
      </c>
      <c r="AN51" s="31" t="e">
        <f>'1.Лок.смета.и.Акт'!#REF!</f>
        <v>#REF!</v>
      </c>
      <c r="AO51" s="31" t="e">
        <f>'1.Лок.смета.и.Акт'!#REF!</f>
        <v>#REF!</v>
      </c>
      <c r="AP51">
        <v>0</v>
      </c>
      <c r="AQ51" t="e">
        <f>'1.Лок.смета.и.Акт'!#REF!</f>
        <v>#REF!</v>
      </c>
      <c r="AR51">
        <v>5.04</v>
      </c>
      <c r="AS51">
        <v>0</v>
      </c>
      <c r="AT51">
        <v>108</v>
      </c>
      <c r="AU51">
        <v>55</v>
      </c>
      <c r="AV51">
        <v>1</v>
      </c>
      <c r="AW51">
        <v>1</v>
      </c>
      <c r="AZ51">
        <v>1</v>
      </c>
      <c r="BA51" t="e">
        <f>'1.Лок.смета.и.Акт'!#REF!</f>
        <v>#REF!</v>
      </c>
      <c r="BB51" t="e">
        <f>'1.Лок.смета.и.Акт'!#REF!</f>
        <v>#REF!</v>
      </c>
      <c r="BC51" t="e">
        <f>'1.Лок.смета.и.Акт'!#REF!</f>
        <v>#REF!</v>
      </c>
      <c r="BD51" t="s">
        <v>3</v>
      </c>
      <c r="BE51" t="s">
        <v>3</v>
      </c>
      <c r="BF51" t="s">
        <v>3</v>
      </c>
      <c r="BG51" t="s">
        <v>3</v>
      </c>
      <c r="BH51">
        <v>0</v>
      </c>
      <c r="BI51">
        <v>1</v>
      </c>
      <c r="BJ51" t="s">
        <v>140</v>
      </c>
      <c r="BM51">
        <v>10001</v>
      </c>
      <c r="BN51">
        <v>0</v>
      </c>
      <c r="BO51" t="s">
        <v>3</v>
      </c>
      <c r="BP51">
        <v>0</v>
      </c>
      <c r="BQ51">
        <v>2</v>
      </c>
      <c r="BR51">
        <v>0</v>
      </c>
      <c r="BS51" t="e">
        <f>'1.Лок.смета.и.Акт'!#REF!</f>
        <v>#REF!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108</v>
      </c>
      <c r="CA51">
        <v>55</v>
      </c>
      <c r="CB51" t="s">
        <v>3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 t="e">
        <f t="shared" si="34"/>
        <v>#REF!</v>
      </c>
      <c r="CQ51" t="e">
        <f>AC51*BC51</f>
        <v>#REF!</v>
      </c>
      <c r="CR51" t="e">
        <f>AD51*BB51</f>
        <v>#REF!</v>
      </c>
      <c r="CS51" t="e">
        <f t="shared" si="35"/>
        <v>#REF!</v>
      </c>
      <c r="CT51" t="e">
        <f t="shared" si="36"/>
        <v>#REF!</v>
      </c>
      <c r="CU51">
        <f t="shared" si="37"/>
        <v>0</v>
      </c>
      <c r="CV51" t="e">
        <f t="shared" si="38"/>
        <v>#REF!</v>
      </c>
      <c r="CW51">
        <f t="shared" si="39"/>
        <v>5.04</v>
      </c>
      <c r="CX51">
        <f t="shared" si="40"/>
        <v>0</v>
      </c>
      <c r="CY51" t="e">
        <f t="shared" si="41"/>
        <v>#REF!</v>
      </c>
      <c r="CZ51" t="e">
        <f t="shared" si="42"/>
        <v>#REF!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1005</v>
      </c>
      <c r="DV51" t="s">
        <v>100</v>
      </c>
      <c r="DW51" t="str">
        <f>'1.Лок.смета.и.Акт'!D67</f>
        <v>100 м2</v>
      </c>
      <c r="DX51">
        <v>100</v>
      </c>
      <c r="DZ51" t="s">
        <v>3</v>
      </c>
      <c r="EA51" t="s">
        <v>3</v>
      </c>
      <c r="EB51" t="s">
        <v>3</v>
      </c>
      <c r="EC51" t="s">
        <v>3</v>
      </c>
      <c r="EE51">
        <v>66434312</v>
      </c>
      <c r="EF51">
        <v>2</v>
      </c>
      <c r="EG51" t="s">
        <v>22</v>
      </c>
      <c r="EH51">
        <v>10</v>
      </c>
      <c r="EI51" t="s">
        <v>102</v>
      </c>
      <c r="EJ51">
        <v>1</v>
      </c>
      <c r="EK51">
        <v>10001</v>
      </c>
      <c r="EL51" t="s">
        <v>102</v>
      </c>
      <c r="EM51" t="s">
        <v>103</v>
      </c>
      <c r="EO51" t="s">
        <v>3</v>
      </c>
      <c r="EQ51">
        <v>1441792</v>
      </c>
      <c r="ER51" t="e">
        <f>ES51+ET51+EV51</f>
        <v>#REF!</v>
      </c>
      <c r="ES51" s="31" t="e">
        <f>'1.Лок.смета.и.Акт'!#REF!</f>
        <v>#REF!</v>
      </c>
      <c r="ET51" s="31" t="e">
        <f>'1.Лок.смета.и.Акт'!#REF!</f>
        <v>#REF!</v>
      </c>
      <c r="EU51" s="31" t="e">
        <f>'1.Лок.смета.и.Акт'!#REF!</f>
        <v>#REF!</v>
      </c>
      <c r="EV51" s="31" t="e">
        <f>'1.Лок.смета.и.Акт'!#REF!</f>
        <v>#REF!</v>
      </c>
      <c r="EW51" t="e">
        <f>'1.Лок.смета.и.Акт'!#REF!</f>
        <v>#REF!</v>
      </c>
      <c r="EX51">
        <v>5.04</v>
      </c>
      <c r="EY51">
        <v>0</v>
      </c>
      <c r="FQ51">
        <v>0</v>
      </c>
      <c r="FR51">
        <v>0</v>
      </c>
      <c r="FS51">
        <v>0</v>
      </c>
      <c r="FX51">
        <v>108</v>
      </c>
      <c r="FY51">
        <v>55</v>
      </c>
      <c r="GA51" t="s">
        <v>3</v>
      </c>
      <c r="GD51">
        <v>1</v>
      </c>
      <c r="GF51">
        <v>1761793028</v>
      </c>
      <c r="GG51">
        <v>2</v>
      </c>
      <c r="GH51">
        <v>1</v>
      </c>
      <c r="GI51">
        <v>4</v>
      </c>
      <c r="GJ51">
        <v>0</v>
      </c>
      <c r="GK51">
        <v>0</v>
      </c>
      <c r="GL51">
        <f t="shared" si="43"/>
        <v>0</v>
      </c>
      <c r="GM51" t="e">
        <f t="shared" si="44"/>
        <v>#REF!</v>
      </c>
      <c r="GN51" t="e">
        <f t="shared" si="45"/>
        <v>#REF!</v>
      </c>
      <c r="GO51">
        <f t="shared" si="46"/>
        <v>0</v>
      </c>
      <c r="GP51">
        <f t="shared" si="47"/>
        <v>0</v>
      </c>
      <c r="GR51">
        <v>0</v>
      </c>
      <c r="GS51">
        <v>3</v>
      </c>
      <c r="GT51">
        <v>0</v>
      </c>
      <c r="GU51" t="s">
        <v>3</v>
      </c>
      <c r="GV51">
        <f t="shared" si="48"/>
        <v>0</v>
      </c>
      <c r="GW51">
        <v>1</v>
      </c>
      <c r="GX51">
        <f t="shared" si="49"/>
        <v>0</v>
      </c>
      <c r="HA51">
        <v>0</v>
      </c>
      <c r="HB51">
        <v>0</v>
      </c>
      <c r="HC51">
        <f t="shared" si="50"/>
        <v>0</v>
      </c>
      <c r="HE51" t="s">
        <v>3</v>
      </c>
      <c r="HF51" t="s">
        <v>3</v>
      </c>
      <c r="HM51" t="s">
        <v>3</v>
      </c>
      <c r="HN51" t="s">
        <v>104</v>
      </c>
      <c r="HO51" t="s">
        <v>105</v>
      </c>
      <c r="HP51" t="s">
        <v>102</v>
      </c>
      <c r="HQ51" t="s">
        <v>102</v>
      </c>
      <c r="HS51">
        <v>0</v>
      </c>
      <c r="IF51">
        <v>-1</v>
      </c>
      <c r="IK51">
        <v>0</v>
      </c>
    </row>
    <row r="52" spans="1:245" x14ac:dyDescent="0.2">
      <c r="A52">
        <v>18</v>
      </c>
      <c r="B52">
        <v>1</v>
      </c>
      <c r="C52">
        <v>44</v>
      </c>
      <c r="E52" t="s">
        <v>141</v>
      </c>
      <c r="F52" t="str">
        <f>'1.Лок.смета.и.Акт'!B68</f>
        <v>01.7.06.02-0001</v>
      </c>
      <c r="G52" t="s">
        <v>108</v>
      </c>
      <c r="H52" t="s">
        <v>109</v>
      </c>
      <c r="I52">
        <f>I51*J52</f>
        <v>-1104.4604999999999</v>
      </c>
      <c r="J52">
        <v>-428.99999999999994</v>
      </c>
      <c r="K52">
        <v>-429</v>
      </c>
      <c r="O52" t="e">
        <f t="shared" si="14"/>
        <v>#REF!</v>
      </c>
      <c r="P52" t="e">
        <f t="shared" si="15"/>
        <v>#REF!</v>
      </c>
      <c r="Q52">
        <f t="shared" si="16"/>
        <v>0</v>
      </c>
      <c r="R52">
        <f t="shared" si="17"/>
        <v>0</v>
      </c>
      <c r="S52">
        <f t="shared" si="18"/>
        <v>0</v>
      </c>
      <c r="T52">
        <f t="shared" si="19"/>
        <v>0</v>
      </c>
      <c r="U52">
        <f t="shared" si="20"/>
        <v>0</v>
      </c>
      <c r="V52">
        <f t="shared" si="21"/>
        <v>0</v>
      </c>
      <c r="W52">
        <f t="shared" si="22"/>
        <v>0</v>
      </c>
      <c r="X52">
        <f t="shared" si="23"/>
        <v>0</v>
      </c>
      <c r="Y52">
        <f t="shared" si="24"/>
        <v>0</v>
      </c>
      <c r="AA52">
        <v>88223195</v>
      </c>
      <c r="AB52" t="e">
        <f t="shared" si="25"/>
        <v>#REF!</v>
      </c>
      <c r="AC52" t="e">
        <f t="shared" si="26"/>
        <v>#REF!</v>
      </c>
      <c r="AD52">
        <f t="shared" si="27"/>
        <v>0</v>
      </c>
      <c r="AE52">
        <f t="shared" si="28"/>
        <v>0</v>
      </c>
      <c r="AF52">
        <f t="shared" si="29"/>
        <v>0</v>
      </c>
      <c r="AG52">
        <f t="shared" si="30"/>
        <v>0</v>
      </c>
      <c r="AH52">
        <f t="shared" si="31"/>
        <v>0</v>
      </c>
      <c r="AI52">
        <f t="shared" si="32"/>
        <v>0</v>
      </c>
      <c r="AJ52">
        <f t="shared" si="33"/>
        <v>0</v>
      </c>
      <c r="AK52">
        <v>6.38</v>
      </c>
      <c r="AL52" s="31" t="e">
        <f>'1.Лок.смета.и.Акт'!#REF!</f>
        <v>#REF!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108</v>
      </c>
      <c r="AU52">
        <v>55</v>
      </c>
      <c r="AV52">
        <v>1</v>
      </c>
      <c r="AW52">
        <v>1</v>
      </c>
      <c r="AZ52">
        <v>1</v>
      </c>
      <c r="BA52">
        <v>1</v>
      </c>
      <c r="BB52">
        <v>1</v>
      </c>
      <c r="BC52" t="e">
        <f>'1.Лок.смета.и.Акт'!#REF!</f>
        <v>#REF!</v>
      </c>
      <c r="BD52" t="s">
        <v>3</v>
      </c>
      <c r="BE52" t="s">
        <v>3</v>
      </c>
      <c r="BF52" t="s">
        <v>3</v>
      </c>
      <c r="BG52" t="s">
        <v>3</v>
      </c>
      <c r="BH52">
        <v>3</v>
      </c>
      <c r="BI52">
        <v>1</v>
      </c>
      <c r="BJ52" t="s">
        <v>110</v>
      </c>
      <c r="BM52">
        <v>10001</v>
      </c>
      <c r="BN52">
        <v>0</v>
      </c>
      <c r="BO52" t="s">
        <v>3</v>
      </c>
      <c r="BP52">
        <v>0</v>
      </c>
      <c r="BQ52">
        <v>2</v>
      </c>
      <c r="BR52">
        <v>1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108</v>
      </c>
      <c r="CA52">
        <v>55</v>
      </c>
      <c r="CB52" t="s">
        <v>3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 t="e">
        <f t="shared" si="34"/>
        <v>#REF!</v>
      </c>
      <c r="CQ52" t="e">
        <f>AC52*BC52</f>
        <v>#REF!</v>
      </c>
      <c r="CR52">
        <f>AD52*BB52</f>
        <v>0</v>
      </c>
      <c r="CS52">
        <f t="shared" si="35"/>
        <v>0</v>
      </c>
      <c r="CT52">
        <f t="shared" si="36"/>
        <v>0</v>
      </c>
      <c r="CU52">
        <f t="shared" si="37"/>
        <v>0</v>
      </c>
      <c r="CV52">
        <f t="shared" si="38"/>
        <v>0</v>
      </c>
      <c r="CW52">
        <f t="shared" si="39"/>
        <v>0</v>
      </c>
      <c r="CX52">
        <f t="shared" si="40"/>
        <v>0</v>
      </c>
      <c r="CY52">
        <f t="shared" si="41"/>
        <v>0</v>
      </c>
      <c r="CZ52">
        <f t="shared" si="42"/>
        <v>0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1003</v>
      </c>
      <c r="DV52" t="s">
        <v>109</v>
      </c>
      <c r="DW52" t="str">
        <f>'1.Лок.смета.и.Акт'!D68</f>
        <v>м</v>
      </c>
      <c r="DX52">
        <v>1</v>
      </c>
      <c r="DZ52" t="s">
        <v>3</v>
      </c>
      <c r="EA52" t="s">
        <v>3</v>
      </c>
      <c r="EB52" t="s">
        <v>3</v>
      </c>
      <c r="EC52" t="s">
        <v>3</v>
      </c>
      <c r="EE52">
        <v>66434312</v>
      </c>
      <c r="EF52">
        <v>2</v>
      </c>
      <c r="EG52" t="s">
        <v>22</v>
      </c>
      <c r="EH52">
        <v>10</v>
      </c>
      <c r="EI52" t="s">
        <v>102</v>
      </c>
      <c r="EJ52">
        <v>1</v>
      </c>
      <c r="EK52">
        <v>10001</v>
      </c>
      <c r="EL52" t="s">
        <v>102</v>
      </c>
      <c r="EM52" t="s">
        <v>103</v>
      </c>
      <c r="EO52" t="s">
        <v>3</v>
      </c>
      <c r="EQ52">
        <v>0</v>
      </c>
      <c r="ER52">
        <v>6.38</v>
      </c>
      <c r="ES52" s="31" t="e">
        <f>'1.Лок.смета.и.Акт'!#REF!</f>
        <v>#REF!</v>
      </c>
      <c r="ET52">
        <v>0</v>
      </c>
      <c r="EU52">
        <v>0</v>
      </c>
      <c r="EV52">
        <v>0</v>
      </c>
      <c r="EW52">
        <v>0</v>
      </c>
      <c r="EX52">
        <v>0</v>
      </c>
      <c r="FQ52">
        <v>0</v>
      </c>
      <c r="FR52">
        <v>0</v>
      </c>
      <c r="FS52">
        <v>0</v>
      </c>
      <c r="FX52">
        <v>108</v>
      </c>
      <c r="FY52">
        <v>55</v>
      </c>
      <c r="GA52" t="s">
        <v>3</v>
      </c>
      <c r="GD52">
        <v>1</v>
      </c>
      <c r="GF52">
        <v>-401269913</v>
      </c>
      <c r="GG52">
        <v>2</v>
      </c>
      <c r="GH52">
        <v>1</v>
      </c>
      <c r="GI52">
        <v>4</v>
      </c>
      <c r="GJ52">
        <v>0</v>
      </c>
      <c r="GK52">
        <v>0</v>
      </c>
      <c r="GL52">
        <f t="shared" si="43"/>
        <v>0</v>
      </c>
      <c r="GM52" t="e">
        <f t="shared" si="44"/>
        <v>#REF!</v>
      </c>
      <c r="GN52" t="e">
        <f t="shared" si="45"/>
        <v>#REF!</v>
      </c>
      <c r="GO52">
        <f t="shared" si="46"/>
        <v>0</v>
      </c>
      <c r="GP52">
        <f t="shared" si="47"/>
        <v>0</v>
      </c>
      <c r="GR52">
        <v>0</v>
      </c>
      <c r="GS52">
        <v>3</v>
      </c>
      <c r="GT52">
        <v>0</v>
      </c>
      <c r="GU52" t="s">
        <v>3</v>
      </c>
      <c r="GV52">
        <f t="shared" si="48"/>
        <v>0</v>
      </c>
      <c r="GW52">
        <v>1</v>
      </c>
      <c r="GX52">
        <f t="shared" si="49"/>
        <v>0</v>
      </c>
      <c r="HA52">
        <v>0</v>
      </c>
      <c r="HB52">
        <v>0</v>
      </c>
      <c r="HC52">
        <f t="shared" si="50"/>
        <v>0</v>
      </c>
      <c r="HE52" t="s">
        <v>3</v>
      </c>
      <c r="HF52" t="s">
        <v>3</v>
      </c>
      <c r="HM52" t="s">
        <v>3</v>
      </c>
      <c r="HN52" t="s">
        <v>104</v>
      </c>
      <c r="HO52" t="s">
        <v>105</v>
      </c>
      <c r="HP52" t="s">
        <v>102</v>
      </c>
      <c r="HQ52" t="s">
        <v>102</v>
      </c>
      <c r="HS52">
        <v>0</v>
      </c>
      <c r="IF52">
        <v>-1</v>
      </c>
      <c r="IK52">
        <v>0</v>
      </c>
    </row>
    <row r="53" spans="1:245" x14ac:dyDescent="0.2">
      <c r="A53">
        <v>18</v>
      </c>
      <c r="B53">
        <v>1</v>
      </c>
      <c r="C53">
        <v>45</v>
      </c>
      <c r="E53" t="s">
        <v>142</v>
      </c>
      <c r="F53" t="str">
        <f>'1.Лок.смета.и.Акт'!B69</f>
        <v>01.7.06.02-0002</v>
      </c>
      <c r="G53" t="s">
        <v>113</v>
      </c>
      <c r="H53" t="s">
        <v>109</v>
      </c>
      <c r="I53">
        <f>I51*J53</f>
        <v>-172.4915</v>
      </c>
      <c r="J53">
        <v>-67</v>
      </c>
      <c r="K53">
        <v>-67</v>
      </c>
      <c r="O53" t="e">
        <f t="shared" si="14"/>
        <v>#REF!</v>
      </c>
      <c r="P53" t="e">
        <f t="shared" si="15"/>
        <v>#REF!</v>
      </c>
      <c r="Q53">
        <f t="shared" si="16"/>
        <v>0</v>
      </c>
      <c r="R53">
        <f t="shared" si="17"/>
        <v>0</v>
      </c>
      <c r="S53">
        <f t="shared" si="18"/>
        <v>0</v>
      </c>
      <c r="T53">
        <f t="shared" si="19"/>
        <v>0</v>
      </c>
      <c r="U53">
        <f t="shared" si="20"/>
        <v>0</v>
      </c>
      <c r="V53">
        <f t="shared" si="21"/>
        <v>0</v>
      </c>
      <c r="W53">
        <f t="shared" si="22"/>
        <v>0</v>
      </c>
      <c r="X53">
        <f t="shared" si="23"/>
        <v>0</v>
      </c>
      <c r="Y53">
        <f t="shared" si="24"/>
        <v>0</v>
      </c>
      <c r="AA53">
        <v>88223195</v>
      </c>
      <c r="AB53" t="e">
        <f t="shared" si="25"/>
        <v>#REF!</v>
      </c>
      <c r="AC53" t="e">
        <f t="shared" si="26"/>
        <v>#REF!</v>
      </c>
      <c r="AD53">
        <f t="shared" si="27"/>
        <v>0</v>
      </c>
      <c r="AE53">
        <f t="shared" si="28"/>
        <v>0</v>
      </c>
      <c r="AF53">
        <f t="shared" si="29"/>
        <v>0</v>
      </c>
      <c r="AG53">
        <f t="shared" si="30"/>
        <v>0</v>
      </c>
      <c r="AH53">
        <f t="shared" si="31"/>
        <v>0</v>
      </c>
      <c r="AI53">
        <f t="shared" si="32"/>
        <v>0</v>
      </c>
      <c r="AJ53">
        <f t="shared" si="33"/>
        <v>0</v>
      </c>
      <c r="AK53">
        <v>7.95</v>
      </c>
      <c r="AL53" s="31" t="e">
        <f>'1.Лок.смета.и.Акт'!#REF!</f>
        <v>#REF!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108</v>
      </c>
      <c r="AU53">
        <v>55</v>
      </c>
      <c r="AV53">
        <v>1</v>
      </c>
      <c r="AW53">
        <v>1</v>
      </c>
      <c r="AZ53">
        <v>1</v>
      </c>
      <c r="BA53">
        <v>1</v>
      </c>
      <c r="BB53">
        <v>1</v>
      </c>
      <c r="BC53" t="e">
        <f>'1.Лок.смета.и.Акт'!#REF!</f>
        <v>#REF!</v>
      </c>
      <c r="BD53" t="s">
        <v>3</v>
      </c>
      <c r="BE53" t="s">
        <v>3</v>
      </c>
      <c r="BF53" t="s">
        <v>3</v>
      </c>
      <c r="BG53" t="s">
        <v>3</v>
      </c>
      <c r="BH53">
        <v>3</v>
      </c>
      <c r="BI53">
        <v>1</v>
      </c>
      <c r="BJ53" t="s">
        <v>114</v>
      </c>
      <c r="BM53">
        <v>10001</v>
      </c>
      <c r="BN53">
        <v>0</v>
      </c>
      <c r="BO53" t="s">
        <v>3</v>
      </c>
      <c r="BP53">
        <v>0</v>
      </c>
      <c r="BQ53">
        <v>2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108</v>
      </c>
      <c r="CA53">
        <v>55</v>
      </c>
      <c r="CB53" t="s">
        <v>3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 t="e">
        <f t="shared" si="34"/>
        <v>#REF!</v>
      </c>
      <c r="CQ53" t="e">
        <f>AC53*BC53</f>
        <v>#REF!</v>
      </c>
      <c r="CR53">
        <f>AD53*BB53</f>
        <v>0</v>
      </c>
      <c r="CS53">
        <f t="shared" si="35"/>
        <v>0</v>
      </c>
      <c r="CT53">
        <f t="shared" si="36"/>
        <v>0</v>
      </c>
      <c r="CU53">
        <f t="shared" si="37"/>
        <v>0</v>
      </c>
      <c r="CV53">
        <f t="shared" si="38"/>
        <v>0</v>
      </c>
      <c r="CW53">
        <f t="shared" si="39"/>
        <v>0</v>
      </c>
      <c r="CX53">
        <f t="shared" si="40"/>
        <v>0</v>
      </c>
      <c r="CY53">
        <f t="shared" si="41"/>
        <v>0</v>
      </c>
      <c r="CZ53">
        <f t="shared" si="42"/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1003</v>
      </c>
      <c r="DV53" t="s">
        <v>109</v>
      </c>
      <c r="DW53" t="str">
        <f>'1.Лок.смета.и.Акт'!D69</f>
        <v>м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66434312</v>
      </c>
      <c r="EF53">
        <v>2</v>
      </c>
      <c r="EG53" t="s">
        <v>22</v>
      </c>
      <c r="EH53">
        <v>10</v>
      </c>
      <c r="EI53" t="s">
        <v>102</v>
      </c>
      <c r="EJ53">
        <v>1</v>
      </c>
      <c r="EK53">
        <v>10001</v>
      </c>
      <c r="EL53" t="s">
        <v>102</v>
      </c>
      <c r="EM53" t="s">
        <v>103</v>
      </c>
      <c r="EO53" t="s">
        <v>3</v>
      </c>
      <c r="EQ53">
        <v>0</v>
      </c>
      <c r="ER53">
        <v>7.95</v>
      </c>
      <c r="ES53" s="31" t="e">
        <f>'1.Лок.смета.и.Акт'!#REF!</f>
        <v>#REF!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108</v>
      </c>
      <c r="FY53">
        <v>55</v>
      </c>
      <c r="GA53" t="s">
        <v>3</v>
      </c>
      <c r="GD53">
        <v>1</v>
      </c>
      <c r="GF53">
        <v>-602402899</v>
      </c>
      <c r="GG53">
        <v>2</v>
      </c>
      <c r="GH53">
        <v>1</v>
      </c>
      <c r="GI53">
        <v>4</v>
      </c>
      <c r="GJ53">
        <v>0</v>
      </c>
      <c r="GK53">
        <v>0</v>
      </c>
      <c r="GL53">
        <f t="shared" si="43"/>
        <v>0</v>
      </c>
      <c r="GM53" t="e">
        <f t="shared" si="44"/>
        <v>#REF!</v>
      </c>
      <c r="GN53" t="e">
        <f t="shared" si="45"/>
        <v>#REF!</v>
      </c>
      <c r="GO53">
        <f t="shared" si="46"/>
        <v>0</v>
      </c>
      <c r="GP53">
        <f t="shared" si="47"/>
        <v>0</v>
      </c>
      <c r="GR53">
        <v>0</v>
      </c>
      <c r="GS53">
        <v>3</v>
      </c>
      <c r="GT53">
        <v>0</v>
      </c>
      <c r="GU53" t="s">
        <v>3</v>
      </c>
      <c r="GV53">
        <f t="shared" si="48"/>
        <v>0</v>
      </c>
      <c r="GW53">
        <v>1</v>
      </c>
      <c r="GX53">
        <f t="shared" si="49"/>
        <v>0</v>
      </c>
      <c r="HA53">
        <v>0</v>
      </c>
      <c r="HB53">
        <v>0</v>
      </c>
      <c r="HC53">
        <f t="shared" si="50"/>
        <v>0</v>
      </c>
      <c r="HE53" t="s">
        <v>3</v>
      </c>
      <c r="HF53" t="s">
        <v>3</v>
      </c>
      <c r="HM53" t="s">
        <v>3</v>
      </c>
      <c r="HN53" t="s">
        <v>104</v>
      </c>
      <c r="HO53" t="s">
        <v>105</v>
      </c>
      <c r="HP53" t="s">
        <v>102</v>
      </c>
      <c r="HQ53" t="s">
        <v>102</v>
      </c>
      <c r="HS53">
        <v>0</v>
      </c>
      <c r="IF53">
        <v>-1</v>
      </c>
      <c r="IK53">
        <v>0</v>
      </c>
    </row>
    <row r="54" spans="1:245" x14ac:dyDescent="0.2">
      <c r="A54">
        <v>18</v>
      </c>
      <c r="B54">
        <v>1</v>
      </c>
      <c r="C54">
        <v>46</v>
      </c>
      <c r="E54" t="s">
        <v>143</v>
      </c>
      <c r="F54" t="str">
        <f>'1.Лок.смета.и.Акт'!B70</f>
        <v>01.7.06.11-0001</v>
      </c>
      <c r="G54" t="s">
        <v>117</v>
      </c>
      <c r="H54" t="s">
        <v>76</v>
      </c>
      <c r="I54">
        <f>I51*J54</f>
        <v>-69.768950000000004</v>
      </c>
      <c r="J54">
        <v>-27.1</v>
      </c>
      <c r="K54">
        <v>-27.1</v>
      </c>
      <c r="O54" t="e">
        <f t="shared" si="14"/>
        <v>#REF!</v>
      </c>
      <c r="P54" t="e">
        <f t="shared" si="15"/>
        <v>#REF!</v>
      </c>
      <c r="Q54">
        <f t="shared" si="16"/>
        <v>0</v>
      </c>
      <c r="R54">
        <f t="shared" si="17"/>
        <v>0</v>
      </c>
      <c r="S54">
        <f t="shared" si="18"/>
        <v>0</v>
      </c>
      <c r="T54">
        <f t="shared" si="19"/>
        <v>0</v>
      </c>
      <c r="U54">
        <f t="shared" si="20"/>
        <v>0</v>
      </c>
      <c r="V54">
        <f t="shared" si="21"/>
        <v>0</v>
      </c>
      <c r="W54">
        <f t="shared" si="22"/>
        <v>0</v>
      </c>
      <c r="X54">
        <f t="shared" si="23"/>
        <v>0</v>
      </c>
      <c r="Y54">
        <f t="shared" si="24"/>
        <v>0</v>
      </c>
      <c r="AA54">
        <v>88223195</v>
      </c>
      <c r="AB54" t="e">
        <f t="shared" si="25"/>
        <v>#REF!</v>
      </c>
      <c r="AC54" t="e">
        <f t="shared" si="26"/>
        <v>#REF!</v>
      </c>
      <c r="AD54">
        <f t="shared" si="27"/>
        <v>0</v>
      </c>
      <c r="AE54">
        <f t="shared" si="28"/>
        <v>0</v>
      </c>
      <c r="AF54">
        <f t="shared" si="29"/>
        <v>0</v>
      </c>
      <c r="AG54">
        <f t="shared" si="30"/>
        <v>0</v>
      </c>
      <c r="AH54">
        <f t="shared" si="31"/>
        <v>0</v>
      </c>
      <c r="AI54">
        <f t="shared" si="32"/>
        <v>0</v>
      </c>
      <c r="AJ54">
        <f t="shared" si="33"/>
        <v>0</v>
      </c>
      <c r="AK54">
        <v>64.099999999999994</v>
      </c>
      <c r="AL54" s="31" t="e">
        <f>'1.Лок.смета.и.Акт'!#REF!</f>
        <v>#REF!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108</v>
      </c>
      <c r="AU54">
        <v>55</v>
      </c>
      <c r="AV54">
        <v>1</v>
      </c>
      <c r="AW54">
        <v>1</v>
      </c>
      <c r="AZ54">
        <v>1</v>
      </c>
      <c r="BA54">
        <v>1</v>
      </c>
      <c r="BB54">
        <v>1</v>
      </c>
      <c r="BC54" t="e">
        <f>'1.Лок.смета.и.Акт'!#REF!</f>
        <v>#REF!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1</v>
      </c>
      <c r="BJ54" t="s">
        <v>118</v>
      </c>
      <c r="BM54">
        <v>10001</v>
      </c>
      <c r="BN54">
        <v>0</v>
      </c>
      <c r="BO54" t="s">
        <v>3</v>
      </c>
      <c r="BP54">
        <v>0</v>
      </c>
      <c r="BQ54">
        <v>2</v>
      </c>
      <c r="BR54">
        <v>1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108</v>
      </c>
      <c r="CA54">
        <v>55</v>
      </c>
      <c r="CB54" t="s">
        <v>3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 t="e">
        <f t="shared" si="34"/>
        <v>#REF!</v>
      </c>
      <c r="CQ54" t="e">
        <f>AC54*BC54</f>
        <v>#REF!</v>
      </c>
      <c r="CR54">
        <f>AD54*BB54</f>
        <v>0</v>
      </c>
      <c r="CS54">
        <f t="shared" si="35"/>
        <v>0</v>
      </c>
      <c r="CT54">
        <f t="shared" si="36"/>
        <v>0</v>
      </c>
      <c r="CU54">
        <f t="shared" si="37"/>
        <v>0</v>
      </c>
      <c r="CV54">
        <f t="shared" si="38"/>
        <v>0</v>
      </c>
      <c r="CW54">
        <f t="shared" si="39"/>
        <v>0</v>
      </c>
      <c r="CX54">
        <f t="shared" si="40"/>
        <v>0</v>
      </c>
      <c r="CY54">
        <f t="shared" si="41"/>
        <v>0</v>
      </c>
      <c r="CZ54">
        <f t="shared" si="42"/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1003</v>
      </c>
      <c r="DV54" t="s">
        <v>76</v>
      </c>
      <c r="DW54" t="str">
        <f>'1.Лок.смета.и.Акт'!D70</f>
        <v>10 м</v>
      </c>
      <c r="DX54">
        <v>10</v>
      </c>
      <c r="DZ54" t="s">
        <v>3</v>
      </c>
      <c r="EA54" t="s">
        <v>3</v>
      </c>
      <c r="EB54" t="s">
        <v>3</v>
      </c>
      <c r="EC54" t="s">
        <v>3</v>
      </c>
      <c r="EE54">
        <v>66434312</v>
      </c>
      <c r="EF54">
        <v>2</v>
      </c>
      <c r="EG54" t="s">
        <v>22</v>
      </c>
      <c r="EH54">
        <v>10</v>
      </c>
      <c r="EI54" t="s">
        <v>102</v>
      </c>
      <c r="EJ54">
        <v>1</v>
      </c>
      <c r="EK54">
        <v>10001</v>
      </c>
      <c r="EL54" t="s">
        <v>102</v>
      </c>
      <c r="EM54" t="s">
        <v>103</v>
      </c>
      <c r="EO54" t="s">
        <v>3</v>
      </c>
      <c r="EQ54">
        <v>0</v>
      </c>
      <c r="ER54">
        <v>64.099999999999994</v>
      </c>
      <c r="ES54" s="31" t="e">
        <f>'1.Лок.смета.и.Акт'!#REF!</f>
        <v>#REF!</v>
      </c>
      <c r="ET54">
        <v>0</v>
      </c>
      <c r="EU54">
        <v>0</v>
      </c>
      <c r="EV54">
        <v>0</v>
      </c>
      <c r="EW54">
        <v>0</v>
      </c>
      <c r="EX54">
        <v>0</v>
      </c>
      <c r="FQ54">
        <v>0</v>
      </c>
      <c r="FR54">
        <v>0</v>
      </c>
      <c r="FS54">
        <v>0</v>
      </c>
      <c r="FX54">
        <v>108</v>
      </c>
      <c r="FY54">
        <v>55</v>
      </c>
      <c r="GA54" t="s">
        <v>3</v>
      </c>
      <c r="GD54">
        <v>1</v>
      </c>
      <c r="GF54">
        <v>-236616192</v>
      </c>
      <c r="GG54">
        <v>2</v>
      </c>
      <c r="GH54">
        <v>1</v>
      </c>
      <c r="GI54">
        <v>4</v>
      </c>
      <c r="GJ54">
        <v>0</v>
      </c>
      <c r="GK54">
        <v>0</v>
      </c>
      <c r="GL54">
        <f t="shared" si="43"/>
        <v>0</v>
      </c>
      <c r="GM54" t="e">
        <f t="shared" si="44"/>
        <v>#REF!</v>
      </c>
      <c r="GN54" t="e">
        <f t="shared" si="45"/>
        <v>#REF!</v>
      </c>
      <c r="GO54">
        <f t="shared" si="46"/>
        <v>0</v>
      </c>
      <c r="GP54">
        <f t="shared" si="47"/>
        <v>0</v>
      </c>
      <c r="GR54">
        <v>0</v>
      </c>
      <c r="GS54">
        <v>3</v>
      </c>
      <c r="GT54">
        <v>0</v>
      </c>
      <c r="GU54" t="s">
        <v>3</v>
      </c>
      <c r="GV54">
        <f t="shared" si="48"/>
        <v>0</v>
      </c>
      <c r="GW54">
        <v>1</v>
      </c>
      <c r="GX54">
        <f t="shared" si="49"/>
        <v>0</v>
      </c>
      <c r="HA54">
        <v>0</v>
      </c>
      <c r="HB54">
        <v>0</v>
      </c>
      <c r="HC54">
        <f t="shared" si="50"/>
        <v>0</v>
      </c>
      <c r="HE54" t="s">
        <v>3</v>
      </c>
      <c r="HF54" t="s">
        <v>3</v>
      </c>
      <c r="HM54" t="s">
        <v>3</v>
      </c>
      <c r="HN54" t="s">
        <v>104</v>
      </c>
      <c r="HO54" t="s">
        <v>105</v>
      </c>
      <c r="HP54" t="s">
        <v>102</v>
      </c>
      <c r="HQ54" t="s">
        <v>102</v>
      </c>
      <c r="HS54">
        <v>0</v>
      </c>
      <c r="IF54">
        <v>-1</v>
      </c>
      <c r="IK54">
        <v>0</v>
      </c>
    </row>
    <row r="55" spans="1:245" x14ac:dyDescent="0.2">
      <c r="A55">
        <v>18</v>
      </c>
      <c r="B55">
        <v>1</v>
      </c>
      <c r="C55">
        <v>47</v>
      </c>
      <c r="E55" t="s">
        <v>144</v>
      </c>
      <c r="F55" t="str">
        <f>'1.Лок.смета.и.Акт'!B71</f>
        <v>01.7.15.07-0005</v>
      </c>
      <c r="G55" t="s">
        <v>121</v>
      </c>
      <c r="H55" t="s">
        <v>122</v>
      </c>
      <c r="I55">
        <f>I51*J55</f>
        <v>-183.81930000000003</v>
      </c>
      <c r="J55">
        <v>-71.400000000000006</v>
      </c>
      <c r="K55">
        <v>-71.400000000000006</v>
      </c>
      <c r="O55" t="e">
        <f t="shared" si="14"/>
        <v>#REF!</v>
      </c>
      <c r="P55" t="e">
        <f t="shared" si="15"/>
        <v>#REF!</v>
      </c>
      <c r="Q55">
        <f t="shared" si="16"/>
        <v>0</v>
      </c>
      <c r="R55">
        <f t="shared" si="17"/>
        <v>0</v>
      </c>
      <c r="S55">
        <f t="shared" si="18"/>
        <v>0</v>
      </c>
      <c r="T55">
        <f t="shared" si="19"/>
        <v>0</v>
      </c>
      <c r="U55">
        <f t="shared" si="20"/>
        <v>0</v>
      </c>
      <c r="V55">
        <f t="shared" si="21"/>
        <v>0</v>
      </c>
      <c r="W55">
        <f t="shared" si="22"/>
        <v>0</v>
      </c>
      <c r="X55">
        <f t="shared" si="23"/>
        <v>0</v>
      </c>
      <c r="Y55">
        <f t="shared" si="24"/>
        <v>0</v>
      </c>
      <c r="AA55">
        <v>88223195</v>
      </c>
      <c r="AB55" t="e">
        <f t="shared" si="25"/>
        <v>#REF!</v>
      </c>
      <c r="AC55" t="e">
        <f t="shared" si="26"/>
        <v>#REF!</v>
      </c>
      <c r="AD55">
        <f t="shared" si="27"/>
        <v>0</v>
      </c>
      <c r="AE55">
        <f t="shared" si="28"/>
        <v>0</v>
      </c>
      <c r="AF55">
        <f t="shared" si="29"/>
        <v>0</v>
      </c>
      <c r="AG55">
        <f t="shared" si="30"/>
        <v>0</v>
      </c>
      <c r="AH55">
        <f t="shared" si="31"/>
        <v>0</v>
      </c>
      <c r="AI55">
        <f t="shared" si="32"/>
        <v>0</v>
      </c>
      <c r="AJ55">
        <f t="shared" si="33"/>
        <v>0</v>
      </c>
      <c r="AK55">
        <v>7.03</v>
      </c>
      <c r="AL55" s="31" t="e">
        <f>'1.Лок.смета.и.Акт'!#REF!</f>
        <v>#REF!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108</v>
      </c>
      <c r="AU55">
        <v>55</v>
      </c>
      <c r="AV55">
        <v>1</v>
      </c>
      <c r="AW55">
        <v>1</v>
      </c>
      <c r="AZ55">
        <v>1</v>
      </c>
      <c r="BA55">
        <v>1</v>
      </c>
      <c r="BB55">
        <v>1</v>
      </c>
      <c r="BC55" t="e">
        <f>'1.Лок.смета.и.Акт'!#REF!</f>
        <v>#REF!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123</v>
      </c>
      <c r="BM55">
        <v>10001</v>
      </c>
      <c r="BN55">
        <v>0</v>
      </c>
      <c r="BO55" t="s">
        <v>3</v>
      </c>
      <c r="BP55">
        <v>0</v>
      </c>
      <c r="BQ55">
        <v>2</v>
      </c>
      <c r="BR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108</v>
      </c>
      <c r="CA55">
        <v>55</v>
      </c>
      <c r="CB55" t="s">
        <v>3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 t="e">
        <f t="shared" si="34"/>
        <v>#REF!</v>
      </c>
      <c r="CQ55" t="e">
        <f>AC55*BC55</f>
        <v>#REF!</v>
      </c>
      <c r="CR55">
        <f>AD55*BB55</f>
        <v>0</v>
      </c>
      <c r="CS55">
        <f t="shared" si="35"/>
        <v>0</v>
      </c>
      <c r="CT55">
        <f t="shared" si="36"/>
        <v>0</v>
      </c>
      <c r="CU55">
        <f t="shared" si="37"/>
        <v>0</v>
      </c>
      <c r="CV55">
        <f t="shared" si="38"/>
        <v>0</v>
      </c>
      <c r="CW55">
        <f t="shared" si="39"/>
        <v>0</v>
      </c>
      <c r="CX55">
        <f t="shared" si="40"/>
        <v>0</v>
      </c>
      <c r="CY55">
        <f t="shared" si="41"/>
        <v>0</v>
      </c>
      <c r="CZ55">
        <f t="shared" si="42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1013</v>
      </c>
      <c r="DV55" t="s">
        <v>122</v>
      </c>
      <c r="DW55" t="str">
        <f>'1.Лок.смета.и.Акт'!D71</f>
        <v>10 ШТ</v>
      </c>
      <c r="DX55">
        <v>1</v>
      </c>
      <c r="DZ55" t="s">
        <v>3</v>
      </c>
      <c r="EA55" t="s">
        <v>3</v>
      </c>
      <c r="EB55" t="s">
        <v>3</v>
      </c>
      <c r="EC55" t="s">
        <v>3</v>
      </c>
      <c r="EE55">
        <v>66434312</v>
      </c>
      <c r="EF55">
        <v>2</v>
      </c>
      <c r="EG55" t="s">
        <v>22</v>
      </c>
      <c r="EH55">
        <v>10</v>
      </c>
      <c r="EI55" t="s">
        <v>102</v>
      </c>
      <c r="EJ55">
        <v>1</v>
      </c>
      <c r="EK55">
        <v>10001</v>
      </c>
      <c r="EL55" t="s">
        <v>102</v>
      </c>
      <c r="EM55" t="s">
        <v>103</v>
      </c>
      <c r="EO55" t="s">
        <v>3</v>
      </c>
      <c r="EQ55">
        <v>0</v>
      </c>
      <c r="ER55">
        <v>7.03</v>
      </c>
      <c r="ES55" s="31" t="e">
        <f>'1.Лок.смета.и.Акт'!#REF!</f>
        <v>#REF!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v>0</v>
      </c>
      <c r="FS55">
        <v>0</v>
      </c>
      <c r="FX55">
        <v>108</v>
      </c>
      <c r="FY55">
        <v>55</v>
      </c>
      <c r="GA55" t="s">
        <v>3</v>
      </c>
      <c r="GD55">
        <v>1</v>
      </c>
      <c r="GF55">
        <v>1137178285</v>
      </c>
      <c r="GG55">
        <v>2</v>
      </c>
      <c r="GH55">
        <v>1</v>
      </c>
      <c r="GI55">
        <v>4</v>
      </c>
      <c r="GJ55">
        <v>0</v>
      </c>
      <c r="GK55">
        <v>0</v>
      </c>
      <c r="GL55">
        <f t="shared" si="43"/>
        <v>0</v>
      </c>
      <c r="GM55" t="e">
        <f t="shared" si="44"/>
        <v>#REF!</v>
      </c>
      <c r="GN55" t="e">
        <f t="shared" si="45"/>
        <v>#REF!</v>
      </c>
      <c r="GO55">
        <f t="shared" si="46"/>
        <v>0</v>
      </c>
      <c r="GP55">
        <f t="shared" si="47"/>
        <v>0</v>
      </c>
      <c r="GR55">
        <v>0</v>
      </c>
      <c r="GS55">
        <v>3</v>
      </c>
      <c r="GT55">
        <v>0</v>
      </c>
      <c r="GU55" t="s">
        <v>3</v>
      </c>
      <c r="GV55">
        <f t="shared" si="48"/>
        <v>0</v>
      </c>
      <c r="GW55">
        <v>1</v>
      </c>
      <c r="GX55">
        <f t="shared" si="49"/>
        <v>0</v>
      </c>
      <c r="HA55">
        <v>0</v>
      </c>
      <c r="HB55">
        <v>0</v>
      </c>
      <c r="HC55">
        <f t="shared" si="50"/>
        <v>0</v>
      </c>
      <c r="HE55" t="s">
        <v>3</v>
      </c>
      <c r="HF55" t="s">
        <v>3</v>
      </c>
      <c r="HM55" t="s">
        <v>3</v>
      </c>
      <c r="HN55" t="s">
        <v>104</v>
      </c>
      <c r="HO55" t="s">
        <v>105</v>
      </c>
      <c r="HP55" t="s">
        <v>102</v>
      </c>
      <c r="HQ55" t="s">
        <v>102</v>
      </c>
      <c r="HS55">
        <v>0</v>
      </c>
      <c r="IF55">
        <v>-1</v>
      </c>
      <c r="IK55">
        <v>0</v>
      </c>
    </row>
    <row r="56" spans="1:245" x14ac:dyDescent="0.2">
      <c r="A56">
        <v>18</v>
      </c>
      <c r="B56">
        <v>1</v>
      </c>
      <c r="C56">
        <v>50</v>
      </c>
      <c r="E56" t="s">
        <v>145</v>
      </c>
      <c r="F56" t="str">
        <f>'1.Лок.смета.и.Акт'!B72</f>
        <v>Прайс</v>
      </c>
      <c r="G56" t="s">
        <v>124</v>
      </c>
      <c r="H56" t="s">
        <v>109</v>
      </c>
      <c r="I56">
        <f>I51*J56</f>
        <v>1016.06</v>
      </c>
      <c r="J56" s="78">
        <f>'4.Ведомость_списания'!F40</f>
        <v>394.66304136725574</v>
      </c>
      <c r="K56">
        <v>394.66304136999997</v>
      </c>
      <c r="O56" t="e">
        <f t="shared" ref="O56:O87" si="55">ROUND(CP56,0)</f>
        <v>#REF!</v>
      </c>
      <c r="P56" t="e">
        <f t="shared" ref="P56:P87" si="56">ROUND(CQ56*I56,0)</f>
        <v>#REF!</v>
      </c>
      <c r="Q56">
        <f t="shared" ref="Q56:Q87" si="57">ROUND(CR56*I56,0)</f>
        <v>0</v>
      </c>
      <c r="R56">
        <f t="shared" ref="R56:R87" si="58">ROUND(CS56*I56,0)</f>
        <v>0</v>
      </c>
      <c r="S56">
        <f t="shared" ref="S56:S87" si="59">ROUND(CT56*I56,0)</f>
        <v>0</v>
      </c>
      <c r="T56">
        <f t="shared" ref="T56:T87" si="60">ROUND(CU56*I56,0)</f>
        <v>0</v>
      </c>
      <c r="U56">
        <f t="shared" ref="U56:U87" si="61">ROUND(CV56*I56,7)</f>
        <v>0</v>
      </c>
      <c r="V56">
        <f t="shared" ref="V56:V87" si="62">ROUND(CW56*I56,7)</f>
        <v>0</v>
      </c>
      <c r="W56">
        <f t="shared" ref="W56:W87" si="63">ROUND(CX56*I56,0)</f>
        <v>0</v>
      </c>
      <c r="X56">
        <f t="shared" ref="X56:X87" si="64">ROUND(CY56,0)</f>
        <v>0</v>
      </c>
      <c r="Y56">
        <f t="shared" ref="Y56:Y87" si="65">ROUND(CZ56,0)</f>
        <v>0</v>
      </c>
      <c r="AA56">
        <v>88223195</v>
      </c>
      <c r="AB56" t="e">
        <f t="shared" ref="AB56:AB87" si="66">ROUND((AC56+AD56+AF56),2)</f>
        <v>#REF!</v>
      </c>
      <c r="AC56" t="e">
        <f t="shared" ref="AC56:AC87" si="67">ROUND((ES56),2)</f>
        <v>#REF!</v>
      </c>
      <c r="AD56">
        <f t="shared" ref="AD56:AD87" si="68">ROUND((((ET56)-(EU56))+AE56),2)</f>
        <v>0</v>
      </c>
      <c r="AE56">
        <f t="shared" ref="AE56:AE87" si="69">ROUND((EU56),2)</f>
        <v>0</v>
      </c>
      <c r="AF56">
        <f t="shared" ref="AF56:AF87" si="70">ROUND((EV56),2)</f>
        <v>0</v>
      </c>
      <c r="AG56">
        <f t="shared" ref="AG56:AG87" si="71">ROUND((AP56),2)</f>
        <v>0</v>
      </c>
      <c r="AH56">
        <f t="shared" ref="AH56:AH87" si="72">(EW56)</f>
        <v>0</v>
      </c>
      <c r="AI56">
        <f t="shared" ref="AI56:AI87" si="73">(EX56)</f>
        <v>0</v>
      </c>
      <c r="AJ56">
        <f t="shared" ref="AJ56:AJ87" si="74">(AS56)</f>
        <v>0</v>
      </c>
      <c r="AK56">
        <v>12.73</v>
      </c>
      <c r="AL56" s="31" t="e">
        <f>'1.Лок.смета.и.Акт'!#REF!</f>
        <v>#REF!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1</v>
      </c>
      <c r="AZ56">
        <v>1</v>
      </c>
      <c r="BA56">
        <v>1</v>
      </c>
      <c r="BB56">
        <v>1</v>
      </c>
      <c r="BC56" t="e">
        <f>'1.Лок.смета.и.Акт'!#REF!</f>
        <v>#REF!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1</v>
      </c>
      <c r="BJ56" t="s">
        <v>3</v>
      </c>
      <c r="BM56">
        <v>1100</v>
      </c>
      <c r="BN56">
        <v>0</v>
      </c>
      <c r="BO56" t="s">
        <v>3</v>
      </c>
      <c r="BP56">
        <v>0</v>
      </c>
      <c r="BQ56">
        <v>8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0</v>
      </c>
      <c r="CA56">
        <v>0</v>
      </c>
      <c r="CB56" t="s">
        <v>3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 t="e">
        <f t="shared" ref="CP56:CP87" si="75">(P56+Q56+S56)</f>
        <v>#REF!</v>
      </c>
      <c r="CQ56" t="e">
        <f t="shared" ref="CQ56:CR60" si="76">AC56</f>
        <v>#REF!</v>
      </c>
      <c r="CR56">
        <f t="shared" si="76"/>
        <v>0</v>
      </c>
      <c r="CS56">
        <f t="shared" ref="CS56:CS87" si="77">AE56*BS56</f>
        <v>0</v>
      </c>
      <c r="CT56">
        <f t="shared" ref="CT56:CT87" si="78">AF56*BA56</f>
        <v>0</v>
      </c>
      <c r="CU56">
        <f t="shared" ref="CU56:CU87" si="79">AG56</f>
        <v>0</v>
      </c>
      <c r="CV56">
        <f t="shared" ref="CV56:CV87" si="80">AH56</f>
        <v>0</v>
      </c>
      <c r="CW56">
        <f t="shared" ref="CW56:CW87" si="81">AI56</f>
        <v>0</v>
      </c>
      <c r="CX56">
        <f t="shared" ref="CX56:CX87" si="82">AJ56</f>
        <v>0</v>
      </c>
      <c r="CY56">
        <f t="shared" ref="CY56:CY87" si="83">(((S56+R56)*AT56)/100)</f>
        <v>0</v>
      </c>
      <c r="CZ56">
        <f t="shared" ref="CZ56:CZ87" si="84">(((S56+R56)*AU56)/100)</f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1003</v>
      </c>
      <c r="DV56" t="s">
        <v>109</v>
      </c>
      <c r="DW56" t="str">
        <f>'1.Лок.смета.и.Акт'!D72</f>
        <v>м</v>
      </c>
      <c r="DX56">
        <v>1</v>
      </c>
      <c r="DZ56" t="s">
        <v>3</v>
      </c>
      <c r="EA56" t="s">
        <v>3</v>
      </c>
      <c r="EB56" t="s">
        <v>3</v>
      </c>
      <c r="EC56" t="s">
        <v>3</v>
      </c>
      <c r="EE56">
        <v>66434180</v>
      </c>
      <c r="EF56">
        <v>8</v>
      </c>
      <c r="EG56" t="s">
        <v>31</v>
      </c>
      <c r="EH56">
        <v>0</v>
      </c>
      <c r="EI56" t="s">
        <v>3</v>
      </c>
      <c r="EJ56">
        <v>1</v>
      </c>
      <c r="EK56">
        <v>1100</v>
      </c>
      <c r="EL56" t="s">
        <v>32</v>
      </c>
      <c r="EM56" t="s">
        <v>33</v>
      </c>
      <c r="EO56" t="s">
        <v>3</v>
      </c>
      <c r="EQ56">
        <v>0</v>
      </c>
      <c r="ER56">
        <v>12.73</v>
      </c>
      <c r="ES56" s="31" t="e">
        <f>'1.Лок.смета.и.Акт'!#REF!</f>
        <v>#REF!</v>
      </c>
      <c r="ET56">
        <v>0</v>
      </c>
      <c r="EU56">
        <v>0</v>
      </c>
      <c r="EV56">
        <v>0</v>
      </c>
      <c r="EW56">
        <v>0</v>
      </c>
      <c r="EX56">
        <v>0</v>
      </c>
      <c r="EZ56">
        <v>5</v>
      </c>
      <c r="FC56">
        <v>0</v>
      </c>
      <c r="FD56">
        <v>18</v>
      </c>
      <c r="FF56">
        <v>12.18</v>
      </c>
      <c r="FQ56">
        <v>0</v>
      </c>
      <c r="FR56">
        <v>0</v>
      </c>
      <c r="FS56">
        <v>0</v>
      </c>
      <c r="FX56">
        <v>0</v>
      </c>
      <c r="FY56">
        <v>0</v>
      </c>
      <c r="GA56" t="s">
        <v>125</v>
      </c>
      <c r="GD56">
        <v>1</v>
      </c>
      <c r="GF56">
        <v>-1945252716</v>
      </c>
      <c r="GG56">
        <v>2</v>
      </c>
      <c r="GH56">
        <v>3</v>
      </c>
      <c r="GI56">
        <v>4</v>
      </c>
      <c r="GJ56">
        <v>0</v>
      </c>
      <c r="GK56">
        <v>0</v>
      </c>
      <c r="GL56">
        <f t="shared" ref="GL56:GL87" si="85">ROUND(IF(AND(BH56=3,BI56=3,FS56&lt;&gt;0),P56,0),0)</f>
        <v>0</v>
      </c>
      <c r="GM56" t="e">
        <f t="shared" ref="GM56:GM87" si="86">ROUND(O56+X56+Y56,0)+GX56</f>
        <v>#REF!</v>
      </c>
      <c r="GN56" t="e">
        <f t="shared" ref="GN56:GN87" si="87">IF(OR(BI56=0,BI56=1),GM56-GX56,0)</f>
        <v>#REF!</v>
      </c>
      <c r="GO56">
        <f t="shared" ref="GO56:GO87" si="88">IF(BI56=2,GM56-GX56,0)</f>
        <v>0</v>
      </c>
      <c r="GP56">
        <f t="shared" ref="GP56:GP87" si="89">IF(BI56=4,GM56-GX56,0)</f>
        <v>0</v>
      </c>
      <c r="GR56">
        <v>1</v>
      </c>
      <c r="GS56">
        <v>1</v>
      </c>
      <c r="GT56">
        <v>0</v>
      </c>
      <c r="GU56" t="s">
        <v>3</v>
      </c>
      <c r="GV56">
        <f t="shared" ref="GV56:GV87" si="90">ROUND((GT56),2)</f>
        <v>0</v>
      </c>
      <c r="GW56">
        <v>1</v>
      </c>
      <c r="GX56">
        <f t="shared" ref="GX56:GX87" si="91">ROUND(HC56*I56,0)</f>
        <v>0</v>
      </c>
      <c r="HA56">
        <v>0</v>
      </c>
      <c r="HB56">
        <v>0</v>
      </c>
      <c r="HC56">
        <f t="shared" ref="HC56:HC87" si="92">GV56*GW56</f>
        <v>0</v>
      </c>
      <c r="HE56" t="s">
        <v>35</v>
      </c>
      <c r="HF56" t="s">
        <v>36</v>
      </c>
      <c r="HG56" t="e">
        <f>ROUND(AC56*I56,0)</f>
        <v>#REF!</v>
      </c>
      <c r="HM56" t="s">
        <v>3</v>
      </c>
      <c r="HN56" t="s">
        <v>3</v>
      </c>
      <c r="HO56" t="s">
        <v>3</v>
      </c>
      <c r="HP56" t="s">
        <v>3</v>
      </c>
      <c r="HQ56" t="s">
        <v>3</v>
      </c>
      <c r="HS56">
        <v>0</v>
      </c>
      <c r="IF56">
        <v>-1</v>
      </c>
      <c r="IK56">
        <v>0</v>
      </c>
    </row>
    <row r="57" spans="1:245" x14ac:dyDescent="0.2">
      <c r="A57">
        <v>18</v>
      </c>
      <c r="B57">
        <v>1</v>
      </c>
      <c r="C57">
        <v>51</v>
      </c>
      <c r="E57" t="s">
        <v>146</v>
      </c>
      <c r="F57" t="str">
        <f>'1.Лок.смета.и.Акт'!B73</f>
        <v>Прайс</v>
      </c>
      <c r="G57" t="s">
        <v>127</v>
      </c>
      <c r="H57" t="s">
        <v>109</v>
      </c>
      <c r="I57">
        <f>I51*J57</f>
        <v>206.38800000000001</v>
      </c>
      <c r="J57" s="78">
        <f>'4.Ведомость_списания'!F41</f>
        <v>80.166245872985044</v>
      </c>
      <c r="K57">
        <v>80.166245869999997</v>
      </c>
      <c r="O57" t="e">
        <f t="shared" si="55"/>
        <v>#REF!</v>
      </c>
      <c r="P57" t="e">
        <f t="shared" si="56"/>
        <v>#REF!</v>
      </c>
      <c r="Q57">
        <f t="shared" si="57"/>
        <v>0</v>
      </c>
      <c r="R57">
        <f t="shared" si="58"/>
        <v>0</v>
      </c>
      <c r="S57">
        <f t="shared" si="59"/>
        <v>0</v>
      </c>
      <c r="T57">
        <f t="shared" si="60"/>
        <v>0</v>
      </c>
      <c r="U57">
        <f t="shared" si="61"/>
        <v>0</v>
      </c>
      <c r="V57">
        <f t="shared" si="62"/>
        <v>0</v>
      </c>
      <c r="W57">
        <f t="shared" si="63"/>
        <v>0</v>
      </c>
      <c r="X57">
        <f t="shared" si="64"/>
        <v>0</v>
      </c>
      <c r="Y57">
        <f t="shared" si="65"/>
        <v>0</v>
      </c>
      <c r="AA57">
        <v>88223195</v>
      </c>
      <c r="AB57" t="e">
        <f t="shared" si="66"/>
        <v>#REF!</v>
      </c>
      <c r="AC57" t="e">
        <f t="shared" si="67"/>
        <v>#REF!</v>
      </c>
      <c r="AD57">
        <f t="shared" si="68"/>
        <v>0</v>
      </c>
      <c r="AE57">
        <f t="shared" si="69"/>
        <v>0</v>
      </c>
      <c r="AF57">
        <f t="shared" si="70"/>
        <v>0</v>
      </c>
      <c r="AG57">
        <f t="shared" si="71"/>
        <v>0</v>
      </c>
      <c r="AH57">
        <f t="shared" si="72"/>
        <v>0</v>
      </c>
      <c r="AI57">
        <f t="shared" si="73"/>
        <v>0</v>
      </c>
      <c r="AJ57">
        <f t="shared" si="74"/>
        <v>0</v>
      </c>
      <c r="AK57">
        <v>19.169999999999998</v>
      </c>
      <c r="AL57" s="31" t="e">
        <f>'1.Лок.смета.и.Акт'!#REF!</f>
        <v>#REF!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</v>
      </c>
      <c r="AW57">
        <v>1</v>
      </c>
      <c r="AZ57">
        <v>1</v>
      </c>
      <c r="BA57">
        <v>1</v>
      </c>
      <c r="BB57">
        <v>1</v>
      </c>
      <c r="BC57" t="e">
        <f>'1.Лок.смета.и.Акт'!#REF!</f>
        <v>#REF!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3</v>
      </c>
      <c r="BM57">
        <v>1100</v>
      </c>
      <c r="BN57">
        <v>0</v>
      </c>
      <c r="BO57" t="s">
        <v>3</v>
      </c>
      <c r="BP57">
        <v>0</v>
      </c>
      <c r="BQ57">
        <v>8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0</v>
      </c>
      <c r="CA57">
        <v>0</v>
      </c>
      <c r="CB57" t="s">
        <v>3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 t="e">
        <f t="shared" si="75"/>
        <v>#REF!</v>
      </c>
      <c r="CQ57" t="e">
        <f t="shared" si="76"/>
        <v>#REF!</v>
      </c>
      <c r="CR57">
        <f t="shared" si="76"/>
        <v>0</v>
      </c>
      <c r="CS57">
        <f t="shared" si="77"/>
        <v>0</v>
      </c>
      <c r="CT57">
        <f t="shared" si="78"/>
        <v>0</v>
      </c>
      <c r="CU57">
        <f t="shared" si="79"/>
        <v>0</v>
      </c>
      <c r="CV57">
        <f t="shared" si="80"/>
        <v>0</v>
      </c>
      <c r="CW57">
        <f t="shared" si="81"/>
        <v>0</v>
      </c>
      <c r="CX57">
        <f t="shared" si="82"/>
        <v>0</v>
      </c>
      <c r="CY57">
        <f t="shared" si="83"/>
        <v>0</v>
      </c>
      <c r="CZ57">
        <f t="shared" si="84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1003</v>
      </c>
      <c r="DV57" t="s">
        <v>109</v>
      </c>
      <c r="DW57" t="str">
        <f>'1.Лок.смета.и.Акт'!D73</f>
        <v>м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66434180</v>
      </c>
      <c r="EF57">
        <v>8</v>
      </c>
      <c r="EG57" t="s">
        <v>31</v>
      </c>
      <c r="EH57">
        <v>0</v>
      </c>
      <c r="EI57" t="s">
        <v>3</v>
      </c>
      <c r="EJ57">
        <v>1</v>
      </c>
      <c r="EK57">
        <v>1100</v>
      </c>
      <c r="EL57" t="s">
        <v>32</v>
      </c>
      <c r="EM57" t="s">
        <v>33</v>
      </c>
      <c r="EO57" t="s">
        <v>3</v>
      </c>
      <c r="EQ57">
        <v>0</v>
      </c>
      <c r="ER57">
        <v>19.169999999999998</v>
      </c>
      <c r="ES57" s="31" t="e">
        <f>'1.Лок.смета.и.Акт'!#REF!</f>
        <v>#REF!</v>
      </c>
      <c r="ET57">
        <v>0</v>
      </c>
      <c r="EU57">
        <v>0</v>
      </c>
      <c r="EV57">
        <v>0</v>
      </c>
      <c r="EW57">
        <v>0</v>
      </c>
      <c r="EX57">
        <v>0</v>
      </c>
      <c r="EZ57">
        <v>5</v>
      </c>
      <c r="FC57">
        <v>0</v>
      </c>
      <c r="FD57">
        <v>18</v>
      </c>
      <c r="FF57">
        <v>18.329999999999998</v>
      </c>
      <c r="FQ57">
        <v>0</v>
      </c>
      <c r="FR57">
        <v>0</v>
      </c>
      <c r="FS57">
        <v>0</v>
      </c>
      <c r="FX57">
        <v>0</v>
      </c>
      <c r="FY57">
        <v>0</v>
      </c>
      <c r="GA57" t="s">
        <v>128</v>
      </c>
      <c r="GD57">
        <v>1</v>
      </c>
      <c r="GF57">
        <v>160057132</v>
      </c>
      <c r="GG57">
        <v>2</v>
      </c>
      <c r="GH57">
        <v>3</v>
      </c>
      <c r="GI57">
        <v>4</v>
      </c>
      <c r="GJ57">
        <v>0</v>
      </c>
      <c r="GK57">
        <v>0</v>
      </c>
      <c r="GL57">
        <f t="shared" si="85"/>
        <v>0</v>
      </c>
      <c r="GM57" t="e">
        <f t="shared" si="86"/>
        <v>#REF!</v>
      </c>
      <c r="GN57" t="e">
        <f t="shared" si="87"/>
        <v>#REF!</v>
      </c>
      <c r="GO57">
        <f t="shared" si="88"/>
        <v>0</v>
      </c>
      <c r="GP57">
        <f t="shared" si="89"/>
        <v>0</v>
      </c>
      <c r="GR57">
        <v>1</v>
      </c>
      <c r="GS57">
        <v>1</v>
      </c>
      <c r="GT57">
        <v>0</v>
      </c>
      <c r="GU57" t="s">
        <v>3</v>
      </c>
      <c r="GV57">
        <f t="shared" si="90"/>
        <v>0</v>
      </c>
      <c r="GW57">
        <v>1</v>
      </c>
      <c r="GX57">
        <f t="shared" si="91"/>
        <v>0</v>
      </c>
      <c r="HA57">
        <v>0</v>
      </c>
      <c r="HB57">
        <v>0</v>
      </c>
      <c r="HC57">
        <f t="shared" si="92"/>
        <v>0</v>
      </c>
      <c r="HE57" t="s">
        <v>35</v>
      </c>
      <c r="HF57" t="s">
        <v>36</v>
      </c>
      <c r="HG57" t="e">
        <f>ROUND(AC57*I57,0)</f>
        <v>#REF!</v>
      </c>
      <c r="HM57" t="s">
        <v>3</v>
      </c>
      <c r="HN57" t="s">
        <v>3</v>
      </c>
      <c r="HO57" t="s">
        <v>3</v>
      </c>
      <c r="HP57" t="s">
        <v>3</v>
      </c>
      <c r="HQ57" t="s">
        <v>3</v>
      </c>
      <c r="HS57">
        <v>0</v>
      </c>
      <c r="IF57">
        <v>-1</v>
      </c>
      <c r="IK57">
        <v>0</v>
      </c>
    </row>
    <row r="58" spans="1:245" x14ac:dyDescent="0.2">
      <c r="A58">
        <v>18</v>
      </c>
      <c r="B58">
        <v>1</v>
      </c>
      <c r="C58">
        <v>52</v>
      </c>
      <c r="E58" t="s">
        <v>147</v>
      </c>
      <c r="F58" t="str">
        <f>'1.Лок.смета.и.Акт'!B74</f>
        <v>Прайс</v>
      </c>
      <c r="G58" t="s">
        <v>130</v>
      </c>
      <c r="H58" t="s">
        <v>51</v>
      </c>
      <c r="I58">
        <f>I51*J58</f>
        <v>126.28</v>
      </c>
      <c r="J58" s="78">
        <f>'4.Ведомость_списания'!F42</f>
        <v>49.050301029326086</v>
      </c>
      <c r="K58">
        <v>49.05030103</v>
      </c>
      <c r="O58" t="e">
        <f t="shared" si="55"/>
        <v>#REF!</v>
      </c>
      <c r="P58" t="e">
        <f t="shared" si="56"/>
        <v>#REF!</v>
      </c>
      <c r="Q58">
        <f t="shared" si="57"/>
        <v>0</v>
      </c>
      <c r="R58">
        <f t="shared" si="58"/>
        <v>0</v>
      </c>
      <c r="S58">
        <f t="shared" si="59"/>
        <v>0</v>
      </c>
      <c r="T58">
        <f t="shared" si="60"/>
        <v>0</v>
      </c>
      <c r="U58">
        <f t="shared" si="61"/>
        <v>0</v>
      </c>
      <c r="V58">
        <f t="shared" si="62"/>
        <v>0</v>
      </c>
      <c r="W58">
        <f t="shared" si="63"/>
        <v>0</v>
      </c>
      <c r="X58">
        <f t="shared" si="64"/>
        <v>0</v>
      </c>
      <c r="Y58">
        <f t="shared" si="65"/>
        <v>0</v>
      </c>
      <c r="AA58">
        <v>88223195</v>
      </c>
      <c r="AB58" t="e">
        <f t="shared" si="66"/>
        <v>#REF!</v>
      </c>
      <c r="AC58" t="e">
        <f t="shared" si="67"/>
        <v>#REF!</v>
      </c>
      <c r="AD58">
        <f t="shared" si="68"/>
        <v>0</v>
      </c>
      <c r="AE58">
        <f t="shared" si="69"/>
        <v>0</v>
      </c>
      <c r="AF58">
        <f t="shared" si="70"/>
        <v>0</v>
      </c>
      <c r="AG58">
        <f t="shared" si="71"/>
        <v>0</v>
      </c>
      <c r="AH58">
        <f t="shared" si="72"/>
        <v>0</v>
      </c>
      <c r="AI58">
        <f t="shared" si="73"/>
        <v>0</v>
      </c>
      <c r="AJ58">
        <f t="shared" si="74"/>
        <v>0</v>
      </c>
      <c r="AK58">
        <v>126.59</v>
      </c>
      <c r="AL58" s="31" t="e">
        <f>'1.Лок.смета.и.Акт'!#REF!</f>
        <v>#REF!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1</v>
      </c>
      <c r="AW58">
        <v>1</v>
      </c>
      <c r="AZ58">
        <v>1</v>
      </c>
      <c r="BA58">
        <v>1</v>
      </c>
      <c r="BB58">
        <v>1</v>
      </c>
      <c r="BC58" t="e">
        <f>'1.Лок.смета.и.Акт'!#REF!</f>
        <v>#REF!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1</v>
      </c>
      <c r="BJ58" t="s">
        <v>3</v>
      </c>
      <c r="BM58">
        <v>1100</v>
      </c>
      <c r="BN58">
        <v>0</v>
      </c>
      <c r="BO58" t="s">
        <v>3</v>
      </c>
      <c r="BP58">
        <v>0</v>
      </c>
      <c r="BQ58">
        <v>8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0</v>
      </c>
      <c r="CA58">
        <v>0</v>
      </c>
      <c r="CB58" t="s">
        <v>3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 t="e">
        <f t="shared" si="75"/>
        <v>#REF!</v>
      </c>
      <c r="CQ58" t="e">
        <f t="shared" si="76"/>
        <v>#REF!</v>
      </c>
      <c r="CR58">
        <f t="shared" si="76"/>
        <v>0</v>
      </c>
      <c r="CS58">
        <f t="shared" si="77"/>
        <v>0</v>
      </c>
      <c r="CT58">
        <f t="shared" si="78"/>
        <v>0</v>
      </c>
      <c r="CU58">
        <f t="shared" si="79"/>
        <v>0</v>
      </c>
      <c r="CV58">
        <f t="shared" si="80"/>
        <v>0</v>
      </c>
      <c r="CW58">
        <f t="shared" si="81"/>
        <v>0</v>
      </c>
      <c r="CX58">
        <f t="shared" si="82"/>
        <v>0</v>
      </c>
      <c r="CY58">
        <f t="shared" si="83"/>
        <v>0</v>
      </c>
      <c r="CZ58">
        <f t="shared" si="84"/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1009</v>
      </c>
      <c r="DV58" t="s">
        <v>51</v>
      </c>
      <c r="DW58" t="str">
        <f>'1.Лок.смета.и.Акт'!D74</f>
        <v>кг</v>
      </c>
      <c r="DX58">
        <v>1</v>
      </c>
      <c r="DZ58" t="s">
        <v>3</v>
      </c>
      <c r="EA58" t="s">
        <v>3</v>
      </c>
      <c r="EB58" t="s">
        <v>3</v>
      </c>
      <c r="EC58" t="s">
        <v>3</v>
      </c>
      <c r="EE58">
        <v>66434180</v>
      </c>
      <c r="EF58">
        <v>8</v>
      </c>
      <c r="EG58" t="s">
        <v>31</v>
      </c>
      <c r="EH58">
        <v>0</v>
      </c>
      <c r="EI58" t="s">
        <v>3</v>
      </c>
      <c r="EJ58">
        <v>1</v>
      </c>
      <c r="EK58">
        <v>1100</v>
      </c>
      <c r="EL58" t="s">
        <v>32</v>
      </c>
      <c r="EM58" t="s">
        <v>33</v>
      </c>
      <c r="EO58" t="s">
        <v>3</v>
      </c>
      <c r="EQ58">
        <v>0</v>
      </c>
      <c r="ER58">
        <v>126.59</v>
      </c>
      <c r="ES58" s="31" t="e">
        <f>'1.Лок.смета.и.Акт'!#REF!</f>
        <v>#REF!</v>
      </c>
      <c r="ET58">
        <v>0</v>
      </c>
      <c r="EU58">
        <v>0</v>
      </c>
      <c r="EV58">
        <v>0</v>
      </c>
      <c r="EW58">
        <v>0</v>
      </c>
      <c r="EX58">
        <v>0</v>
      </c>
      <c r="EZ58">
        <v>5</v>
      </c>
      <c r="FC58">
        <v>0</v>
      </c>
      <c r="FD58">
        <v>18</v>
      </c>
      <c r="FF58">
        <v>121.08</v>
      </c>
      <c r="FQ58">
        <v>0</v>
      </c>
      <c r="FR58">
        <v>0</v>
      </c>
      <c r="FS58">
        <v>0</v>
      </c>
      <c r="FX58">
        <v>0</v>
      </c>
      <c r="FY58">
        <v>0</v>
      </c>
      <c r="GA58" t="s">
        <v>131</v>
      </c>
      <c r="GD58">
        <v>1</v>
      </c>
      <c r="GF58">
        <v>574148084</v>
      </c>
      <c r="GG58">
        <v>2</v>
      </c>
      <c r="GH58">
        <v>3</v>
      </c>
      <c r="GI58">
        <v>4</v>
      </c>
      <c r="GJ58">
        <v>0</v>
      </c>
      <c r="GK58">
        <v>0</v>
      </c>
      <c r="GL58">
        <f t="shared" si="85"/>
        <v>0</v>
      </c>
      <c r="GM58" t="e">
        <f t="shared" si="86"/>
        <v>#REF!</v>
      </c>
      <c r="GN58" t="e">
        <f t="shared" si="87"/>
        <v>#REF!</v>
      </c>
      <c r="GO58">
        <f t="shared" si="88"/>
        <v>0</v>
      </c>
      <c r="GP58">
        <f t="shared" si="89"/>
        <v>0</v>
      </c>
      <c r="GR58">
        <v>1</v>
      </c>
      <c r="GS58">
        <v>1</v>
      </c>
      <c r="GT58">
        <v>0</v>
      </c>
      <c r="GU58" t="s">
        <v>3</v>
      </c>
      <c r="GV58">
        <f t="shared" si="90"/>
        <v>0</v>
      </c>
      <c r="GW58">
        <v>1</v>
      </c>
      <c r="GX58">
        <f t="shared" si="91"/>
        <v>0</v>
      </c>
      <c r="HA58">
        <v>0</v>
      </c>
      <c r="HB58">
        <v>0</v>
      </c>
      <c r="HC58">
        <f t="shared" si="92"/>
        <v>0</v>
      </c>
      <c r="HE58" t="s">
        <v>35</v>
      </c>
      <c r="HF58" t="s">
        <v>36</v>
      </c>
      <c r="HG58" t="e">
        <f>ROUND(AC58*I58,0)</f>
        <v>#REF!</v>
      </c>
      <c r="HM58" t="s">
        <v>3</v>
      </c>
      <c r="HN58" t="s">
        <v>3</v>
      </c>
      <c r="HO58" t="s">
        <v>3</v>
      </c>
      <c r="HP58" t="s">
        <v>3</v>
      </c>
      <c r="HQ58" t="s">
        <v>3</v>
      </c>
      <c r="HS58">
        <v>0</v>
      </c>
      <c r="IF58">
        <v>-1</v>
      </c>
      <c r="IK58">
        <v>0</v>
      </c>
    </row>
    <row r="59" spans="1:245" x14ac:dyDescent="0.2">
      <c r="A59">
        <v>18</v>
      </c>
      <c r="B59">
        <v>1</v>
      </c>
      <c r="C59">
        <v>53</v>
      </c>
      <c r="E59" t="s">
        <v>148</v>
      </c>
      <c r="F59" t="str">
        <f>'1.Лок.смета.и.Акт'!B75</f>
        <v>Прайс</v>
      </c>
      <c r="G59" t="s">
        <v>38</v>
      </c>
      <c r="H59" t="s">
        <v>30</v>
      </c>
      <c r="I59">
        <f>I51*J59</f>
        <v>1080</v>
      </c>
      <c r="J59" s="78">
        <f>'4.Ведомость_списания'!F43</f>
        <v>419.49893183142359</v>
      </c>
      <c r="K59">
        <v>419.49893183</v>
      </c>
      <c r="O59" t="e">
        <f t="shared" si="55"/>
        <v>#REF!</v>
      </c>
      <c r="P59" t="e">
        <f t="shared" si="56"/>
        <v>#REF!</v>
      </c>
      <c r="Q59">
        <f t="shared" si="57"/>
        <v>0</v>
      </c>
      <c r="R59">
        <f t="shared" si="58"/>
        <v>0</v>
      </c>
      <c r="S59">
        <f t="shared" si="59"/>
        <v>0</v>
      </c>
      <c r="T59">
        <f t="shared" si="60"/>
        <v>0</v>
      </c>
      <c r="U59">
        <f t="shared" si="61"/>
        <v>0</v>
      </c>
      <c r="V59">
        <f t="shared" si="62"/>
        <v>0</v>
      </c>
      <c r="W59">
        <f t="shared" si="63"/>
        <v>0</v>
      </c>
      <c r="X59">
        <f t="shared" si="64"/>
        <v>0</v>
      </c>
      <c r="Y59">
        <f t="shared" si="65"/>
        <v>0</v>
      </c>
      <c r="AA59">
        <v>88223195</v>
      </c>
      <c r="AB59" t="e">
        <f t="shared" si="66"/>
        <v>#REF!</v>
      </c>
      <c r="AC59" t="e">
        <f t="shared" si="67"/>
        <v>#REF!</v>
      </c>
      <c r="AD59">
        <f t="shared" si="68"/>
        <v>0</v>
      </c>
      <c r="AE59">
        <f t="shared" si="69"/>
        <v>0</v>
      </c>
      <c r="AF59">
        <f t="shared" si="70"/>
        <v>0</v>
      </c>
      <c r="AG59">
        <f t="shared" si="71"/>
        <v>0</v>
      </c>
      <c r="AH59">
        <f t="shared" si="72"/>
        <v>0</v>
      </c>
      <c r="AI59">
        <f t="shared" si="73"/>
        <v>0</v>
      </c>
      <c r="AJ59">
        <f t="shared" si="74"/>
        <v>0</v>
      </c>
      <c r="AK59">
        <v>8.74</v>
      </c>
      <c r="AL59" s="31" t="e">
        <f>'1.Лок.смета.и.Акт'!#REF!</f>
        <v>#REF!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1</v>
      </c>
      <c r="AW59">
        <v>1</v>
      </c>
      <c r="AZ59">
        <v>1</v>
      </c>
      <c r="BA59">
        <v>1</v>
      </c>
      <c r="BB59">
        <v>1</v>
      </c>
      <c r="BC59" t="e">
        <f>'1.Лок.смета.и.Акт'!#REF!</f>
        <v>#REF!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3</v>
      </c>
      <c r="BM59">
        <v>1100</v>
      </c>
      <c r="BN59">
        <v>0</v>
      </c>
      <c r="BO59" t="s">
        <v>3</v>
      </c>
      <c r="BP59">
        <v>0</v>
      </c>
      <c r="BQ59">
        <v>8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0</v>
      </c>
      <c r="CA59">
        <v>0</v>
      </c>
      <c r="CB59" t="s">
        <v>3</v>
      </c>
      <c r="CE59">
        <v>0</v>
      </c>
      <c r="CF59">
        <v>0</v>
      </c>
      <c r="CG59">
        <v>0</v>
      </c>
      <c r="CM59">
        <v>0</v>
      </c>
      <c r="CN59" t="s">
        <v>3</v>
      </c>
      <c r="CO59">
        <v>0</v>
      </c>
      <c r="CP59" t="e">
        <f t="shared" si="75"/>
        <v>#REF!</v>
      </c>
      <c r="CQ59" t="e">
        <f t="shared" si="76"/>
        <v>#REF!</v>
      </c>
      <c r="CR59">
        <f t="shared" si="76"/>
        <v>0</v>
      </c>
      <c r="CS59">
        <f t="shared" si="77"/>
        <v>0</v>
      </c>
      <c r="CT59">
        <f t="shared" si="78"/>
        <v>0</v>
      </c>
      <c r="CU59">
        <f t="shared" si="79"/>
        <v>0</v>
      </c>
      <c r="CV59">
        <f t="shared" si="80"/>
        <v>0</v>
      </c>
      <c r="CW59">
        <f t="shared" si="81"/>
        <v>0</v>
      </c>
      <c r="CX59">
        <f t="shared" si="82"/>
        <v>0</v>
      </c>
      <c r="CY59">
        <f t="shared" si="83"/>
        <v>0</v>
      </c>
      <c r="CZ59">
        <f t="shared" si="84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30</v>
      </c>
      <c r="DW59" t="str">
        <f>'1.Лок.смета.и.Акт'!D75</f>
        <v>ШТ</v>
      </c>
      <c r="DX59">
        <v>1</v>
      </c>
      <c r="DZ59" t="s">
        <v>3</v>
      </c>
      <c r="EA59" t="s">
        <v>3</v>
      </c>
      <c r="EB59" t="s">
        <v>3</v>
      </c>
      <c r="EC59" t="s">
        <v>3</v>
      </c>
      <c r="EE59">
        <v>66434180</v>
      </c>
      <c r="EF59">
        <v>8</v>
      </c>
      <c r="EG59" t="s">
        <v>31</v>
      </c>
      <c r="EH59">
        <v>0</v>
      </c>
      <c r="EI59" t="s">
        <v>3</v>
      </c>
      <c r="EJ59">
        <v>1</v>
      </c>
      <c r="EK59">
        <v>1100</v>
      </c>
      <c r="EL59" t="s">
        <v>32</v>
      </c>
      <c r="EM59" t="s">
        <v>33</v>
      </c>
      <c r="EO59" t="s">
        <v>3</v>
      </c>
      <c r="EQ59">
        <v>0</v>
      </c>
      <c r="ER59">
        <v>8.74</v>
      </c>
      <c r="ES59" s="31" t="e">
        <f>'1.Лок.смета.и.Акт'!#REF!</f>
        <v>#REF!</v>
      </c>
      <c r="ET59">
        <v>0</v>
      </c>
      <c r="EU59">
        <v>0</v>
      </c>
      <c r="EV59">
        <v>0</v>
      </c>
      <c r="EW59">
        <v>0</v>
      </c>
      <c r="EX59">
        <v>0</v>
      </c>
      <c r="EZ59">
        <v>5</v>
      </c>
      <c r="FC59">
        <v>0</v>
      </c>
      <c r="FD59">
        <v>18</v>
      </c>
      <c r="FF59">
        <v>8.36</v>
      </c>
      <c r="FQ59">
        <v>0</v>
      </c>
      <c r="FR59">
        <v>0</v>
      </c>
      <c r="FS59">
        <v>0</v>
      </c>
      <c r="FX59">
        <v>0</v>
      </c>
      <c r="FY59">
        <v>0</v>
      </c>
      <c r="GA59" t="s">
        <v>39</v>
      </c>
      <c r="GD59">
        <v>1</v>
      </c>
      <c r="GF59">
        <v>-362524378</v>
      </c>
      <c r="GG59">
        <v>2</v>
      </c>
      <c r="GH59">
        <v>3</v>
      </c>
      <c r="GI59">
        <v>4</v>
      </c>
      <c r="GJ59">
        <v>0</v>
      </c>
      <c r="GK59">
        <v>0</v>
      </c>
      <c r="GL59">
        <f t="shared" si="85"/>
        <v>0</v>
      </c>
      <c r="GM59" t="e">
        <f t="shared" si="86"/>
        <v>#REF!</v>
      </c>
      <c r="GN59" t="e">
        <f t="shared" si="87"/>
        <v>#REF!</v>
      </c>
      <c r="GO59">
        <f t="shared" si="88"/>
        <v>0</v>
      </c>
      <c r="GP59">
        <f t="shared" si="89"/>
        <v>0</v>
      </c>
      <c r="GR59">
        <v>1</v>
      </c>
      <c r="GS59">
        <v>1</v>
      </c>
      <c r="GT59">
        <v>0</v>
      </c>
      <c r="GU59" t="s">
        <v>3</v>
      </c>
      <c r="GV59">
        <f t="shared" si="90"/>
        <v>0</v>
      </c>
      <c r="GW59">
        <v>1</v>
      </c>
      <c r="GX59">
        <f t="shared" si="91"/>
        <v>0</v>
      </c>
      <c r="HA59">
        <v>0</v>
      </c>
      <c r="HB59">
        <v>0</v>
      </c>
      <c r="HC59">
        <f t="shared" si="92"/>
        <v>0</v>
      </c>
      <c r="HE59" t="s">
        <v>35</v>
      </c>
      <c r="HF59" t="s">
        <v>36</v>
      </c>
      <c r="HG59" t="e">
        <f>ROUND(AC59*I59,0)</f>
        <v>#REF!</v>
      </c>
      <c r="HM59" t="s">
        <v>3</v>
      </c>
      <c r="HN59" t="s">
        <v>3</v>
      </c>
      <c r="HO59" t="s">
        <v>3</v>
      </c>
      <c r="HP59" t="s">
        <v>3</v>
      </c>
      <c r="HQ59" t="s">
        <v>3</v>
      </c>
      <c r="HS59">
        <v>0</v>
      </c>
      <c r="IF59">
        <v>-1</v>
      </c>
      <c r="IK59">
        <v>0</v>
      </c>
    </row>
    <row r="60" spans="1:245" x14ac:dyDescent="0.2">
      <c r="A60">
        <v>18</v>
      </c>
      <c r="B60">
        <v>1</v>
      </c>
      <c r="C60">
        <v>54</v>
      </c>
      <c r="E60" t="s">
        <v>149</v>
      </c>
      <c r="F60" t="str">
        <f>'1.Лок.смета.и.Акт'!B76</f>
        <v>Прайс</v>
      </c>
      <c r="G60" t="s">
        <v>134</v>
      </c>
      <c r="H60" t="s">
        <v>135</v>
      </c>
      <c r="I60">
        <f>I51*J60</f>
        <v>257.45</v>
      </c>
      <c r="J60" s="78">
        <f>'4.Ведомость_списания'!F44</f>
        <v>100</v>
      </c>
      <c r="K60">
        <v>100</v>
      </c>
      <c r="O60" t="e">
        <f t="shared" si="55"/>
        <v>#REF!</v>
      </c>
      <c r="P60" t="e">
        <f t="shared" si="56"/>
        <v>#REF!</v>
      </c>
      <c r="Q60">
        <f t="shared" si="57"/>
        <v>0</v>
      </c>
      <c r="R60">
        <f t="shared" si="58"/>
        <v>0</v>
      </c>
      <c r="S60">
        <f t="shared" si="59"/>
        <v>0</v>
      </c>
      <c r="T60">
        <f t="shared" si="60"/>
        <v>0</v>
      </c>
      <c r="U60">
        <f t="shared" si="61"/>
        <v>0</v>
      </c>
      <c r="V60">
        <f t="shared" si="62"/>
        <v>0</v>
      </c>
      <c r="W60">
        <f t="shared" si="63"/>
        <v>0</v>
      </c>
      <c r="X60">
        <f t="shared" si="64"/>
        <v>0</v>
      </c>
      <c r="Y60">
        <f t="shared" si="65"/>
        <v>0</v>
      </c>
      <c r="AA60">
        <v>88223195</v>
      </c>
      <c r="AB60" t="e">
        <f t="shared" si="66"/>
        <v>#REF!</v>
      </c>
      <c r="AC60" t="e">
        <f t="shared" si="67"/>
        <v>#REF!</v>
      </c>
      <c r="AD60">
        <f t="shared" si="68"/>
        <v>0</v>
      </c>
      <c r="AE60">
        <f t="shared" si="69"/>
        <v>0</v>
      </c>
      <c r="AF60">
        <f t="shared" si="70"/>
        <v>0</v>
      </c>
      <c r="AG60">
        <f t="shared" si="71"/>
        <v>0</v>
      </c>
      <c r="AH60">
        <f t="shared" si="72"/>
        <v>0</v>
      </c>
      <c r="AI60">
        <f t="shared" si="73"/>
        <v>0</v>
      </c>
      <c r="AJ60">
        <f t="shared" si="74"/>
        <v>0</v>
      </c>
      <c r="AK60">
        <v>6899</v>
      </c>
      <c r="AL60" s="31" t="e">
        <f>'1.Лок.смета.и.Акт'!#REF!</f>
        <v>#REF!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108</v>
      </c>
      <c r="AU60">
        <v>55</v>
      </c>
      <c r="AV60">
        <v>1</v>
      </c>
      <c r="AW60">
        <v>1</v>
      </c>
      <c r="AZ60">
        <v>1</v>
      </c>
      <c r="BA60">
        <v>1</v>
      </c>
      <c r="BB60">
        <v>1</v>
      </c>
      <c r="BC60" t="e">
        <f>'1.Лок.смета.и.Акт'!#REF!</f>
        <v>#REF!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1</v>
      </c>
      <c r="BJ60" t="s">
        <v>136</v>
      </c>
      <c r="BM60">
        <v>10001</v>
      </c>
      <c r="BN60">
        <v>0</v>
      </c>
      <c r="BO60" t="s">
        <v>3</v>
      </c>
      <c r="BP60">
        <v>0</v>
      </c>
      <c r="BQ60">
        <v>2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108</v>
      </c>
      <c r="CA60">
        <v>55</v>
      </c>
      <c r="CB60" t="s">
        <v>3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 t="e">
        <f t="shared" si="75"/>
        <v>#REF!</v>
      </c>
      <c r="CQ60" t="e">
        <f t="shared" si="76"/>
        <v>#REF!</v>
      </c>
      <c r="CR60">
        <f t="shared" si="76"/>
        <v>0</v>
      </c>
      <c r="CS60">
        <f t="shared" si="77"/>
        <v>0</v>
      </c>
      <c r="CT60">
        <f t="shared" si="78"/>
        <v>0</v>
      </c>
      <c r="CU60">
        <f t="shared" si="79"/>
        <v>0</v>
      </c>
      <c r="CV60">
        <f t="shared" si="80"/>
        <v>0</v>
      </c>
      <c r="CW60">
        <f t="shared" si="81"/>
        <v>0</v>
      </c>
      <c r="CX60">
        <f t="shared" si="82"/>
        <v>0</v>
      </c>
      <c r="CY60">
        <f t="shared" si="83"/>
        <v>0</v>
      </c>
      <c r="CZ60">
        <f t="shared" si="84"/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1005</v>
      </c>
      <c r="DV60" t="s">
        <v>135</v>
      </c>
      <c r="DW60" t="str">
        <f>'1.Лок.смета.и.Акт'!D76</f>
        <v>м2</v>
      </c>
      <c r="DX60">
        <v>1</v>
      </c>
      <c r="DZ60" t="s">
        <v>3</v>
      </c>
      <c r="EA60" t="s">
        <v>3</v>
      </c>
      <c r="EB60" t="s">
        <v>3</v>
      </c>
      <c r="EC60" t="s">
        <v>3</v>
      </c>
      <c r="EE60">
        <v>66434312</v>
      </c>
      <c r="EF60">
        <v>2</v>
      </c>
      <c r="EG60" t="s">
        <v>22</v>
      </c>
      <c r="EH60">
        <v>10</v>
      </c>
      <c r="EI60" t="s">
        <v>102</v>
      </c>
      <c r="EJ60">
        <v>1</v>
      </c>
      <c r="EK60">
        <v>10001</v>
      </c>
      <c r="EL60" t="s">
        <v>102</v>
      </c>
      <c r="EM60" t="s">
        <v>103</v>
      </c>
      <c r="EO60" t="s">
        <v>3</v>
      </c>
      <c r="EQ60">
        <v>0</v>
      </c>
      <c r="ER60">
        <v>6899</v>
      </c>
      <c r="ES60" s="31" t="e">
        <f>'1.Лок.смета.и.Акт'!#REF!</f>
        <v>#REF!</v>
      </c>
      <c r="ET60">
        <v>0</v>
      </c>
      <c r="EU60">
        <v>0</v>
      </c>
      <c r="EV60">
        <v>0</v>
      </c>
      <c r="EW60">
        <v>0</v>
      </c>
      <c r="EX60">
        <v>0</v>
      </c>
      <c r="EZ60">
        <v>5</v>
      </c>
      <c r="FC60">
        <v>0</v>
      </c>
      <c r="FD60">
        <v>18</v>
      </c>
      <c r="FF60">
        <v>6899</v>
      </c>
      <c r="FQ60">
        <v>0</v>
      </c>
      <c r="FR60">
        <v>0</v>
      </c>
      <c r="FS60">
        <v>0</v>
      </c>
      <c r="FX60">
        <v>108</v>
      </c>
      <c r="FY60">
        <v>55</v>
      </c>
      <c r="GA60" t="s">
        <v>3</v>
      </c>
      <c r="GD60">
        <v>1</v>
      </c>
      <c r="GF60">
        <v>-1923600470</v>
      </c>
      <c r="GG60">
        <v>2</v>
      </c>
      <c r="GH60">
        <v>3</v>
      </c>
      <c r="GI60">
        <v>4</v>
      </c>
      <c r="GJ60">
        <v>0</v>
      </c>
      <c r="GK60">
        <v>0</v>
      </c>
      <c r="GL60">
        <f t="shared" si="85"/>
        <v>0</v>
      </c>
      <c r="GM60" t="e">
        <f t="shared" si="86"/>
        <v>#REF!</v>
      </c>
      <c r="GN60" t="e">
        <f t="shared" si="87"/>
        <v>#REF!</v>
      </c>
      <c r="GO60">
        <f t="shared" si="88"/>
        <v>0</v>
      </c>
      <c r="GP60">
        <f t="shared" si="89"/>
        <v>0</v>
      </c>
      <c r="GR60">
        <v>1</v>
      </c>
      <c r="GS60">
        <v>1</v>
      </c>
      <c r="GT60">
        <v>0</v>
      </c>
      <c r="GU60" t="s">
        <v>3</v>
      </c>
      <c r="GV60">
        <f t="shared" si="90"/>
        <v>0</v>
      </c>
      <c r="GW60">
        <v>1</v>
      </c>
      <c r="GX60">
        <f t="shared" si="91"/>
        <v>0</v>
      </c>
      <c r="HA60">
        <v>0</v>
      </c>
      <c r="HB60">
        <v>0</v>
      </c>
      <c r="HC60">
        <f t="shared" si="92"/>
        <v>0</v>
      </c>
      <c r="HE60" t="s">
        <v>3</v>
      </c>
      <c r="HF60" t="s">
        <v>3</v>
      </c>
      <c r="HG60" t="e">
        <f>ROUND(AC60*I60,0)</f>
        <v>#REF!</v>
      </c>
      <c r="HM60" t="s">
        <v>3</v>
      </c>
      <c r="HN60" t="s">
        <v>104</v>
      </c>
      <c r="HO60" t="s">
        <v>105</v>
      </c>
      <c r="HP60" t="s">
        <v>102</v>
      </c>
      <c r="HQ60" t="s">
        <v>102</v>
      </c>
      <c r="HS60">
        <v>0</v>
      </c>
      <c r="IF60">
        <v>-1</v>
      </c>
      <c r="IK60">
        <v>0</v>
      </c>
    </row>
    <row r="61" spans="1:245" x14ac:dyDescent="0.2">
      <c r="A61">
        <v>17</v>
      </c>
      <c r="B61">
        <v>1</v>
      </c>
      <c r="C61">
        <f>ROW(SmtRes!A69)</f>
        <v>69</v>
      </c>
      <c r="D61">
        <f>ROW(EtalonRes!A55)</f>
        <v>55</v>
      </c>
      <c r="E61" t="s">
        <v>150</v>
      </c>
      <c r="F61" t="s">
        <v>151</v>
      </c>
      <c r="G61" t="s">
        <v>152</v>
      </c>
      <c r="H61" t="s">
        <v>100</v>
      </c>
      <c r="I61">
        <f>'1.Лок.смета.и.Акт'!E77</f>
        <v>1.45</v>
      </c>
      <c r="J61">
        <v>0</v>
      </c>
      <c r="K61">
        <v>1.45</v>
      </c>
      <c r="O61" t="e">
        <f t="shared" si="55"/>
        <v>#REF!</v>
      </c>
      <c r="P61" t="e">
        <f t="shared" si="56"/>
        <v>#REF!</v>
      </c>
      <c r="Q61" t="e">
        <f t="shared" si="57"/>
        <v>#REF!</v>
      </c>
      <c r="R61" t="e">
        <f t="shared" si="58"/>
        <v>#REF!</v>
      </c>
      <c r="S61" t="e">
        <f t="shared" si="59"/>
        <v>#REF!</v>
      </c>
      <c r="T61">
        <f t="shared" si="60"/>
        <v>0</v>
      </c>
      <c r="U61" t="e">
        <f t="shared" si="61"/>
        <v>#REF!</v>
      </c>
      <c r="V61">
        <f t="shared" si="62"/>
        <v>7.3079999999999998</v>
      </c>
      <c r="W61">
        <f t="shared" si="63"/>
        <v>0</v>
      </c>
      <c r="X61" t="e">
        <f t="shared" si="64"/>
        <v>#REF!</v>
      </c>
      <c r="Y61" t="e">
        <f t="shared" si="65"/>
        <v>#REF!</v>
      </c>
      <c r="AA61">
        <v>88223195</v>
      </c>
      <c r="AB61" t="e">
        <f t="shared" si="66"/>
        <v>#REF!</v>
      </c>
      <c r="AC61" t="e">
        <f t="shared" si="67"/>
        <v>#REF!</v>
      </c>
      <c r="AD61" t="e">
        <f t="shared" si="68"/>
        <v>#REF!</v>
      </c>
      <c r="AE61" t="e">
        <f t="shared" si="69"/>
        <v>#REF!</v>
      </c>
      <c r="AF61" t="e">
        <f t="shared" si="70"/>
        <v>#REF!</v>
      </c>
      <c r="AG61">
        <f t="shared" si="71"/>
        <v>0</v>
      </c>
      <c r="AH61" t="e">
        <f t="shared" si="72"/>
        <v>#REF!</v>
      </c>
      <c r="AI61">
        <f t="shared" si="73"/>
        <v>5.04</v>
      </c>
      <c r="AJ61">
        <f t="shared" si="74"/>
        <v>0</v>
      </c>
      <c r="AK61" t="e">
        <f>AL61+AM61+AO61</f>
        <v>#REF!</v>
      </c>
      <c r="AL61" s="31" t="e">
        <f>'1.Лок.смета.и.Акт'!#REF!</f>
        <v>#REF!</v>
      </c>
      <c r="AM61" s="31" t="e">
        <f>'1.Лок.смета.и.Акт'!#REF!</f>
        <v>#REF!</v>
      </c>
      <c r="AN61" s="31" t="e">
        <f>'1.Лок.смета.и.Акт'!#REF!</f>
        <v>#REF!</v>
      </c>
      <c r="AO61" s="31" t="e">
        <f>'1.Лок.смета.и.Акт'!#REF!</f>
        <v>#REF!</v>
      </c>
      <c r="AP61">
        <v>0</v>
      </c>
      <c r="AQ61" t="e">
        <f>'1.Лок.смета.и.Акт'!#REF!</f>
        <v>#REF!</v>
      </c>
      <c r="AR61">
        <v>5.04</v>
      </c>
      <c r="AS61">
        <v>0</v>
      </c>
      <c r="AT61">
        <v>108</v>
      </c>
      <c r="AU61">
        <v>55</v>
      </c>
      <c r="AV61">
        <v>1</v>
      </c>
      <c r="AW61">
        <v>1</v>
      </c>
      <c r="AZ61">
        <v>1</v>
      </c>
      <c r="BA61" t="e">
        <f>'1.Лок.смета.и.Акт'!#REF!</f>
        <v>#REF!</v>
      </c>
      <c r="BB61" t="e">
        <f>'1.Лок.смета.и.Акт'!#REF!</f>
        <v>#REF!</v>
      </c>
      <c r="BC61" t="e">
        <f>'1.Лок.смета.и.Акт'!#REF!</f>
        <v>#REF!</v>
      </c>
      <c r="BD61" t="s">
        <v>3</v>
      </c>
      <c r="BE61" t="s">
        <v>3</v>
      </c>
      <c r="BF61" t="s">
        <v>3</v>
      </c>
      <c r="BG61" t="s">
        <v>3</v>
      </c>
      <c r="BH61">
        <v>0</v>
      </c>
      <c r="BI61">
        <v>1</v>
      </c>
      <c r="BJ61" t="s">
        <v>153</v>
      </c>
      <c r="BM61">
        <v>10001</v>
      </c>
      <c r="BN61">
        <v>0</v>
      </c>
      <c r="BO61" t="s">
        <v>3</v>
      </c>
      <c r="BP61">
        <v>0</v>
      </c>
      <c r="BQ61">
        <v>2</v>
      </c>
      <c r="BR61">
        <v>0</v>
      </c>
      <c r="BS61" t="e">
        <f>'1.Лок.смета.и.Акт'!#REF!</f>
        <v>#REF!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108</v>
      </c>
      <c r="CA61">
        <v>55</v>
      </c>
      <c r="CB61" t="s">
        <v>3</v>
      </c>
      <c r="CE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 t="e">
        <f t="shared" si="75"/>
        <v>#REF!</v>
      </c>
      <c r="CQ61" t="e">
        <f>AC61*BC61</f>
        <v>#REF!</v>
      </c>
      <c r="CR61" t="e">
        <f>AD61*BB61</f>
        <v>#REF!</v>
      </c>
      <c r="CS61" t="e">
        <f t="shared" si="77"/>
        <v>#REF!</v>
      </c>
      <c r="CT61" t="e">
        <f t="shared" si="78"/>
        <v>#REF!</v>
      </c>
      <c r="CU61">
        <f t="shared" si="79"/>
        <v>0</v>
      </c>
      <c r="CV61" t="e">
        <f t="shared" si="80"/>
        <v>#REF!</v>
      </c>
      <c r="CW61">
        <f t="shared" si="81"/>
        <v>5.04</v>
      </c>
      <c r="CX61">
        <f t="shared" si="82"/>
        <v>0</v>
      </c>
      <c r="CY61" t="e">
        <f t="shared" si="83"/>
        <v>#REF!</v>
      </c>
      <c r="CZ61" t="e">
        <f t="shared" si="84"/>
        <v>#REF!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1005</v>
      </c>
      <c r="DV61" t="s">
        <v>100</v>
      </c>
      <c r="DW61" t="str">
        <f>'1.Лок.смета.и.Акт'!D77</f>
        <v>100 м2</v>
      </c>
      <c r="DX61">
        <v>100</v>
      </c>
      <c r="DZ61" t="s">
        <v>3</v>
      </c>
      <c r="EA61" t="s">
        <v>3</v>
      </c>
      <c r="EB61" t="s">
        <v>3</v>
      </c>
      <c r="EC61" t="s">
        <v>3</v>
      </c>
      <c r="EE61">
        <v>66434312</v>
      </c>
      <c r="EF61">
        <v>2</v>
      </c>
      <c r="EG61" t="s">
        <v>22</v>
      </c>
      <c r="EH61">
        <v>10</v>
      </c>
      <c r="EI61" t="s">
        <v>102</v>
      </c>
      <c r="EJ61">
        <v>1</v>
      </c>
      <c r="EK61">
        <v>10001</v>
      </c>
      <c r="EL61" t="s">
        <v>102</v>
      </c>
      <c r="EM61" t="s">
        <v>103</v>
      </c>
      <c r="EO61" t="s">
        <v>3</v>
      </c>
      <c r="EQ61">
        <v>1310720</v>
      </c>
      <c r="ER61" t="e">
        <f>ES61+ET61+EV61</f>
        <v>#REF!</v>
      </c>
      <c r="ES61" s="31" t="e">
        <f>'1.Лок.смета.и.Акт'!#REF!</f>
        <v>#REF!</v>
      </c>
      <c r="ET61" s="31" t="e">
        <f>'1.Лок.смета.и.Акт'!#REF!</f>
        <v>#REF!</v>
      </c>
      <c r="EU61" s="31" t="e">
        <f>'1.Лок.смета.и.Акт'!#REF!</f>
        <v>#REF!</v>
      </c>
      <c r="EV61" s="31" t="e">
        <f>'1.Лок.смета.и.Акт'!#REF!</f>
        <v>#REF!</v>
      </c>
      <c r="EW61" t="e">
        <f>'1.Лок.смета.и.Акт'!#REF!</f>
        <v>#REF!</v>
      </c>
      <c r="EX61">
        <v>5.04</v>
      </c>
      <c r="EY61">
        <v>0</v>
      </c>
      <c r="FQ61">
        <v>0</v>
      </c>
      <c r="FR61">
        <v>0</v>
      </c>
      <c r="FS61">
        <v>0</v>
      </c>
      <c r="FX61">
        <v>108</v>
      </c>
      <c r="FY61">
        <v>55</v>
      </c>
      <c r="GA61" t="s">
        <v>3</v>
      </c>
      <c r="GD61">
        <v>1</v>
      </c>
      <c r="GF61">
        <v>-410493916</v>
      </c>
      <c r="GG61">
        <v>2</v>
      </c>
      <c r="GH61">
        <v>1</v>
      </c>
      <c r="GI61">
        <v>4</v>
      </c>
      <c r="GJ61">
        <v>0</v>
      </c>
      <c r="GK61">
        <v>0</v>
      </c>
      <c r="GL61">
        <f t="shared" si="85"/>
        <v>0</v>
      </c>
      <c r="GM61" t="e">
        <f t="shared" si="86"/>
        <v>#REF!</v>
      </c>
      <c r="GN61" t="e">
        <f t="shared" si="87"/>
        <v>#REF!</v>
      </c>
      <c r="GO61">
        <f t="shared" si="88"/>
        <v>0</v>
      </c>
      <c r="GP61">
        <f t="shared" si="89"/>
        <v>0</v>
      </c>
      <c r="GR61">
        <v>0</v>
      </c>
      <c r="GS61">
        <v>3</v>
      </c>
      <c r="GT61">
        <v>0</v>
      </c>
      <c r="GU61" t="s">
        <v>3</v>
      </c>
      <c r="GV61">
        <f t="shared" si="90"/>
        <v>0</v>
      </c>
      <c r="GW61">
        <v>1</v>
      </c>
      <c r="GX61">
        <f t="shared" si="91"/>
        <v>0</v>
      </c>
      <c r="HA61">
        <v>0</v>
      </c>
      <c r="HB61">
        <v>0</v>
      </c>
      <c r="HC61">
        <f t="shared" si="92"/>
        <v>0</v>
      </c>
      <c r="HE61" t="s">
        <v>3</v>
      </c>
      <c r="HF61" t="s">
        <v>3</v>
      </c>
      <c r="HM61" t="s">
        <v>3</v>
      </c>
      <c r="HN61" t="s">
        <v>104</v>
      </c>
      <c r="HO61" t="s">
        <v>105</v>
      </c>
      <c r="HP61" t="s">
        <v>102</v>
      </c>
      <c r="HQ61" t="s">
        <v>102</v>
      </c>
      <c r="HS61">
        <v>0</v>
      </c>
      <c r="IF61">
        <v>-1</v>
      </c>
      <c r="IK61">
        <v>0</v>
      </c>
    </row>
    <row r="62" spans="1:245" x14ac:dyDescent="0.2">
      <c r="A62">
        <v>18</v>
      </c>
      <c r="B62">
        <v>1</v>
      </c>
      <c r="C62">
        <v>59</v>
      </c>
      <c r="E62" t="s">
        <v>154</v>
      </c>
      <c r="F62" t="str">
        <f>'1.Лок.смета.и.Акт'!B78</f>
        <v>01.7.06.02-0001</v>
      </c>
      <c r="G62" t="s">
        <v>108</v>
      </c>
      <c r="H62" t="s">
        <v>109</v>
      </c>
      <c r="I62">
        <f>I61*J62</f>
        <v>-503.15</v>
      </c>
      <c r="J62">
        <v>-347</v>
      </c>
      <c r="K62">
        <v>-347</v>
      </c>
      <c r="O62" t="e">
        <f t="shared" si="55"/>
        <v>#REF!</v>
      </c>
      <c r="P62" t="e">
        <f t="shared" si="56"/>
        <v>#REF!</v>
      </c>
      <c r="Q62">
        <f t="shared" si="57"/>
        <v>0</v>
      </c>
      <c r="R62">
        <f t="shared" si="58"/>
        <v>0</v>
      </c>
      <c r="S62">
        <f t="shared" si="59"/>
        <v>0</v>
      </c>
      <c r="T62">
        <f t="shared" si="60"/>
        <v>0</v>
      </c>
      <c r="U62">
        <f t="shared" si="61"/>
        <v>0</v>
      </c>
      <c r="V62">
        <f t="shared" si="62"/>
        <v>0</v>
      </c>
      <c r="W62">
        <f t="shared" si="63"/>
        <v>0</v>
      </c>
      <c r="X62">
        <f t="shared" si="64"/>
        <v>0</v>
      </c>
      <c r="Y62">
        <f t="shared" si="65"/>
        <v>0</v>
      </c>
      <c r="AA62">
        <v>88223195</v>
      </c>
      <c r="AB62" t="e">
        <f t="shared" si="66"/>
        <v>#REF!</v>
      </c>
      <c r="AC62" t="e">
        <f t="shared" si="67"/>
        <v>#REF!</v>
      </c>
      <c r="AD62">
        <f t="shared" si="68"/>
        <v>0</v>
      </c>
      <c r="AE62">
        <f t="shared" si="69"/>
        <v>0</v>
      </c>
      <c r="AF62">
        <f t="shared" si="70"/>
        <v>0</v>
      </c>
      <c r="AG62">
        <f t="shared" si="71"/>
        <v>0</v>
      </c>
      <c r="AH62">
        <f t="shared" si="72"/>
        <v>0</v>
      </c>
      <c r="AI62">
        <f t="shared" si="73"/>
        <v>0</v>
      </c>
      <c r="AJ62">
        <f t="shared" si="74"/>
        <v>0</v>
      </c>
      <c r="AK62">
        <v>6.38</v>
      </c>
      <c r="AL62" s="31" t="e">
        <f>'1.Лок.смета.и.Акт'!#REF!</f>
        <v>#REF!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108</v>
      </c>
      <c r="AU62">
        <v>55</v>
      </c>
      <c r="AV62">
        <v>1</v>
      </c>
      <c r="AW62">
        <v>1</v>
      </c>
      <c r="AZ62">
        <v>1</v>
      </c>
      <c r="BA62">
        <v>1</v>
      </c>
      <c r="BB62">
        <v>1</v>
      </c>
      <c r="BC62" t="e">
        <f>'1.Лок.смета.и.Акт'!#REF!</f>
        <v>#REF!</v>
      </c>
      <c r="BD62" t="s">
        <v>3</v>
      </c>
      <c r="BE62" t="s">
        <v>3</v>
      </c>
      <c r="BF62" t="s">
        <v>3</v>
      </c>
      <c r="BG62" t="s">
        <v>3</v>
      </c>
      <c r="BH62">
        <v>3</v>
      </c>
      <c r="BI62">
        <v>1</v>
      </c>
      <c r="BJ62" t="s">
        <v>110</v>
      </c>
      <c r="BM62">
        <v>10001</v>
      </c>
      <c r="BN62">
        <v>0</v>
      </c>
      <c r="BO62" t="s">
        <v>3</v>
      </c>
      <c r="BP62">
        <v>0</v>
      </c>
      <c r="BQ62">
        <v>2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108</v>
      </c>
      <c r="CA62">
        <v>55</v>
      </c>
      <c r="CB62" t="s">
        <v>3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 t="e">
        <f t="shared" si="75"/>
        <v>#REF!</v>
      </c>
      <c r="CQ62" t="e">
        <f>AC62*BC62</f>
        <v>#REF!</v>
      </c>
      <c r="CR62">
        <f>AD62*BB62</f>
        <v>0</v>
      </c>
      <c r="CS62">
        <f t="shared" si="77"/>
        <v>0</v>
      </c>
      <c r="CT62">
        <f t="shared" si="78"/>
        <v>0</v>
      </c>
      <c r="CU62">
        <f t="shared" si="79"/>
        <v>0</v>
      </c>
      <c r="CV62">
        <f t="shared" si="80"/>
        <v>0</v>
      </c>
      <c r="CW62">
        <f t="shared" si="81"/>
        <v>0</v>
      </c>
      <c r="CX62">
        <f t="shared" si="82"/>
        <v>0</v>
      </c>
      <c r="CY62">
        <f t="shared" si="83"/>
        <v>0</v>
      </c>
      <c r="CZ62">
        <f t="shared" si="84"/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1003</v>
      </c>
      <c r="DV62" t="s">
        <v>109</v>
      </c>
      <c r="DW62" t="str">
        <f>'1.Лок.смета.и.Акт'!D78</f>
        <v>м</v>
      </c>
      <c r="DX62">
        <v>1</v>
      </c>
      <c r="DZ62" t="s">
        <v>3</v>
      </c>
      <c r="EA62" t="s">
        <v>3</v>
      </c>
      <c r="EB62" t="s">
        <v>3</v>
      </c>
      <c r="EC62" t="s">
        <v>3</v>
      </c>
      <c r="EE62">
        <v>66434312</v>
      </c>
      <c r="EF62">
        <v>2</v>
      </c>
      <c r="EG62" t="s">
        <v>22</v>
      </c>
      <c r="EH62">
        <v>10</v>
      </c>
      <c r="EI62" t="s">
        <v>102</v>
      </c>
      <c r="EJ62">
        <v>1</v>
      </c>
      <c r="EK62">
        <v>10001</v>
      </c>
      <c r="EL62" t="s">
        <v>102</v>
      </c>
      <c r="EM62" t="s">
        <v>103</v>
      </c>
      <c r="EO62" t="s">
        <v>3</v>
      </c>
      <c r="EQ62">
        <v>0</v>
      </c>
      <c r="ER62">
        <v>6.38</v>
      </c>
      <c r="ES62" s="31" t="e">
        <f>'1.Лок.смета.и.Акт'!#REF!</f>
        <v>#REF!</v>
      </c>
      <c r="ET62">
        <v>0</v>
      </c>
      <c r="EU62">
        <v>0</v>
      </c>
      <c r="EV62">
        <v>0</v>
      </c>
      <c r="EW62">
        <v>0</v>
      </c>
      <c r="EX62">
        <v>0</v>
      </c>
      <c r="FQ62">
        <v>0</v>
      </c>
      <c r="FR62">
        <v>0</v>
      </c>
      <c r="FS62">
        <v>0</v>
      </c>
      <c r="FX62">
        <v>108</v>
      </c>
      <c r="FY62">
        <v>55</v>
      </c>
      <c r="GA62" t="s">
        <v>3</v>
      </c>
      <c r="GD62">
        <v>1</v>
      </c>
      <c r="GF62">
        <v>1264737560</v>
      </c>
      <c r="GG62">
        <v>2</v>
      </c>
      <c r="GH62">
        <v>1</v>
      </c>
      <c r="GI62">
        <v>4</v>
      </c>
      <c r="GJ62">
        <v>0</v>
      </c>
      <c r="GK62">
        <v>0</v>
      </c>
      <c r="GL62">
        <f t="shared" si="85"/>
        <v>0</v>
      </c>
      <c r="GM62" t="e">
        <f t="shared" si="86"/>
        <v>#REF!</v>
      </c>
      <c r="GN62" t="e">
        <f t="shared" si="87"/>
        <v>#REF!</v>
      </c>
      <c r="GO62">
        <f t="shared" si="88"/>
        <v>0</v>
      </c>
      <c r="GP62">
        <f t="shared" si="89"/>
        <v>0</v>
      </c>
      <c r="GR62">
        <v>0</v>
      </c>
      <c r="GS62">
        <v>3</v>
      </c>
      <c r="GT62">
        <v>0</v>
      </c>
      <c r="GU62" t="s">
        <v>3</v>
      </c>
      <c r="GV62">
        <f t="shared" si="90"/>
        <v>0</v>
      </c>
      <c r="GW62">
        <v>1</v>
      </c>
      <c r="GX62">
        <f t="shared" si="91"/>
        <v>0</v>
      </c>
      <c r="HA62">
        <v>0</v>
      </c>
      <c r="HB62">
        <v>0</v>
      </c>
      <c r="HC62">
        <f t="shared" si="92"/>
        <v>0</v>
      </c>
      <c r="HE62" t="s">
        <v>3</v>
      </c>
      <c r="HF62" t="s">
        <v>3</v>
      </c>
      <c r="HM62" t="s">
        <v>3</v>
      </c>
      <c r="HN62" t="s">
        <v>104</v>
      </c>
      <c r="HO62" t="s">
        <v>105</v>
      </c>
      <c r="HP62" t="s">
        <v>102</v>
      </c>
      <c r="HQ62" t="s">
        <v>102</v>
      </c>
      <c r="HS62">
        <v>0</v>
      </c>
      <c r="IF62">
        <v>-1</v>
      </c>
      <c r="IK62">
        <v>0</v>
      </c>
    </row>
    <row r="63" spans="1:245" x14ac:dyDescent="0.2">
      <c r="A63">
        <v>18</v>
      </c>
      <c r="B63">
        <v>1</v>
      </c>
      <c r="C63">
        <v>60</v>
      </c>
      <c r="E63" t="s">
        <v>155</v>
      </c>
      <c r="F63" t="str">
        <f>'1.Лок.смета.и.Акт'!B79</f>
        <v>01.7.06.02-0002</v>
      </c>
      <c r="G63" t="s">
        <v>113</v>
      </c>
      <c r="H63" t="s">
        <v>109</v>
      </c>
      <c r="I63">
        <f>I61*J63</f>
        <v>-102.95</v>
      </c>
      <c r="J63">
        <v>-71</v>
      </c>
      <c r="K63">
        <v>-71</v>
      </c>
      <c r="O63" t="e">
        <f t="shared" si="55"/>
        <v>#REF!</v>
      </c>
      <c r="P63" t="e">
        <f t="shared" si="56"/>
        <v>#REF!</v>
      </c>
      <c r="Q63">
        <f t="shared" si="57"/>
        <v>0</v>
      </c>
      <c r="R63">
        <f t="shared" si="58"/>
        <v>0</v>
      </c>
      <c r="S63">
        <f t="shared" si="59"/>
        <v>0</v>
      </c>
      <c r="T63">
        <f t="shared" si="60"/>
        <v>0</v>
      </c>
      <c r="U63">
        <f t="shared" si="61"/>
        <v>0</v>
      </c>
      <c r="V63">
        <f t="shared" si="62"/>
        <v>0</v>
      </c>
      <c r="W63">
        <f t="shared" si="63"/>
        <v>0</v>
      </c>
      <c r="X63">
        <f t="shared" si="64"/>
        <v>0</v>
      </c>
      <c r="Y63">
        <f t="shared" si="65"/>
        <v>0</v>
      </c>
      <c r="AA63">
        <v>88223195</v>
      </c>
      <c r="AB63" t="e">
        <f t="shared" si="66"/>
        <v>#REF!</v>
      </c>
      <c r="AC63" t="e">
        <f t="shared" si="67"/>
        <v>#REF!</v>
      </c>
      <c r="AD63">
        <f t="shared" si="68"/>
        <v>0</v>
      </c>
      <c r="AE63">
        <f t="shared" si="69"/>
        <v>0</v>
      </c>
      <c r="AF63">
        <f t="shared" si="70"/>
        <v>0</v>
      </c>
      <c r="AG63">
        <f t="shared" si="71"/>
        <v>0</v>
      </c>
      <c r="AH63">
        <f t="shared" si="72"/>
        <v>0</v>
      </c>
      <c r="AI63">
        <f t="shared" si="73"/>
        <v>0</v>
      </c>
      <c r="AJ63">
        <f t="shared" si="74"/>
        <v>0</v>
      </c>
      <c r="AK63">
        <v>7.95</v>
      </c>
      <c r="AL63" s="31" t="e">
        <f>'1.Лок.смета.и.Акт'!#REF!</f>
        <v>#REF!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108</v>
      </c>
      <c r="AU63">
        <v>55</v>
      </c>
      <c r="AV63">
        <v>1</v>
      </c>
      <c r="AW63">
        <v>1</v>
      </c>
      <c r="AZ63">
        <v>1</v>
      </c>
      <c r="BA63">
        <v>1</v>
      </c>
      <c r="BB63">
        <v>1</v>
      </c>
      <c r="BC63" t="e">
        <f>'1.Лок.смета.и.Акт'!#REF!</f>
        <v>#REF!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114</v>
      </c>
      <c r="BM63">
        <v>10001</v>
      </c>
      <c r="BN63">
        <v>0</v>
      </c>
      <c r="BO63" t="s">
        <v>3</v>
      </c>
      <c r="BP63">
        <v>0</v>
      </c>
      <c r="BQ63">
        <v>2</v>
      </c>
      <c r="BR63">
        <v>1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108</v>
      </c>
      <c r="CA63">
        <v>55</v>
      </c>
      <c r="CB63" t="s">
        <v>3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 t="e">
        <f t="shared" si="75"/>
        <v>#REF!</v>
      </c>
      <c r="CQ63" t="e">
        <f>AC63*BC63</f>
        <v>#REF!</v>
      </c>
      <c r="CR63">
        <f>AD63*BB63</f>
        <v>0</v>
      </c>
      <c r="CS63">
        <f t="shared" si="77"/>
        <v>0</v>
      </c>
      <c r="CT63">
        <f t="shared" si="78"/>
        <v>0</v>
      </c>
      <c r="CU63">
        <f t="shared" si="79"/>
        <v>0</v>
      </c>
      <c r="CV63">
        <f t="shared" si="80"/>
        <v>0</v>
      </c>
      <c r="CW63">
        <f t="shared" si="81"/>
        <v>0</v>
      </c>
      <c r="CX63">
        <f t="shared" si="82"/>
        <v>0</v>
      </c>
      <c r="CY63">
        <f t="shared" si="83"/>
        <v>0</v>
      </c>
      <c r="CZ63">
        <f t="shared" si="84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1003</v>
      </c>
      <c r="DV63" t="s">
        <v>109</v>
      </c>
      <c r="DW63" t="str">
        <f>'1.Лок.смета.и.Акт'!D79</f>
        <v>м</v>
      </c>
      <c r="DX63">
        <v>1</v>
      </c>
      <c r="DZ63" t="s">
        <v>3</v>
      </c>
      <c r="EA63" t="s">
        <v>3</v>
      </c>
      <c r="EB63" t="s">
        <v>3</v>
      </c>
      <c r="EC63" t="s">
        <v>3</v>
      </c>
      <c r="EE63">
        <v>66434312</v>
      </c>
      <c r="EF63">
        <v>2</v>
      </c>
      <c r="EG63" t="s">
        <v>22</v>
      </c>
      <c r="EH63">
        <v>10</v>
      </c>
      <c r="EI63" t="s">
        <v>102</v>
      </c>
      <c r="EJ63">
        <v>1</v>
      </c>
      <c r="EK63">
        <v>10001</v>
      </c>
      <c r="EL63" t="s">
        <v>102</v>
      </c>
      <c r="EM63" t="s">
        <v>103</v>
      </c>
      <c r="EO63" t="s">
        <v>3</v>
      </c>
      <c r="EQ63">
        <v>0</v>
      </c>
      <c r="ER63">
        <v>7.95</v>
      </c>
      <c r="ES63" s="31" t="e">
        <f>'1.Лок.смета.и.Акт'!#REF!</f>
        <v>#REF!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v>0</v>
      </c>
      <c r="FS63">
        <v>0</v>
      </c>
      <c r="FX63">
        <v>108</v>
      </c>
      <c r="FY63">
        <v>55</v>
      </c>
      <c r="GA63" t="s">
        <v>3</v>
      </c>
      <c r="GD63">
        <v>1</v>
      </c>
      <c r="GF63">
        <v>2137999826</v>
      </c>
      <c r="GG63">
        <v>2</v>
      </c>
      <c r="GH63">
        <v>1</v>
      </c>
      <c r="GI63">
        <v>4</v>
      </c>
      <c r="GJ63">
        <v>0</v>
      </c>
      <c r="GK63">
        <v>0</v>
      </c>
      <c r="GL63">
        <f t="shared" si="85"/>
        <v>0</v>
      </c>
      <c r="GM63" t="e">
        <f t="shared" si="86"/>
        <v>#REF!</v>
      </c>
      <c r="GN63" t="e">
        <f t="shared" si="87"/>
        <v>#REF!</v>
      </c>
      <c r="GO63">
        <f t="shared" si="88"/>
        <v>0</v>
      </c>
      <c r="GP63">
        <f t="shared" si="89"/>
        <v>0</v>
      </c>
      <c r="GR63">
        <v>0</v>
      </c>
      <c r="GS63">
        <v>3</v>
      </c>
      <c r="GT63">
        <v>0</v>
      </c>
      <c r="GU63" t="s">
        <v>3</v>
      </c>
      <c r="GV63">
        <f t="shared" si="90"/>
        <v>0</v>
      </c>
      <c r="GW63">
        <v>1</v>
      </c>
      <c r="GX63">
        <f t="shared" si="91"/>
        <v>0</v>
      </c>
      <c r="HA63">
        <v>0</v>
      </c>
      <c r="HB63">
        <v>0</v>
      </c>
      <c r="HC63">
        <f t="shared" si="92"/>
        <v>0</v>
      </c>
      <c r="HE63" t="s">
        <v>3</v>
      </c>
      <c r="HF63" t="s">
        <v>3</v>
      </c>
      <c r="HM63" t="s">
        <v>3</v>
      </c>
      <c r="HN63" t="s">
        <v>104</v>
      </c>
      <c r="HO63" t="s">
        <v>105</v>
      </c>
      <c r="HP63" t="s">
        <v>102</v>
      </c>
      <c r="HQ63" t="s">
        <v>102</v>
      </c>
      <c r="HS63">
        <v>0</v>
      </c>
      <c r="IF63">
        <v>-1</v>
      </c>
      <c r="IK63">
        <v>0</v>
      </c>
    </row>
    <row r="64" spans="1:245" x14ac:dyDescent="0.2">
      <c r="A64">
        <v>18</v>
      </c>
      <c r="B64">
        <v>1</v>
      </c>
      <c r="C64">
        <v>61</v>
      </c>
      <c r="E64" t="s">
        <v>156</v>
      </c>
      <c r="F64" t="str">
        <f>'1.Лок.смета.и.Акт'!B80</f>
        <v>01.7.06.11-0001</v>
      </c>
      <c r="G64" t="s">
        <v>117</v>
      </c>
      <c r="H64" t="s">
        <v>76</v>
      </c>
      <c r="I64">
        <f>I61*J64</f>
        <v>-30.014999999999997</v>
      </c>
      <c r="J64">
        <v>-20.7</v>
      </c>
      <c r="K64">
        <v>-20.7</v>
      </c>
      <c r="O64" t="e">
        <f t="shared" si="55"/>
        <v>#REF!</v>
      </c>
      <c r="P64" t="e">
        <f t="shared" si="56"/>
        <v>#REF!</v>
      </c>
      <c r="Q64">
        <f t="shared" si="57"/>
        <v>0</v>
      </c>
      <c r="R64">
        <f t="shared" si="58"/>
        <v>0</v>
      </c>
      <c r="S64">
        <f t="shared" si="59"/>
        <v>0</v>
      </c>
      <c r="T64">
        <f t="shared" si="60"/>
        <v>0</v>
      </c>
      <c r="U64">
        <f t="shared" si="61"/>
        <v>0</v>
      </c>
      <c r="V64">
        <f t="shared" si="62"/>
        <v>0</v>
      </c>
      <c r="W64">
        <f t="shared" si="63"/>
        <v>0</v>
      </c>
      <c r="X64">
        <f t="shared" si="64"/>
        <v>0</v>
      </c>
      <c r="Y64">
        <f t="shared" si="65"/>
        <v>0</v>
      </c>
      <c r="AA64">
        <v>88223195</v>
      </c>
      <c r="AB64" t="e">
        <f t="shared" si="66"/>
        <v>#REF!</v>
      </c>
      <c r="AC64" t="e">
        <f t="shared" si="67"/>
        <v>#REF!</v>
      </c>
      <c r="AD64">
        <f t="shared" si="68"/>
        <v>0</v>
      </c>
      <c r="AE64">
        <f t="shared" si="69"/>
        <v>0</v>
      </c>
      <c r="AF64">
        <f t="shared" si="70"/>
        <v>0</v>
      </c>
      <c r="AG64">
        <f t="shared" si="71"/>
        <v>0</v>
      </c>
      <c r="AH64">
        <f t="shared" si="72"/>
        <v>0</v>
      </c>
      <c r="AI64">
        <f t="shared" si="73"/>
        <v>0</v>
      </c>
      <c r="AJ64">
        <f t="shared" si="74"/>
        <v>0</v>
      </c>
      <c r="AK64">
        <v>64.099999999999994</v>
      </c>
      <c r="AL64" s="31" t="e">
        <f>'1.Лок.смета.и.Акт'!#REF!</f>
        <v>#REF!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108</v>
      </c>
      <c r="AU64">
        <v>55</v>
      </c>
      <c r="AV64">
        <v>1</v>
      </c>
      <c r="AW64">
        <v>1</v>
      </c>
      <c r="AZ64">
        <v>1</v>
      </c>
      <c r="BA64">
        <v>1</v>
      </c>
      <c r="BB64">
        <v>1</v>
      </c>
      <c r="BC64" t="e">
        <f>'1.Лок.смета.и.Акт'!#REF!</f>
        <v>#REF!</v>
      </c>
      <c r="BD64" t="s">
        <v>3</v>
      </c>
      <c r="BE64" t="s">
        <v>3</v>
      </c>
      <c r="BF64" t="s">
        <v>3</v>
      </c>
      <c r="BG64" t="s">
        <v>3</v>
      </c>
      <c r="BH64">
        <v>3</v>
      </c>
      <c r="BI64">
        <v>1</v>
      </c>
      <c r="BJ64" t="s">
        <v>118</v>
      </c>
      <c r="BM64">
        <v>10001</v>
      </c>
      <c r="BN64">
        <v>0</v>
      </c>
      <c r="BO64" t="s">
        <v>3</v>
      </c>
      <c r="BP64">
        <v>0</v>
      </c>
      <c r="BQ64">
        <v>2</v>
      </c>
      <c r="BR64">
        <v>1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108</v>
      </c>
      <c r="CA64">
        <v>55</v>
      </c>
      <c r="CB64" t="s">
        <v>3</v>
      </c>
      <c r="CE64">
        <v>0</v>
      </c>
      <c r="CF64">
        <v>0</v>
      </c>
      <c r="CG64">
        <v>0</v>
      </c>
      <c r="CM64">
        <v>0</v>
      </c>
      <c r="CN64" t="s">
        <v>3</v>
      </c>
      <c r="CO64">
        <v>0</v>
      </c>
      <c r="CP64" t="e">
        <f t="shared" si="75"/>
        <v>#REF!</v>
      </c>
      <c r="CQ64" t="e">
        <f>AC64*BC64</f>
        <v>#REF!</v>
      </c>
      <c r="CR64">
        <f>AD64*BB64</f>
        <v>0</v>
      </c>
      <c r="CS64">
        <f t="shared" si="77"/>
        <v>0</v>
      </c>
      <c r="CT64">
        <f t="shared" si="78"/>
        <v>0</v>
      </c>
      <c r="CU64">
        <f t="shared" si="79"/>
        <v>0</v>
      </c>
      <c r="CV64">
        <f t="shared" si="80"/>
        <v>0</v>
      </c>
      <c r="CW64">
        <f t="shared" si="81"/>
        <v>0</v>
      </c>
      <c r="CX64">
        <f t="shared" si="82"/>
        <v>0</v>
      </c>
      <c r="CY64">
        <f t="shared" si="83"/>
        <v>0</v>
      </c>
      <c r="CZ64">
        <f t="shared" si="84"/>
        <v>0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U64">
        <v>1003</v>
      </c>
      <c r="DV64" t="s">
        <v>76</v>
      </c>
      <c r="DW64" t="str">
        <f>'1.Лок.смета.и.Акт'!D80</f>
        <v>10 м</v>
      </c>
      <c r="DX64">
        <v>10</v>
      </c>
      <c r="DZ64" t="s">
        <v>3</v>
      </c>
      <c r="EA64" t="s">
        <v>3</v>
      </c>
      <c r="EB64" t="s">
        <v>3</v>
      </c>
      <c r="EC64" t="s">
        <v>3</v>
      </c>
      <c r="EE64">
        <v>66434312</v>
      </c>
      <c r="EF64">
        <v>2</v>
      </c>
      <c r="EG64" t="s">
        <v>22</v>
      </c>
      <c r="EH64">
        <v>10</v>
      </c>
      <c r="EI64" t="s">
        <v>102</v>
      </c>
      <c r="EJ64">
        <v>1</v>
      </c>
      <c r="EK64">
        <v>10001</v>
      </c>
      <c r="EL64" t="s">
        <v>102</v>
      </c>
      <c r="EM64" t="s">
        <v>103</v>
      </c>
      <c r="EO64" t="s">
        <v>3</v>
      </c>
      <c r="EQ64">
        <v>0</v>
      </c>
      <c r="ER64">
        <v>64.099999999999994</v>
      </c>
      <c r="ES64" s="31" t="e">
        <f>'1.Лок.смета.и.Акт'!#REF!</f>
        <v>#REF!</v>
      </c>
      <c r="ET64">
        <v>0</v>
      </c>
      <c r="EU64">
        <v>0</v>
      </c>
      <c r="EV64">
        <v>0</v>
      </c>
      <c r="EW64">
        <v>0</v>
      </c>
      <c r="EX64">
        <v>0</v>
      </c>
      <c r="FQ64">
        <v>0</v>
      </c>
      <c r="FR64">
        <v>0</v>
      </c>
      <c r="FS64">
        <v>0</v>
      </c>
      <c r="FX64">
        <v>108</v>
      </c>
      <c r="FY64">
        <v>55</v>
      </c>
      <c r="GA64" t="s">
        <v>3</v>
      </c>
      <c r="GD64">
        <v>1</v>
      </c>
      <c r="GF64">
        <v>1385349247</v>
      </c>
      <c r="GG64">
        <v>2</v>
      </c>
      <c r="GH64">
        <v>1</v>
      </c>
      <c r="GI64">
        <v>4</v>
      </c>
      <c r="GJ64">
        <v>0</v>
      </c>
      <c r="GK64">
        <v>0</v>
      </c>
      <c r="GL64">
        <f t="shared" si="85"/>
        <v>0</v>
      </c>
      <c r="GM64" t="e">
        <f t="shared" si="86"/>
        <v>#REF!</v>
      </c>
      <c r="GN64" t="e">
        <f t="shared" si="87"/>
        <v>#REF!</v>
      </c>
      <c r="GO64">
        <f t="shared" si="88"/>
        <v>0</v>
      </c>
      <c r="GP64">
        <f t="shared" si="89"/>
        <v>0</v>
      </c>
      <c r="GR64">
        <v>0</v>
      </c>
      <c r="GS64">
        <v>3</v>
      </c>
      <c r="GT64">
        <v>0</v>
      </c>
      <c r="GU64" t="s">
        <v>3</v>
      </c>
      <c r="GV64">
        <f t="shared" si="90"/>
        <v>0</v>
      </c>
      <c r="GW64">
        <v>1</v>
      </c>
      <c r="GX64">
        <f t="shared" si="91"/>
        <v>0</v>
      </c>
      <c r="HA64">
        <v>0</v>
      </c>
      <c r="HB64">
        <v>0</v>
      </c>
      <c r="HC64">
        <f t="shared" si="92"/>
        <v>0</v>
      </c>
      <c r="HE64" t="s">
        <v>3</v>
      </c>
      <c r="HF64" t="s">
        <v>3</v>
      </c>
      <c r="HM64" t="s">
        <v>3</v>
      </c>
      <c r="HN64" t="s">
        <v>104</v>
      </c>
      <c r="HO64" t="s">
        <v>105</v>
      </c>
      <c r="HP64" t="s">
        <v>102</v>
      </c>
      <c r="HQ64" t="s">
        <v>102</v>
      </c>
      <c r="HS64">
        <v>0</v>
      </c>
      <c r="IF64">
        <v>-1</v>
      </c>
      <c r="IK64">
        <v>0</v>
      </c>
    </row>
    <row r="65" spans="1:245" x14ac:dyDescent="0.2">
      <c r="A65">
        <v>18</v>
      </c>
      <c r="B65">
        <v>1</v>
      </c>
      <c r="C65">
        <v>62</v>
      </c>
      <c r="E65" t="s">
        <v>157</v>
      </c>
      <c r="F65" t="str">
        <f>'1.Лок.смета.и.Акт'!B81</f>
        <v>01.7.15.07-0005</v>
      </c>
      <c r="G65" t="s">
        <v>121</v>
      </c>
      <c r="H65" t="s">
        <v>122</v>
      </c>
      <c r="I65">
        <f>I61*J65</f>
        <v>-87.87</v>
      </c>
      <c r="J65">
        <v>-60.600000000000009</v>
      </c>
      <c r="K65">
        <v>-60.6</v>
      </c>
      <c r="O65" t="e">
        <f t="shared" si="55"/>
        <v>#REF!</v>
      </c>
      <c r="P65" t="e">
        <f t="shared" si="56"/>
        <v>#REF!</v>
      </c>
      <c r="Q65">
        <f t="shared" si="57"/>
        <v>0</v>
      </c>
      <c r="R65">
        <f t="shared" si="58"/>
        <v>0</v>
      </c>
      <c r="S65">
        <f t="shared" si="59"/>
        <v>0</v>
      </c>
      <c r="T65">
        <f t="shared" si="60"/>
        <v>0</v>
      </c>
      <c r="U65">
        <f t="shared" si="61"/>
        <v>0</v>
      </c>
      <c r="V65">
        <f t="shared" si="62"/>
        <v>0</v>
      </c>
      <c r="W65">
        <f t="shared" si="63"/>
        <v>0</v>
      </c>
      <c r="X65">
        <f t="shared" si="64"/>
        <v>0</v>
      </c>
      <c r="Y65">
        <f t="shared" si="65"/>
        <v>0</v>
      </c>
      <c r="AA65">
        <v>88223195</v>
      </c>
      <c r="AB65" t="e">
        <f t="shared" si="66"/>
        <v>#REF!</v>
      </c>
      <c r="AC65" t="e">
        <f t="shared" si="67"/>
        <v>#REF!</v>
      </c>
      <c r="AD65">
        <f t="shared" si="68"/>
        <v>0</v>
      </c>
      <c r="AE65">
        <f t="shared" si="69"/>
        <v>0</v>
      </c>
      <c r="AF65">
        <f t="shared" si="70"/>
        <v>0</v>
      </c>
      <c r="AG65">
        <f t="shared" si="71"/>
        <v>0</v>
      </c>
      <c r="AH65">
        <f t="shared" si="72"/>
        <v>0</v>
      </c>
      <c r="AI65">
        <f t="shared" si="73"/>
        <v>0</v>
      </c>
      <c r="AJ65">
        <f t="shared" si="74"/>
        <v>0</v>
      </c>
      <c r="AK65">
        <v>7.03</v>
      </c>
      <c r="AL65" s="31" t="e">
        <f>'1.Лок.смета.и.Акт'!#REF!</f>
        <v>#REF!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108</v>
      </c>
      <c r="AU65">
        <v>55</v>
      </c>
      <c r="AV65">
        <v>1</v>
      </c>
      <c r="AW65">
        <v>1</v>
      </c>
      <c r="AZ65">
        <v>1</v>
      </c>
      <c r="BA65">
        <v>1</v>
      </c>
      <c r="BB65">
        <v>1</v>
      </c>
      <c r="BC65" t="e">
        <f>'1.Лок.смета.и.Акт'!#REF!</f>
        <v>#REF!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123</v>
      </c>
      <c r="BM65">
        <v>10001</v>
      </c>
      <c r="BN65">
        <v>0</v>
      </c>
      <c r="BO65" t="s">
        <v>3</v>
      </c>
      <c r="BP65">
        <v>0</v>
      </c>
      <c r="BQ65">
        <v>2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108</v>
      </c>
      <c r="CA65">
        <v>55</v>
      </c>
      <c r="CB65" t="s">
        <v>3</v>
      </c>
      <c r="CE65">
        <v>0</v>
      </c>
      <c r="CF65">
        <v>0</v>
      </c>
      <c r="CG65">
        <v>0</v>
      </c>
      <c r="CM65">
        <v>0</v>
      </c>
      <c r="CN65" t="s">
        <v>3</v>
      </c>
      <c r="CO65">
        <v>0</v>
      </c>
      <c r="CP65" t="e">
        <f t="shared" si="75"/>
        <v>#REF!</v>
      </c>
      <c r="CQ65" t="e">
        <f>AC65*BC65</f>
        <v>#REF!</v>
      </c>
      <c r="CR65">
        <f>AD65*BB65</f>
        <v>0</v>
      </c>
      <c r="CS65">
        <f t="shared" si="77"/>
        <v>0</v>
      </c>
      <c r="CT65">
        <f t="shared" si="78"/>
        <v>0</v>
      </c>
      <c r="CU65">
        <f t="shared" si="79"/>
        <v>0</v>
      </c>
      <c r="CV65">
        <f t="shared" si="80"/>
        <v>0</v>
      </c>
      <c r="CW65">
        <f t="shared" si="81"/>
        <v>0</v>
      </c>
      <c r="CX65">
        <f t="shared" si="82"/>
        <v>0</v>
      </c>
      <c r="CY65">
        <f t="shared" si="83"/>
        <v>0</v>
      </c>
      <c r="CZ65">
        <f t="shared" si="84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1013</v>
      </c>
      <c r="DV65" t="s">
        <v>122</v>
      </c>
      <c r="DW65" t="str">
        <f>'1.Лок.смета.и.Акт'!D81</f>
        <v>10 ШТ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66434312</v>
      </c>
      <c r="EF65">
        <v>2</v>
      </c>
      <c r="EG65" t="s">
        <v>22</v>
      </c>
      <c r="EH65">
        <v>10</v>
      </c>
      <c r="EI65" t="s">
        <v>102</v>
      </c>
      <c r="EJ65">
        <v>1</v>
      </c>
      <c r="EK65">
        <v>10001</v>
      </c>
      <c r="EL65" t="s">
        <v>102</v>
      </c>
      <c r="EM65" t="s">
        <v>103</v>
      </c>
      <c r="EO65" t="s">
        <v>3</v>
      </c>
      <c r="EQ65">
        <v>0</v>
      </c>
      <c r="ER65">
        <v>7.03</v>
      </c>
      <c r="ES65" s="31" t="e">
        <f>'1.Лок.смета.и.Акт'!#REF!</f>
        <v>#REF!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v>0</v>
      </c>
      <c r="FS65">
        <v>0</v>
      </c>
      <c r="FX65">
        <v>108</v>
      </c>
      <c r="FY65">
        <v>55</v>
      </c>
      <c r="GA65" t="s">
        <v>3</v>
      </c>
      <c r="GD65">
        <v>1</v>
      </c>
      <c r="GF65">
        <v>-525291310</v>
      </c>
      <c r="GG65">
        <v>2</v>
      </c>
      <c r="GH65">
        <v>1</v>
      </c>
      <c r="GI65">
        <v>4</v>
      </c>
      <c r="GJ65">
        <v>0</v>
      </c>
      <c r="GK65">
        <v>0</v>
      </c>
      <c r="GL65">
        <f t="shared" si="85"/>
        <v>0</v>
      </c>
      <c r="GM65" t="e">
        <f t="shared" si="86"/>
        <v>#REF!</v>
      </c>
      <c r="GN65" t="e">
        <f t="shared" si="87"/>
        <v>#REF!</v>
      </c>
      <c r="GO65">
        <f t="shared" si="88"/>
        <v>0</v>
      </c>
      <c r="GP65">
        <f t="shared" si="89"/>
        <v>0</v>
      </c>
      <c r="GR65">
        <v>0</v>
      </c>
      <c r="GS65">
        <v>3</v>
      </c>
      <c r="GT65">
        <v>0</v>
      </c>
      <c r="GU65" t="s">
        <v>3</v>
      </c>
      <c r="GV65">
        <f t="shared" si="90"/>
        <v>0</v>
      </c>
      <c r="GW65">
        <v>1</v>
      </c>
      <c r="GX65">
        <f t="shared" si="91"/>
        <v>0</v>
      </c>
      <c r="HA65">
        <v>0</v>
      </c>
      <c r="HB65">
        <v>0</v>
      </c>
      <c r="HC65">
        <f t="shared" si="92"/>
        <v>0</v>
      </c>
      <c r="HE65" t="s">
        <v>3</v>
      </c>
      <c r="HF65" t="s">
        <v>3</v>
      </c>
      <c r="HM65" t="s">
        <v>3</v>
      </c>
      <c r="HN65" t="s">
        <v>104</v>
      </c>
      <c r="HO65" t="s">
        <v>105</v>
      </c>
      <c r="HP65" t="s">
        <v>102</v>
      </c>
      <c r="HQ65" t="s">
        <v>102</v>
      </c>
      <c r="HS65">
        <v>0</v>
      </c>
      <c r="IF65">
        <v>-1</v>
      </c>
      <c r="IK65">
        <v>0</v>
      </c>
    </row>
    <row r="66" spans="1:245" x14ac:dyDescent="0.2">
      <c r="A66">
        <v>18</v>
      </c>
      <c r="B66">
        <v>1</v>
      </c>
      <c r="C66">
        <v>65</v>
      </c>
      <c r="E66" t="s">
        <v>158</v>
      </c>
      <c r="F66" t="str">
        <f>'1.Лок.смета.и.Акт'!B82</f>
        <v>Прайс</v>
      </c>
      <c r="G66" t="s">
        <v>124</v>
      </c>
      <c r="H66" t="s">
        <v>109</v>
      </c>
      <c r="I66">
        <f>I61*J66</f>
        <v>429.41</v>
      </c>
      <c r="J66" s="78">
        <f>'4.Ведомость_списания'!F48</f>
        <v>296.14482758620693</v>
      </c>
      <c r="K66">
        <v>296.14482759999999</v>
      </c>
      <c r="O66" t="e">
        <f t="shared" si="55"/>
        <v>#REF!</v>
      </c>
      <c r="P66" t="e">
        <f t="shared" si="56"/>
        <v>#REF!</v>
      </c>
      <c r="Q66">
        <f t="shared" si="57"/>
        <v>0</v>
      </c>
      <c r="R66">
        <f t="shared" si="58"/>
        <v>0</v>
      </c>
      <c r="S66">
        <f t="shared" si="59"/>
        <v>0</v>
      </c>
      <c r="T66">
        <f t="shared" si="60"/>
        <v>0</v>
      </c>
      <c r="U66">
        <f t="shared" si="61"/>
        <v>0</v>
      </c>
      <c r="V66">
        <f t="shared" si="62"/>
        <v>0</v>
      </c>
      <c r="W66">
        <f t="shared" si="63"/>
        <v>0</v>
      </c>
      <c r="X66">
        <f t="shared" si="64"/>
        <v>0</v>
      </c>
      <c r="Y66">
        <f t="shared" si="65"/>
        <v>0</v>
      </c>
      <c r="AA66">
        <v>88223195</v>
      </c>
      <c r="AB66" t="e">
        <f t="shared" si="66"/>
        <v>#REF!</v>
      </c>
      <c r="AC66" t="e">
        <f t="shared" si="67"/>
        <v>#REF!</v>
      </c>
      <c r="AD66">
        <f t="shared" si="68"/>
        <v>0</v>
      </c>
      <c r="AE66">
        <f t="shared" si="69"/>
        <v>0</v>
      </c>
      <c r="AF66">
        <f t="shared" si="70"/>
        <v>0</v>
      </c>
      <c r="AG66">
        <f t="shared" si="71"/>
        <v>0</v>
      </c>
      <c r="AH66">
        <f t="shared" si="72"/>
        <v>0</v>
      </c>
      <c r="AI66">
        <f t="shared" si="73"/>
        <v>0</v>
      </c>
      <c r="AJ66">
        <f t="shared" si="74"/>
        <v>0</v>
      </c>
      <c r="AK66">
        <v>12.73</v>
      </c>
      <c r="AL66" s="31" t="e">
        <f>'1.Лок.смета.и.Акт'!#REF!</f>
        <v>#REF!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1</v>
      </c>
      <c r="AW66">
        <v>1</v>
      </c>
      <c r="AZ66">
        <v>1</v>
      </c>
      <c r="BA66">
        <v>1</v>
      </c>
      <c r="BB66">
        <v>1</v>
      </c>
      <c r="BC66" t="e">
        <f>'1.Лок.смета.и.Акт'!#REF!</f>
        <v>#REF!</v>
      </c>
      <c r="BD66" t="s">
        <v>3</v>
      </c>
      <c r="BE66" t="s">
        <v>3</v>
      </c>
      <c r="BF66" t="s">
        <v>3</v>
      </c>
      <c r="BG66" t="s">
        <v>3</v>
      </c>
      <c r="BH66">
        <v>3</v>
      </c>
      <c r="BI66">
        <v>1</v>
      </c>
      <c r="BJ66" t="s">
        <v>3</v>
      </c>
      <c r="BM66">
        <v>1100</v>
      </c>
      <c r="BN66">
        <v>0</v>
      </c>
      <c r="BO66" t="s">
        <v>3</v>
      </c>
      <c r="BP66">
        <v>0</v>
      </c>
      <c r="BQ66">
        <v>8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0</v>
      </c>
      <c r="CA66">
        <v>0</v>
      </c>
      <c r="CB66" t="s">
        <v>3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 t="e">
        <f t="shared" si="75"/>
        <v>#REF!</v>
      </c>
      <c r="CQ66" t="e">
        <f t="shared" ref="CQ66:CR70" si="93">AC66</f>
        <v>#REF!</v>
      </c>
      <c r="CR66">
        <f t="shared" si="93"/>
        <v>0</v>
      </c>
      <c r="CS66">
        <f t="shared" si="77"/>
        <v>0</v>
      </c>
      <c r="CT66">
        <f t="shared" si="78"/>
        <v>0</v>
      </c>
      <c r="CU66">
        <f t="shared" si="79"/>
        <v>0</v>
      </c>
      <c r="CV66">
        <f t="shared" si="80"/>
        <v>0</v>
      </c>
      <c r="CW66">
        <f t="shared" si="81"/>
        <v>0</v>
      </c>
      <c r="CX66">
        <f t="shared" si="82"/>
        <v>0</v>
      </c>
      <c r="CY66">
        <f t="shared" si="83"/>
        <v>0</v>
      </c>
      <c r="CZ66">
        <f t="shared" si="84"/>
        <v>0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1003</v>
      </c>
      <c r="DV66" t="s">
        <v>109</v>
      </c>
      <c r="DW66" t="str">
        <f>'1.Лок.смета.и.Акт'!D82</f>
        <v>м</v>
      </c>
      <c r="DX66">
        <v>1</v>
      </c>
      <c r="DZ66" t="s">
        <v>3</v>
      </c>
      <c r="EA66" t="s">
        <v>3</v>
      </c>
      <c r="EB66" t="s">
        <v>3</v>
      </c>
      <c r="EC66" t="s">
        <v>3</v>
      </c>
      <c r="EE66">
        <v>66434180</v>
      </c>
      <c r="EF66">
        <v>8</v>
      </c>
      <c r="EG66" t="s">
        <v>31</v>
      </c>
      <c r="EH66">
        <v>0</v>
      </c>
      <c r="EI66" t="s">
        <v>3</v>
      </c>
      <c r="EJ66">
        <v>1</v>
      </c>
      <c r="EK66">
        <v>1100</v>
      </c>
      <c r="EL66" t="s">
        <v>32</v>
      </c>
      <c r="EM66" t="s">
        <v>33</v>
      </c>
      <c r="EO66" t="s">
        <v>3</v>
      </c>
      <c r="EQ66">
        <v>0</v>
      </c>
      <c r="ER66">
        <v>12.73</v>
      </c>
      <c r="ES66" s="31" t="e">
        <f>'1.Лок.смета.и.Акт'!#REF!</f>
        <v>#REF!</v>
      </c>
      <c r="ET66">
        <v>0</v>
      </c>
      <c r="EU66">
        <v>0</v>
      </c>
      <c r="EV66">
        <v>0</v>
      </c>
      <c r="EW66">
        <v>0</v>
      </c>
      <c r="EX66">
        <v>0</v>
      </c>
      <c r="EZ66">
        <v>5</v>
      </c>
      <c r="FC66">
        <v>0</v>
      </c>
      <c r="FD66">
        <v>18</v>
      </c>
      <c r="FF66">
        <v>12.18</v>
      </c>
      <c r="FQ66">
        <v>0</v>
      </c>
      <c r="FR66">
        <v>0</v>
      </c>
      <c r="FS66">
        <v>0</v>
      </c>
      <c r="FX66">
        <v>0</v>
      </c>
      <c r="FY66">
        <v>0</v>
      </c>
      <c r="GA66" t="s">
        <v>125</v>
      </c>
      <c r="GD66">
        <v>1</v>
      </c>
      <c r="GF66">
        <v>-1945252716</v>
      </c>
      <c r="GG66">
        <v>2</v>
      </c>
      <c r="GH66">
        <v>3</v>
      </c>
      <c r="GI66">
        <v>4</v>
      </c>
      <c r="GJ66">
        <v>0</v>
      </c>
      <c r="GK66">
        <v>0</v>
      </c>
      <c r="GL66">
        <f t="shared" si="85"/>
        <v>0</v>
      </c>
      <c r="GM66" t="e">
        <f t="shared" si="86"/>
        <v>#REF!</v>
      </c>
      <c r="GN66" t="e">
        <f t="shared" si="87"/>
        <v>#REF!</v>
      </c>
      <c r="GO66">
        <f t="shared" si="88"/>
        <v>0</v>
      </c>
      <c r="GP66">
        <f t="shared" si="89"/>
        <v>0</v>
      </c>
      <c r="GR66">
        <v>1</v>
      </c>
      <c r="GS66">
        <v>1</v>
      </c>
      <c r="GT66">
        <v>0</v>
      </c>
      <c r="GU66" t="s">
        <v>3</v>
      </c>
      <c r="GV66">
        <f t="shared" si="90"/>
        <v>0</v>
      </c>
      <c r="GW66">
        <v>1</v>
      </c>
      <c r="GX66">
        <f t="shared" si="91"/>
        <v>0</v>
      </c>
      <c r="HA66">
        <v>0</v>
      </c>
      <c r="HB66">
        <v>0</v>
      </c>
      <c r="HC66">
        <f t="shared" si="92"/>
        <v>0</v>
      </c>
      <c r="HE66" t="s">
        <v>35</v>
      </c>
      <c r="HF66" t="s">
        <v>36</v>
      </c>
      <c r="HG66" t="e">
        <f>ROUND(AC66*I66,0)</f>
        <v>#REF!</v>
      </c>
      <c r="HM66" t="s">
        <v>3</v>
      </c>
      <c r="HN66" t="s">
        <v>3</v>
      </c>
      <c r="HO66" t="s">
        <v>3</v>
      </c>
      <c r="HP66" t="s">
        <v>3</v>
      </c>
      <c r="HQ66" t="s">
        <v>3</v>
      </c>
      <c r="HS66">
        <v>0</v>
      </c>
      <c r="IF66">
        <v>-1</v>
      </c>
      <c r="IK66">
        <v>0</v>
      </c>
    </row>
    <row r="67" spans="1:245" x14ac:dyDescent="0.2">
      <c r="A67">
        <v>18</v>
      </c>
      <c r="B67">
        <v>1</v>
      </c>
      <c r="C67">
        <v>66</v>
      </c>
      <c r="E67" t="s">
        <v>159</v>
      </c>
      <c r="F67" t="str">
        <f>'1.Лок.смета.и.Акт'!B83</f>
        <v>Прайс</v>
      </c>
      <c r="G67" t="s">
        <v>127</v>
      </c>
      <c r="H67" t="s">
        <v>109</v>
      </c>
      <c r="I67">
        <f>I61*J67</f>
        <v>114.16</v>
      </c>
      <c r="J67" s="78">
        <f>'4.Ведомость_списания'!F49</f>
        <v>78.731034482758616</v>
      </c>
      <c r="K67">
        <v>78.731034500000007</v>
      </c>
      <c r="O67" t="e">
        <f t="shared" si="55"/>
        <v>#REF!</v>
      </c>
      <c r="P67" t="e">
        <f t="shared" si="56"/>
        <v>#REF!</v>
      </c>
      <c r="Q67">
        <f t="shared" si="57"/>
        <v>0</v>
      </c>
      <c r="R67">
        <f t="shared" si="58"/>
        <v>0</v>
      </c>
      <c r="S67">
        <f t="shared" si="59"/>
        <v>0</v>
      </c>
      <c r="T67">
        <f t="shared" si="60"/>
        <v>0</v>
      </c>
      <c r="U67">
        <f t="shared" si="61"/>
        <v>0</v>
      </c>
      <c r="V67">
        <f t="shared" si="62"/>
        <v>0</v>
      </c>
      <c r="W67">
        <f t="shared" si="63"/>
        <v>0</v>
      </c>
      <c r="X67">
        <f t="shared" si="64"/>
        <v>0</v>
      </c>
      <c r="Y67">
        <f t="shared" si="65"/>
        <v>0</v>
      </c>
      <c r="AA67">
        <v>88223195</v>
      </c>
      <c r="AB67" t="e">
        <f t="shared" si="66"/>
        <v>#REF!</v>
      </c>
      <c r="AC67" t="e">
        <f t="shared" si="67"/>
        <v>#REF!</v>
      </c>
      <c r="AD67">
        <f t="shared" si="68"/>
        <v>0</v>
      </c>
      <c r="AE67">
        <f t="shared" si="69"/>
        <v>0</v>
      </c>
      <c r="AF67">
        <f t="shared" si="70"/>
        <v>0</v>
      </c>
      <c r="AG67">
        <f t="shared" si="71"/>
        <v>0</v>
      </c>
      <c r="AH67">
        <f t="shared" si="72"/>
        <v>0</v>
      </c>
      <c r="AI67">
        <f t="shared" si="73"/>
        <v>0</v>
      </c>
      <c r="AJ67">
        <f t="shared" si="74"/>
        <v>0</v>
      </c>
      <c r="AK67">
        <v>19.169999999999998</v>
      </c>
      <c r="AL67" s="31" t="e">
        <f>'1.Лок.смета.и.Акт'!#REF!</f>
        <v>#REF!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1</v>
      </c>
      <c r="AW67">
        <v>1</v>
      </c>
      <c r="AZ67">
        <v>1</v>
      </c>
      <c r="BA67">
        <v>1</v>
      </c>
      <c r="BB67">
        <v>1</v>
      </c>
      <c r="BC67" t="e">
        <f>'1.Лок.смета.и.Акт'!#REF!</f>
        <v>#REF!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3</v>
      </c>
      <c r="BM67">
        <v>1100</v>
      </c>
      <c r="BN67">
        <v>0</v>
      </c>
      <c r="BO67" t="s">
        <v>3</v>
      </c>
      <c r="BP67">
        <v>0</v>
      </c>
      <c r="BQ67">
        <v>8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0</v>
      </c>
      <c r="CA67">
        <v>0</v>
      </c>
      <c r="CB67" t="s">
        <v>3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 t="e">
        <f t="shared" si="75"/>
        <v>#REF!</v>
      </c>
      <c r="CQ67" t="e">
        <f t="shared" si="93"/>
        <v>#REF!</v>
      </c>
      <c r="CR67">
        <f t="shared" si="93"/>
        <v>0</v>
      </c>
      <c r="CS67">
        <f t="shared" si="77"/>
        <v>0</v>
      </c>
      <c r="CT67">
        <f t="shared" si="78"/>
        <v>0</v>
      </c>
      <c r="CU67">
        <f t="shared" si="79"/>
        <v>0</v>
      </c>
      <c r="CV67">
        <f t="shared" si="80"/>
        <v>0</v>
      </c>
      <c r="CW67">
        <f t="shared" si="81"/>
        <v>0</v>
      </c>
      <c r="CX67">
        <f t="shared" si="82"/>
        <v>0</v>
      </c>
      <c r="CY67">
        <f t="shared" si="83"/>
        <v>0</v>
      </c>
      <c r="CZ67">
        <f t="shared" si="84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1003</v>
      </c>
      <c r="DV67" t="s">
        <v>109</v>
      </c>
      <c r="DW67" t="str">
        <f>'1.Лок.смета.и.Акт'!D83</f>
        <v>м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66434180</v>
      </c>
      <c r="EF67">
        <v>8</v>
      </c>
      <c r="EG67" t="s">
        <v>31</v>
      </c>
      <c r="EH67">
        <v>0</v>
      </c>
      <c r="EI67" t="s">
        <v>3</v>
      </c>
      <c r="EJ67">
        <v>1</v>
      </c>
      <c r="EK67">
        <v>1100</v>
      </c>
      <c r="EL67" t="s">
        <v>32</v>
      </c>
      <c r="EM67" t="s">
        <v>33</v>
      </c>
      <c r="EO67" t="s">
        <v>3</v>
      </c>
      <c r="EQ67">
        <v>0</v>
      </c>
      <c r="ER67">
        <v>19.169999999999998</v>
      </c>
      <c r="ES67" s="31" t="e">
        <f>'1.Лок.смета.и.Акт'!#REF!</f>
        <v>#REF!</v>
      </c>
      <c r="ET67">
        <v>0</v>
      </c>
      <c r="EU67">
        <v>0</v>
      </c>
      <c r="EV67">
        <v>0</v>
      </c>
      <c r="EW67">
        <v>0</v>
      </c>
      <c r="EX67">
        <v>0</v>
      </c>
      <c r="EZ67">
        <v>5</v>
      </c>
      <c r="FC67">
        <v>0</v>
      </c>
      <c r="FD67">
        <v>18</v>
      </c>
      <c r="FF67">
        <v>18.329999999999998</v>
      </c>
      <c r="FQ67">
        <v>0</v>
      </c>
      <c r="FR67">
        <v>0</v>
      </c>
      <c r="FS67">
        <v>0</v>
      </c>
      <c r="FX67">
        <v>0</v>
      </c>
      <c r="FY67">
        <v>0</v>
      </c>
      <c r="GA67" t="s">
        <v>128</v>
      </c>
      <c r="GD67">
        <v>1</v>
      </c>
      <c r="GF67">
        <v>160057132</v>
      </c>
      <c r="GG67">
        <v>2</v>
      </c>
      <c r="GH67">
        <v>3</v>
      </c>
      <c r="GI67">
        <v>4</v>
      </c>
      <c r="GJ67">
        <v>0</v>
      </c>
      <c r="GK67">
        <v>0</v>
      </c>
      <c r="GL67">
        <f t="shared" si="85"/>
        <v>0</v>
      </c>
      <c r="GM67" t="e">
        <f t="shared" si="86"/>
        <v>#REF!</v>
      </c>
      <c r="GN67" t="e">
        <f t="shared" si="87"/>
        <v>#REF!</v>
      </c>
      <c r="GO67">
        <f t="shared" si="88"/>
        <v>0</v>
      </c>
      <c r="GP67">
        <f t="shared" si="89"/>
        <v>0</v>
      </c>
      <c r="GR67">
        <v>1</v>
      </c>
      <c r="GS67">
        <v>1</v>
      </c>
      <c r="GT67">
        <v>0</v>
      </c>
      <c r="GU67" t="s">
        <v>3</v>
      </c>
      <c r="GV67">
        <f t="shared" si="90"/>
        <v>0</v>
      </c>
      <c r="GW67">
        <v>1</v>
      </c>
      <c r="GX67">
        <f t="shared" si="91"/>
        <v>0</v>
      </c>
      <c r="HA67">
        <v>0</v>
      </c>
      <c r="HB67">
        <v>0</v>
      </c>
      <c r="HC67">
        <f t="shared" si="92"/>
        <v>0</v>
      </c>
      <c r="HE67" t="s">
        <v>35</v>
      </c>
      <c r="HF67" t="s">
        <v>36</v>
      </c>
      <c r="HG67" t="e">
        <f>ROUND(AC67*I67,0)</f>
        <v>#REF!</v>
      </c>
      <c r="HM67" t="s">
        <v>3</v>
      </c>
      <c r="HN67" t="s">
        <v>3</v>
      </c>
      <c r="HO67" t="s">
        <v>3</v>
      </c>
      <c r="HP67" t="s">
        <v>3</v>
      </c>
      <c r="HQ67" t="s">
        <v>3</v>
      </c>
      <c r="HS67">
        <v>0</v>
      </c>
      <c r="IF67">
        <v>-1</v>
      </c>
      <c r="IK67">
        <v>0</v>
      </c>
    </row>
    <row r="68" spans="1:245" x14ac:dyDescent="0.2">
      <c r="A68">
        <v>18</v>
      </c>
      <c r="B68">
        <v>1</v>
      </c>
      <c r="C68">
        <v>67</v>
      </c>
      <c r="E68" t="s">
        <v>160</v>
      </c>
      <c r="F68" t="str">
        <f>'1.Лок.смета.и.Акт'!B84</f>
        <v>Прайс</v>
      </c>
      <c r="G68" t="s">
        <v>130</v>
      </c>
      <c r="H68" t="s">
        <v>51</v>
      </c>
      <c r="I68">
        <f>I61*J68</f>
        <v>52.980000000000004</v>
      </c>
      <c r="J68" s="78">
        <f>'4.Ведомость_списания'!F50</f>
        <v>36.53793103448276</v>
      </c>
      <c r="K68">
        <v>36.537931</v>
      </c>
      <c r="O68" t="e">
        <f t="shared" si="55"/>
        <v>#REF!</v>
      </c>
      <c r="P68" t="e">
        <f t="shared" si="56"/>
        <v>#REF!</v>
      </c>
      <c r="Q68">
        <f t="shared" si="57"/>
        <v>0</v>
      </c>
      <c r="R68">
        <f t="shared" si="58"/>
        <v>0</v>
      </c>
      <c r="S68">
        <f t="shared" si="59"/>
        <v>0</v>
      </c>
      <c r="T68">
        <f t="shared" si="60"/>
        <v>0</v>
      </c>
      <c r="U68">
        <f t="shared" si="61"/>
        <v>0</v>
      </c>
      <c r="V68">
        <f t="shared" si="62"/>
        <v>0</v>
      </c>
      <c r="W68">
        <f t="shared" si="63"/>
        <v>0</v>
      </c>
      <c r="X68">
        <f t="shared" si="64"/>
        <v>0</v>
      </c>
      <c r="Y68">
        <f t="shared" si="65"/>
        <v>0</v>
      </c>
      <c r="AA68">
        <v>88223195</v>
      </c>
      <c r="AB68" t="e">
        <f t="shared" si="66"/>
        <v>#REF!</v>
      </c>
      <c r="AC68" t="e">
        <f t="shared" si="67"/>
        <v>#REF!</v>
      </c>
      <c r="AD68">
        <f t="shared" si="68"/>
        <v>0</v>
      </c>
      <c r="AE68">
        <f t="shared" si="69"/>
        <v>0</v>
      </c>
      <c r="AF68">
        <f t="shared" si="70"/>
        <v>0</v>
      </c>
      <c r="AG68">
        <f t="shared" si="71"/>
        <v>0</v>
      </c>
      <c r="AH68">
        <f t="shared" si="72"/>
        <v>0</v>
      </c>
      <c r="AI68">
        <f t="shared" si="73"/>
        <v>0</v>
      </c>
      <c r="AJ68">
        <f t="shared" si="74"/>
        <v>0</v>
      </c>
      <c r="AK68">
        <v>126.59</v>
      </c>
      <c r="AL68" s="31" t="e">
        <f>'1.Лок.смета.и.Акт'!#REF!</f>
        <v>#REF!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1</v>
      </c>
      <c r="AW68">
        <v>1</v>
      </c>
      <c r="AZ68">
        <v>1</v>
      </c>
      <c r="BA68">
        <v>1</v>
      </c>
      <c r="BB68">
        <v>1</v>
      </c>
      <c r="BC68" t="e">
        <f>'1.Лок.смета.и.Акт'!#REF!</f>
        <v>#REF!</v>
      </c>
      <c r="BD68" t="s">
        <v>3</v>
      </c>
      <c r="BE68" t="s">
        <v>3</v>
      </c>
      <c r="BF68" t="s">
        <v>3</v>
      </c>
      <c r="BG68" t="s">
        <v>3</v>
      </c>
      <c r="BH68">
        <v>3</v>
      </c>
      <c r="BI68">
        <v>1</v>
      </c>
      <c r="BJ68" t="s">
        <v>3</v>
      </c>
      <c r="BM68">
        <v>1100</v>
      </c>
      <c r="BN68">
        <v>0</v>
      </c>
      <c r="BO68" t="s">
        <v>3</v>
      </c>
      <c r="BP68">
        <v>0</v>
      </c>
      <c r="BQ68">
        <v>8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0</v>
      </c>
      <c r="CA68">
        <v>0</v>
      </c>
      <c r="CB68" t="s">
        <v>3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 t="e">
        <f t="shared" si="75"/>
        <v>#REF!</v>
      </c>
      <c r="CQ68" t="e">
        <f t="shared" si="93"/>
        <v>#REF!</v>
      </c>
      <c r="CR68">
        <f t="shared" si="93"/>
        <v>0</v>
      </c>
      <c r="CS68">
        <f t="shared" si="77"/>
        <v>0</v>
      </c>
      <c r="CT68">
        <f t="shared" si="78"/>
        <v>0</v>
      </c>
      <c r="CU68">
        <f t="shared" si="79"/>
        <v>0</v>
      </c>
      <c r="CV68">
        <f t="shared" si="80"/>
        <v>0</v>
      </c>
      <c r="CW68">
        <f t="shared" si="81"/>
        <v>0</v>
      </c>
      <c r="CX68">
        <f t="shared" si="82"/>
        <v>0</v>
      </c>
      <c r="CY68">
        <f t="shared" si="83"/>
        <v>0</v>
      </c>
      <c r="CZ68">
        <f t="shared" si="84"/>
        <v>0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1009</v>
      </c>
      <c r="DV68" t="s">
        <v>51</v>
      </c>
      <c r="DW68" t="str">
        <f>'1.Лок.смета.и.Акт'!D84</f>
        <v>кг</v>
      </c>
      <c r="DX68">
        <v>1</v>
      </c>
      <c r="DZ68" t="s">
        <v>3</v>
      </c>
      <c r="EA68" t="s">
        <v>3</v>
      </c>
      <c r="EB68" t="s">
        <v>3</v>
      </c>
      <c r="EC68" t="s">
        <v>3</v>
      </c>
      <c r="EE68">
        <v>66434180</v>
      </c>
      <c r="EF68">
        <v>8</v>
      </c>
      <c r="EG68" t="s">
        <v>31</v>
      </c>
      <c r="EH68">
        <v>0</v>
      </c>
      <c r="EI68" t="s">
        <v>3</v>
      </c>
      <c r="EJ68">
        <v>1</v>
      </c>
      <c r="EK68">
        <v>1100</v>
      </c>
      <c r="EL68" t="s">
        <v>32</v>
      </c>
      <c r="EM68" t="s">
        <v>33</v>
      </c>
      <c r="EO68" t="s">
        <v>3</v>
      </c>
      <c r="EQ68">
        <v>0</v>
      </c>
      <c r="ER68">
        <v>126.59</v>
      </c>
      <c r="ES68" s="31" t="e">
        <f>'1.Лок.смета.и.Акт'!#REF!</f>
        <v>#REF!</v>
      </c>
      <c r="ET68">
        <v>0</v>
      </c>
      <c r="EU68">
        <v>0</v>
      </c>
      <c r="EV68">
        <v>0</v>
      </c>
      <c r="EW68">
        <v>0</v>
      </c>
      <c r="EX68">
        <v>0</v>
      </c>
      <c r="EZ68">
        <v>5</v>
      </c>
      <c r="FC68">
        <v>0</v>
      </c>
      <c r="FD68">
        <v>18</v>
      </c>
      <c r="FF68">
        <v>121.08</v>
      </c>
      <c r="FQ68">
        <v>0</v>
      </c>
      <c r="FR68">
        <v>0</v>
      </c>
      <c r="FS68">
        <v>0</v>
      </c>
      <c r="FX68">
        <v>0</v>
      </c>
      <c r="FY68">
        <v>0</v>
      </c>
      <c r="GA68" t="s">
        <v>131</v>
      </c>
      <c r="GD68">
        <v>1</v>
      </c>
      <c r="GF68">
        <v>574148084</v>
      </c>
      <c r="GG68">
        <v>2</v>
      </c>
      <c r="GH68">
        <v>3</v>
      </c>
      <c r="GI68">
        <v>4</v>
      </c>
      <c r="GJ68">
        <v>0</v>
      </c>
      <c r="GK68">
        <v>0</v>
      </c>
      <c r="GL68">
        <f t="shared" si="85"/>
        <v>0</v>
      </c>
      <c r="GM68" t="e">
        <f t="shared" si="86"/>
        <v>#REF!</v>
      </c>
      <c r="GN68" t="e">
        <f t="shared" si="87"/>
        <v>#REF!</v>
      </c>
      <c r="GO68">
        <f t="shared" si="88"/>
        <v>0</v>
      </c>
      <c r="GP68">
        <f t="shared" si="89"/>
        <v>0</v>
      </c>
      <c r="GR68">
        <v>1</v>
      </c>
      <c r="GS68">
        <v>1</v>
      </c>
      <c r="GT68">
        <v>0</v>
      </c>
      <c r="GU68" t="s">
        <v>3</v>
      </c>
      <c r="GV68">
        <f t="shared" si="90"/>
        <v>0</v>
      </c>
      <c r="GW68">
        <v>1</v>
      </c>
      <c r="GX68">
        <f t="shared" si="91"/>
        <v>0</v>
      </c>
      <c r="HA68">
        <v>0</v>
      </c>
      <c r="HB68">
        <v>0</v>
      </c>
      <c r="HC68">
        <f t="shared" si="92"/>
        <v>0</v>
      </c>
      <c r="HE68" t="s">
        <v>35</v>
      </c>
      <c r="HF68" t="s">
        <v>36</v>
      </c>
      <c r="HG68" t="e">
        <f>ROUND(AC68*I68,0)</f>
        <v>#REF!</v>
      </c>
      <c r="HM68" t="s">
        <v>3</v>
      </c>
      <c r="HN68" t="s">
        <v>3</v>
      </c>
      <c r="HO68" t="s">
        <v>3</v>
      </c>
      <c r="HP68" t="s">
        <v>3</v>
      </c>
      <c r="HQ68" t="s">
        <v>3</v>
      </c>
      <c r="HS68">
        <v>0</v>
      </c>
      <c r="IF68">
        <v>-1</v>
      </c>
      <c r="IK68">
        <v>0</v>
      </c>
    </row>
    <row r="69" spans="1:245" x14ac:dyDescent="0.2">
      <c r="A69">
        <v>18</v>
      </c>
      <c r="B69">
        <v>1</v>
      </c>
      <c r="C69">
        <v>68</v>
      </c>
      <c r="E69" t="s">
        <v>161</v>
      </c>
      <c r="F69" t="str">
        <f>'1.Лок.смета.и.Акт'!B85</f>
        <v>Прайс</v>
      </c>
      <c r="G69" t="s">
        <v>38</v>
      </c>
      <c r="H69" t="s">
        <v>30</v>
      </c>
      <c r="I69">
        <f>I61*J69</f>
        <v>504</v>
      </c>
      <c r="J69" s="78">
        <f>'4.Ведомость_списания'!F51</f>
        <v>347.58620689655174</v>
      </c>
      <c r="K69">
        <v>347.58620689999998</v>
      </c>
      <c r="O69" t="e">
        <f t="shared" si="55"/>
        <v>#REF!</v>
      </c>
      <c r="P69" t="e">
        <f t="shared" si="56"/>
        <v>#REF!</v>
      </c>
      <c r="Q69">
        <f t="shared" si="57"/>
        <v>0</v>
      </c>
      <c r="R69">
        <f t="shared" si="58"/>
        <v>0</v>
      </c>
      <c r="S69">
        <f t="shared" si="59"/>
        <v>0</v>
      </c>
      <c r="T69">
        <f t="shared" si="60"/>
        <v>0</v>
      </c>
      <c r="U69">
        <f t="shared" si="61"/>
        <v>0</v>
      </c>
      <c r="V69">
        <f t="shared" si="62"/>
        <v>0</v>
      </c>
      <c r="W69">
        <f t="shared" si="63"/>
        <v>0</v>
      </c>
      <c r="X69">
        <f t="shared" si="64"/>
        <v>0</v>
      </c>
      <c r="Y69">
        <f t="shared" si="65"/>
        <v>0</v>
      </c>
      <c r="AA69">
        <v>88223195</v>
      </c>
      <c r="AB69" t="e">
        <f t="shared" si="66"/>
        <v>#REF!</v>
      </c>
      <c r="AC69" t="e">
        <f t="shared" si="67"/>
        <v>#REF!</v>
      </c>
      <c r="AD69">
        <f t="shared" si="68"/>
        <v>0</v>
      </c>
      <c r="AE69">
        <f t="shared" si="69"/>
        <v>0</v>
      </c>
      <c r="AF69">
        <f t="shared" si="70"/>
        <v>0</v>
      </c>
      <c r="AG69">
        <f t="shared" si="71"/>
        <v>0</v>
      </c>
      <c r="AH69">
        <f t="shared" si="72"/>
        <v>0</v>
      </c>
      <c r="AI69">
        <f t="shared" si="73"/>
        <v>0</v>
      </c>
      <c r="AJ69">
        <f t="shared" si="74"/>
        <v>0</v>
      </c>
      <c r="AK69">
        <v>8.74</v>
      </c>
      <c r="AL69" s="31" t="e">
        <f>'1.Лок.смета.и.Акт'!#REF!</f>
        <v>#REF!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</v>
      </c>
      <c r="BB69">
        <v>1</v>
      </c>
      <c r="BC69" t="e">
        <f>'1.Лок.смета.и.Акт'!#REF!</f>
        <v>#REF!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1100</v>
      </c>
      <c r="BN69">
        <v>0</v>
      </c>
      <c r="BO69" t="s">
        <v>3</v>
      </c>
      <c r="BP69">
        <v>0</v>
      </c>
      <c r="BQ69">
        <v>8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0</v>
      </c>
      <c r="CA69">
        <v>0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 t="e">
        <f t="shared" si="75"/>
        <v>#REF!</v>
      </c>
      <c r="CQ69" t="e">
        <f t="shared" si="93"/>
        <v>#REF!</v>
      </c>
      <c r="CR69">
        <f t="shared" si="93"/>
        <v>0</v>
      </c>
      <c r="CS69">
        <f t="shared" si="77"/>
        <v>0</v>
      </c>
      <c r="CT69">
        <f t="shared" si="78"/>
        <v>0</v>
      </c>
      <c r="CU69">
        <f t="shared" si="79"/>
        <v>0</v>
      </c>
      <c r="CV69">
        <f t="shared" si="80"/>
        <v>0</v>
      </c>
      <c r="CW69">
        <f t="shared" si="81"/>
        <v>0</v>
      </c>
      <c r="CX69">
        <f t="shared" si="82"/>
        <v>0</v>
      </c>
      <c r="CY69">
        <f t="shared" si="83"/>
        <v>0</v>
      </c>
      <c r="CZ69">
        <f t="shared" si="84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30</v>
      </c>
      <c r="DW69" t="str">
        <f>'1.Лок.смета.и.Акт'!D85</f>
        <v>ШТ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66434180</v>
      </c>
      <c r="EF69">
        <v>8</v>
      </c>
      <c r="EG69" t="s">
        <v>31</v>
      </c>
      <c r="EH69">
        <v>0</v>
      </c>
      <c r="EI69" t="s">
        <v>3</v>
      </c>
      <c r="EJ69">
        <v>1</v>
      </c>
      <c r="EK69">
        <v>1100</v>
      </c>
      <c r="EL69" t="s">
        <v>32</v>
      </c>
      <c r="EM69" t="s">
        <v>33</v>
      </c>
      <c r="EO69" t="s">
        <v>3</v>
      </c>
      <c r="EQ69">
        <v>0</v>
      </c>
      <c r="ER69">
        <v>8.74</v>
      </c>
      <c r="ES69" s="31" t="e">
        <f>'1.Лок.смета.и.Акт'!#REF!</f>
        <v>#REF!</v>
      </c>
      <c r="ET69">
        <v>0</v>
      </c>
      <c r="EU69">
        <v>0</v>
      </c>
      <c r="EV69">
        <v>0</v>
      </c>
      <c r="EW69">
        <v>0</v>
      </c>
      <c r="EX69">
        <v>0</v>
      </c>
      <c r="EZ69">
        <v>5</v>
      </c>
      <c r="FC69">
        <v>0</v>
      </c>
      <c r="FD69">
        <v>18</v>
      </c>
      <c r="FF69">
        <v>8.36</v>
      </c>
      <c r="FQ69">
        <v>0</v>
      </c>
      <c r="FR69">
        <v>0</v>
      </c>
      <c r="FS69">
        <v>0</v>
      </c>
      <c r="FX69">
        <v>0</v>
      </c>
      <c r="FY69">
        <v>0</v>
      </c>
      <c r="GA69" t="s">
        <v>39</v>
      </c>
      <c r="GD69">
        <v>1</v>
      </c>
      <c r="GF69">
        <v>-362524378</v>
      </c>
      <c r="GG69">
        <v>2</v>
      </c>
      <c r="GH69">
        <v>3</v>
      </c>
      <c r="GI69">
        <v>4</v>
      </c>
      <c r="GJ69">
        <v>0</v>
      </c>
      <c r="GK69">
        <v>0</v>
      </c>
      <c r="GL69">
        <f t="shared" si="85"/>
        <v>0</v>
      </c>
      <c r="GM69" t="e">
        <f t="shared" si="86"/>
        <v>#REF!</v>
      </c>
      <c r="GN69" t="e">
        <f t="shared" si="87"/>
        <v>#REF!</v>
      </c>
      <c r="GO69">
        <f t="shared" si="88"/>
        <v>0</v>
      </c>
      <c r="GP69">
        <f t="shared" si="89"/>
        <v>0</v>
      </c>
      <c r="GR69">
        <v>1</v>
      </c>
      <c r="GS69">
        <v>1</v>
      </c>
      <c r="GT69">
        <v>0</v>
      </c>
      <c r="GU69" t="s">
        <v>3</v>
      </c>
      <c r="GV69">
        <f t="shared" si="90"/>
        <v>0</v>
      </c>
      <c r="GW69">
        <v>1</v>
      </c>
      <c r="GX69">
        <f t="shared" si="91"/>
        <v>0</v>
      </c>
      <c r="HA69">
        <v>0</v>
      </c>
      <c r="HB69">
        <v>0</v>
      </c>
      <c r="HC69">
        <f t="shared" si="92"/>
        <v>0</v>
      </c>
      <c r="HE69" t="s">
        <v>35</v>
      </c>
      <c r="HF69" t="s">
        <v>36</v>
      </c>
      <c r="HG69" t="e">
        <f>ROUND(AC69*I69,0)</f>
        <v>#REF!</v>
      </c>
      <c r="HM69" t="s">
        <v>3</v>
      </c>
      <c r="HN69" t="s">
        <v>3</v>
      </c>
      <c r="HO69" t="s">
        <v>3</v>
      </c>
      <c r="HP69" t="s">
        <v>3</v>
      </c>
      <c r="HQ69" t="s">
        <v>3</v>
      </c>
      <c r="HS69">
        <v>0</v>
      </c>
      <c r="IF69">
        <v>-1</v>
      </c>
      <c r="IK69">
        <v>0</v>
      </c>
    </row>
    <row r="70" spans="1:245" x14ac:dyDescent="0.2">
      <c r="A70">
        <v>18</v>
      </c>
      <c r="B70">
        <v>1</v>
      </c>
      <c r="C70">
        <v>69</v>
      </c>
      <c r="E70" t="s">
        <v>162</v>
      </c>
      <c r="F70" t="str">
        <f>'1.Лок.смета.и.Акт'!B86</f>
        <v>Прайс</v>
      </c>
      <c r="G70" t="s">
        <v>134</v>
      </c>
      <c r="H70" t="s">
        <v>135</v>
      </c>
      <c r="I70">
        <f>I61*J70</f>
        <v>145</v>
      </c>
      <c r="J70" s="78">
        <f>'4.Ведомость_списания'!F52</f>
        <v>100</v>
      </c>
      <c r="K70">
        <v>100</v>
      </c>
      <c r="O70" t="e">
        <f t="shared" si="55"/>
        <v>#REF!</v>
      </c>
      <c r="P70" t="e">
        <f t="shared" si="56"/>
        <v>#REF!</v>
      </c>
      <c r="Q70">
        <f t="shared" si="57"/>
        <v>0</v>
      </c>
      <c r="R70">
        <f t="shared" si="58"/>
        <v>0</v>
      </c>
      <c r="S70">
        <f t="shared" si="59"/>
        <v>0</v>
      </c>
      <c r="T70">
        <f t="shared" si="60"/>
        <v>0</v>
      </c>
      <c r="U70">
        <f t="shared" si="61"/>
        <v>0</v>
      </c>
      <c r="V70">
        <f t="shared" si="62"/>
        <v>0</v>
      </c>
      <c r="W70">
        <f t="shared" si="63"/>
        <v>0</v>
      </c>
      <c r="X70">
        <f t="shared" si="64"/>
        <v>0</v>
      </c>
      <c r="Y70">
        <f t="shared" si="65"/>
        <v>0</v>
      </c>
      <c r="AA70">
        <v>88223195</v>
      </c>
      <c r="AB70" t="e">
        <f t="shared" si="66"/>
        <v>#REF!</v>
      </c>
      <c r="AC70" t="e">
        <f t="shared" si="67"/>
        <v>#REF!</v>
      </c>
      <c r="AD70">
        <f t="shared" si="68"/>
        <v>0</v>
      </c>
      <c r="AE70">
        <f t="shared" si="69"/>
        <v>0</v>
      </c>
      <c r="AF70">
        <f t="shared" si="70"/>
        <v>0</v>
      </c>
      <c r="AG70">
        <f t="shared" si="71"/>
        <v>0</v>
      </c>
      <c r="AH70">
        <f t="shared" si="72"/>
        <v>0</v>
      </c>
      <c r="AI70">
        <f t="shared" si="73"/>
        <v>0</v>
      </c>
      <c r="AJ70">
        <f t="shared" si="74"/>
        <v>0</v>
      </c>
      <c r="AK70">
        <v>6899</v>
      </c>
      <c r="AL70" s="31" t="e">
        <f>'1.Лок.смета.и.Акт'!#REF!</f>
        <v>#REF!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108</v>
      </c>
      <c r="AU70">
        <v>55</v>
      </c>
      <c r="AV70">
        <v>1</v>
      </c>
      <c r="AW70">
        <v>1</v>
      </c>
      <c r="AZ70">
        <v>1</v>
      </c>
      <c r="BA70">
        <v>1</v>
      </c>
      <c r="BB70">
        <v>1</v>
      </c>
      <c r="BC70" t="e">
        <f>'1.Лок.смета.и.Акт'!#REF!</f>
        <v>#REF!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1</v>
      </c>
      <c r="BJ70" t="s">
        <v>136</v>
      </c>
      <c r="BM70">
        <v>10001</v>
      </c>
      <c r="BN70">
        <v>0</v>
      </c>
      <c r="BO70" t="s">
        <v>3</v>
      </c>
      <c r="BP70">
        <v>0</v>
      </c>
      <c r="BQ70">
        <v>2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108</v>
      </c>
      <c r="CA70">
        <v>55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 t="e">
        <f t="shared" si="75"/>
        <v>#REF!</v>
      </c>
      <c r="CQ70" t="e">
        <f t="shared" si="93"/>
        <v>#REF!</v>
      </c>
      <c r="CR70">
        <f t="shared" si="93"/>
        <v>0</v>
      </c>
      <c r="CS70">
        <f t="shared" si="77"/>
        <v>0</v>
      </c>
      <c r="CT70">
        <f t="shared" si="78"/>
        <v>0</v>
      </c>
      <c r="CU70">
        <f t="shared" si="79"/>
        <v>0</v>
      </c>
      <c r="CV70">
        <f t="shared" si="80"/>
        <v>0</v>
      </c>
      <c r="CW70">
        <f t="shared" si="81"/>
        <v>0</v>
      </c>
      <c r="CX70">
        <f t="shared" si="82"/>
        <v>0</v>
      </c>
      <c r="CY70">
        <f t="shared" si="83"/>
        <v>0</v>
      </c>
      <c r="CZ70">
        <f t="shared" si="84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1005</v>
      </c>
      <c r="DV70" t="s">
        <v>135</v>
      </c>
      <c r="DW70" t="str">
        <f>'1.Лок.смета.и.Акт'!D86</f>
        <v>м2</v>
      </c>
      <c r="DX70">
        <v>1</v>
      </c>
      <c r="DZ70" t="s">
        <v>3</v>
      </c>
      <c r="EA70" t="s">
        <v>3</v>
      </c>
      <c r="EB70" t="s">
        <v>3</v>
      </c>
      <c r="EC70" t="s">
        <v>3</v>
      </c>
      <c r="EE70">
        <v>66434312</v>
      </c>
      <c r="EF70">
        <v>2</v>
      </c>
      <c r="EG70" t="s">
        <v>22</v>
      </c>
      <c r="EH70">
        <v>10</v>
      </c>
      <c r="EI70" t="s">
        <v>102</v>
      </c>
      <c r="EJ70">
        <v>1</v>
      </c>
      <c r="EK70">
        <v>10001</v>
      </c>
      <c r="EL70" t="s">
        <v>102</v>
      </c>
      <c r="EM70" t="s">
        <v>103</v>
      </c>
      <c r="EO70" t="s">
        <v>3</v>
      </c>
      <c r="EQ70">
        <v>0</v>
      </c>
      <c r="ER70">
        <v>6899</v>
      </c>
      <c r="ES70" s="31" t="e">
        <f>'1.Лок.смета.и.Акт'!#REF!</f>
        <v>#REF!</v>
      </c>
      <c r="ET70">
        <v>0</v>
      </c>
      <c r="EU70">
        <v>0</v>
      </c>
      <c r="EV70">
        <v>0</v>
      </c>
      <c r="EW70">
        <v>0</v>
      </c>
      <c r="EX70">
        <v>0</v>
      </c>
      <c r="EZ70">
        <v>5</v>
      </c>
      <c r="FC70">
        <v>0</v>
      </c>
      <c r="FD70">
        <v>18</v>
      </c>
      <c r="FF70">
        <v>6899</v>
      </c>
      <c r="FQ70">
        <v>0</v>
      </c>
      <c r="FR70">
        <v>0</v>
      </c>
      <c r="FS70">
        <v>0</v>
      </c>
      <c r="FX70">
        <v>108</v>
      </c>
      <c r="FY70">
        <v>55</v>
      </c>
      <c r="GA70" t="s">
        <v>3</v>
      </c>
      <c r="GD70">
        <v>1</v>
      </c>
      <c r="GF70">
        <v>-1923600470</v>
      </c>
      <c r="GG70">
        <v>2</v>
      </c>
      <c r="GH70">
        <v>3</v>
      </c>
      <c r="GI70">
        <v>4</v>
      </c>
      <c r="GJ70">
        <v>0</v>
      </c>
      <c r="GK70">
        <v>0</v>
      </c>
      <c r="GL70">
        <f t="shared" si="85"/>
        <v>0</v>
      </c>
      <c r="GM70" t="e">
        <f t="shared" si="86"/>
        <v>#REF!</v>
      </c>
      <c r="GN70" t="e">
        <f t="shared" si="87"/>
        <v>#REF!</v>
      </c>
      <c r="GO70">
        <f t="shared" si="88"/>
        <v>0</v>
      </c>
      <c r="GP70">
        <f t="shared" si="89"/>
        <v>0</v>
      </c>
      <c r="GR70">
        <v>1</v>
      </c>
      <c r="GS70">
        <v>1</v>
      </c>
      <c r="GT70">
        <v>0</v>
      </c>
      <c r="GU70" t="s">
        <v>3</v>
      </c>
      <c r="GV70">
        <f t="shared" si="90"/>
        <v>0</v>
      </c>
      <c r="GW70">
        <v>1</v>
      </c>
      <c r="GX70">
        <f t="shared" si="91"/>
        <v>0</v>
      </c>
      <c r="HA70">
        <v>0</v>
      </c>
      <c r="HB70">
        <v>0</v>
      </c>
      <c r="HC70">
        <f t="shared" si="92"/>
        <v>0</v>
      </c>
      <c r="HE70" t="s">
        <v>3</v>
      </c>
      <c r="HF70" t="s">
        <v>3</v>
      </c>
      <c r="HG70" t="e">
        <f>ROUND(AC70*I70,0)</f>
        <v>#REF!</v>
      </c>
      <c r="HM70" t="s">
        <v>3</v>
      </c>
      <c r="HN70" t="s">
        <v>104</v>
      </c>
      <c r="HO70" t="s">
        <v>105</v>
      </c>
      <c r="HP70" t="s">
        <v>102</v>
      </c>
      <c r="HQ70" t="s">
        <v>102</v>
      </c>
      <c r="HS70">
        <v>0</v>
      </c>
      <c r="IF70">
        <v>-1</v>
      </c>
      <c r="IK70">
        <v>0</v>
      </c>
    </row>
    <row r="71" spans="1:245" x14ac:dyDescent="0.2">
      <c r="A71">
        <v>17</v>
      </c>
      <c r="B71">
        <v>1</v>
      </c>
      <c r="C71">
        <f>ROW(SmtRes!A84)</f>
        <v>84</v>
      </c>
      <c r="D71">
        <f>ROW(EtalonRes!A66)</f>
        <v>66</v>
      </c>
      <c r="E71" t="s">
        <v>163</v>
      </c>
      <c r="F71" t="s">
        <v>164</v>
      </c>
      <c r="G71" t="s">
        <v>165</v>
      </c>
      <c r="H71" t="s">
        <v>100</v>
      </c>
      <c r="I71">
        <f>'1.Лок.смета.и.Акт'!E87</f>
        <v>0.36249999999999999</v>
      </c>
      <c r="J71">
        <v>0</v>
      </c>
      <c r="K71">
        <v>0.36249999999999999</v>
      </c>
      <c r="O71" t="e">
        <f t="shared" si="55"/>
        <v>#REF!</v>
      </c>
      <c r="P71" t="e">
        <f t="shared" si="56"/>
        <v>#REF!</v>
      </c>
      <c r="Q71" t="e">
        <f t="shared" si="57"/>
        <v>#REF!</v>
      </c>
      <c r="R71" t="e">
        <f t="shared" si="58"/>
        <v>#REF!</v>
      </c>
      <c r="S71" t="e">
        <f t="shared" si="59"/>
        <v>#REF!</v>
      </c>
      <c r="T71">
        <f t="shared" si="60"/>
        <v>0</v>
      </c>
      <c r="U71" t="e">
        <f t="shared" si="61"/>
        <v>#REF!</v>
      </c>
      <c r="V71">
        <f t="shared" si="62"/>
        <v>1.42825</v>
      </c>
      <c r="W71">
        <f t="shared" si="63"/>
        <v>0</v>
      </c>
      <c r="X71" t="e">
        <f t="shared" si="64"/>
        <v>#REF!</v>
      </c>
      <c r="Y71" t="e">
        <f t="shared" si="65"/>
        <v>#REF!</v>
      </c>
      <c r="AA71">
        <v>88223195</v>
      </c>
      <c r="AB71" t="e">
        <f t="shared" si="66"/>
        <v>#REF!</v>
      </c>
      <c r="AC71" t="e">
        <f t="shared" si="67"/>
        <v>#REF!</v>
      </c>
      <c r="AD71" t="e">
        <f t="shared" si="68"/>
        <v>#REF!</v>
      </c>
      <c r="AE71" t="e">
        <f t="shared" si="69"/>
        <v>#REF!</v>
      </c>
      <c r="AF71" t="e">
        <f t="shared" si="70"/>
        <v>#REF!</v>
      </c>
      <c r="AG71">
        <f t="shared" si="71"/>
        <v>0</v>
      </c>
      <c r="AH71" t="e">
        <f t="shared" si="72"/>
        <v>#REF!</v>
      </c>
      <c r="AI71">
        <f t="shared" si="73"/>
        <v>3.94</v>
      </c>
      <c r="AJ71">
        <f t="shared" si="74"/>
        <v>0</v>
      </c>
      <c r="AK71" t="e">
        <f>AL71+AM71+AO71</f>
        <v>#REF!</v>
      </c>
      <c r="AL71" s="31" t="e">
        <f>'1.Лок.смета.и.Акт'!#REF!</f>
        <v>#REF!</v>
      </c>
      <c r="AM71" s="31" t="e">
        <f>'1.Лок.смета.и.Акт'!#REF!</f>
        <v>#REF!</v>
      </c>
      <c r="AN71" s="31" t="e">
        <f>'1.Лок.смета.и.Акт'!#REF!</f>
        <v>#REF!</v>
      </c>
      <c r="AO71" s="31" t="e">
        <f>'1.Лок.смета.и.Акт'!#REF!</f>
        <v>#REF!</v>
      </c>
      <c r="AP71">
        <v>0</v>
      </c>
      <c r="AQ71" t="e">
        <f>'1.Лок.смета.и.Акт'!#REF!</f>
        <v>#REF!</v>
      </c>
      <c r="AR71">
        <v>3.94</v>
      </c>
      <c r="AS71">
        <v>0</v>
      </c>
      <c r="AT71">
        <v>108</v>
      </c>
      <c r="AU71">
        <v>55</v>
      </c>
      <c r="AV71">
        <v>1</v>
      </c>
      <c r="AW71">
        <v>1</v>
      </c>
      <c r="AZ71">
        <v>1</v>
      </c>
      <c r="BA71" t="e">
        <f>'1.Лок.смета.и.Акт'!#REF!</f>
        <v>#REF!</v>
      </c>
      <c r="BB71" t="e">
        <f>'1.Лок.смета.и.Акт'!#REF!</f>
        <v>#REF!</v>
      </c>
      <c r="BC71" t="e">
        <f>'1.Лок.смета.и.Акт'!#REF!</f>
        <v>#REF!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1</v>
      </c>
      <c r="BJ71" t="s">
        <v>166</v>
      </c>
      <c r="BM71">
        <v>10001</v>
      </c>
      <c r="BN71">
        <v>0</v>
      </c>
      <c r="BO71" t="s">
        <v>3</v>
      </c>
      <c r="BP71">
        <v>0</v>
      </c>
      <c r="BQ71">
        <v>2</v>
      </c>
      <c r="BR71">
        <v>0</v>
      </c>
      <c r="BS71" t="e">
        <f>'1.Лок.смета.и.Акт'!#REF!</f>
        <v>#REF!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108</v>
      </c>
      <c r="CA71">
        <v>55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 t="e">
        <f t="shared" si="75"/>
        <v>#REF!</v>
      </c>
      <c r="CQ71" t="e">
        <f>AC71*BC71</f>
        <v>#REF!</v>
      </c>
      <c r="CR71" t="e">
        <f>AD71*BB71</f>
        <v>#REF!</v>
      </c>
      <c r="CS71" t="e">
        <f t="shared" si="77"/>
        <v>#REF!</v>
      </c>
      <c r="CT71" t="e">
        <f t="shared" si="78"/>
        <v>#REF!</v>
      </c>
      <c r="CU71">
        <f t="shared" si="79"/>
        <v>0</v>
      </c>
      <c r="CV71" t="e">
        <f t="shared" si="80"/>
        <v>#REF!</v>
      </c>
      <c r="CW71">
        <f t="shared" si="81"/>
        <v>3.94</v>
      </c>
      <c r="CX71">
        <f t="shared" si="82"/>
        <v>0</v>
      </c>
      <c r="CY71" t="e">
        <f t="shared" si="83"/>
        <v>#REF!</v>
      </c>
      <c r="CZ71" t="e">
        <f t="shared" si="84"/>
        <v>#REF!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1005</v>
      </c>
      <c r="DV71" t="s">
        <v>100</v>
      </c>
      <c r="DW71" t="str">
        <f>'1.Лок.смета.и.Акт'!D87</f>
        <v>100 м2</v>
      </c>
      <c r="DX71">
        <v>100</v>
      </c>
      <c r="DZ71" t="s">
        <v>3</v>
      </c>
      <c r="EA71" t="s">
        <v>3</v>
      </c>
      <c r="EB71" t="s">
        <v>3</v>
      </c>
      <c r="EC71" t="s">
        <v>3</v>
      </c>
      <c r="EE71">
        <v>66434312</v>
      </c>
      <c r="EF71">
        <v>2</v>
      </c>
      <c r="EG71" t="s">
        <v>22</v>
      </c>
      <c r="EH71">
        <v>10</v>
      </c>
      <c r="EI71" t="s">
        <v>102</v>
      </c>
      <c r="EJ71">
        <v>1</v>
      </c>
      <c r="EK71">
        <v>10001</v>
      </c>
      <c r="EL71" t="s">
        <v>102</v>
      </c>
      <c r="EM71" t="s">
        <v>103</v>
      </c>
      <c r="EO71" t="s">
        <v>3</v>
      </c>
      <c r="EQ71">
        <v>1441792</v>
      </c>
      <c r="ER71" t="e">
        <f>ES71+ET71+EV71</f>
        <v>#REF!</v>
      </c>
      <c r="ES71" s="31" t="e">
        <f>'1.Лок.смета.и.Акт'!#REF!</f>
        <v>#REF!</v>
      </c>
      <c r="ET71" s="31" t="e">
        <f>'1.Лок.смета.и.Акт'!#REF!</f>
        <v>#REF!</v>
      </c>
      <c r="EU71" s="31" t="e">
        <f>'1.Лок.смета.и.Акт'!#REF!</f>
        <v>#REF!</v>
      </c>
      <c r="EV71" s="31" t="e">
        <f>'1.Лок.смета.и.Акт'!#REF!</f>
        <v>#REF!</v>
      </c>
      <c r="EW71" t="e">
        <f>'1.Лок.смета.и.Акт'!#REF!</f>
        <v>#REF!</v>
      </c>
      <c r="EX71">
        <v>3.94</v>
      </c>
      <c r="EY71">
        <v>0</v>
      </c>
      <c r="FQ71">
        <v>0</v>
      </c>
      <c r="FR71">
        <v>0</v>
      </c>
      <c r="FS71">
        <v>0</v>
      </c>
      <c r="FX71">
        <v>108</v>
      </c>
      <c r="FY71">
        <v>55</v>
      </c>
      <c r="GA71" t="s">
        <v>3</v>
      </c>
      <c r="GD71">
        <v>1</v>
      </c>
      <c r="GF71">
        <v>-1248344601</v>
      </c>
      <c r="GG71">
        <v>2</v>
      </c>
      <c r="GH71">
        <v>1</v>
      </c>
      <c r="GI71">
        <v>4</v>
      </c>
      <c r="GJ71">
        <v>0</v>
      </c>
      <c r="GK71">
        <v>0</v>
      </c>
      <c r="GL71">
        <f t="shared" si="85"/>
        <v>0</v>
      </c>
      <c r="GM71" t="e">
        <f t="shared" si="86"/>
        <v>#REF!</v>
      </c>
      <c r="GN71" t="e">
        <f t="shared" si="87"/>
        <v>#REF!</v>
      </c>
      <c r="GO71">
        <f t="shared" si="88"/>
        <v>0</v>
      </c>
      <c r="GP71">
        <f t="shared" si="89"/>
        <v>0</v>
      </c>
      <c r="GR71">
        <v>0</v>
      </c>
      <c r="GS71">
        <v>3</v>
      </c>
      <c r="GT71">
        <v>0</v>
      </c>
      <c r="GU71" t="s">
        <v>3</v>
      </c>
      <c r="GV71">
        <f t="shared" si="90"/>
        <v>0</v>
      </c>
      <c r="GW71">
        <v>1</v>
      </c>
      <c r="GX71">
        <f t="shared" si="91"/>
        <v>0</v>
      </c>
      <c r="HA71">
        <v>0</v>
      </c>
      <c r="HB71">
        <v>0</v>
      </c>
      <c r="HC71">
        <f t="shared" si="92"/>
        <v>0</v>
      </c>
      <c r="HE71" t="s">
        <v>3</v>
      </c>
      <c r="HF71" t="s">
        <v>3</v>
      </c>
      <c r="HM71" t="s">
        <v>3</v>
      </c>
      <c r="HN71" t="s">
        <v>104</v>
      </c>
      <c r="HO71" t="s">
        <v>105</v>
      </c>
      <c r="HP71" t="s">
        <v>102</v>
      </c>
      <c r="HQ71" t="s">
        <v>102</v>
      </c>
      <c r="HS71">
        <v>0</v>
      </c>
      <c r="IF71">
        <v>-1</v>
      </c>
      <c r="IK71">
        <v>0</v>
      </c>
    </row>
    <row r="72" spans="1:245" x14ac:dyDescent="0.2">
      <c r="A72">
        <v>18</v>
      </c>
      <c r="B72">
        <v>1</v>
      </c>
      <c r="C72">
        <v>74</v>
      </c>
      <c r="E72" t="s">
        <v>167</v>
      </c>
      <c r="F72" t="str">
        <f>'1.Лок.смета.и.Акт'!B88</f>
        <v>01.7.06.02-0001</v>
      </c>
      <c r="G72" t="s">
        <v>108</v>
      </c>
      <c r="H72" t="s">
        <v>109</v>
      </c>
      <c r="I72">
        <f>I71*J72</f>
        <v>-88.45</v>
      </c>
      <c r="J72">
        <v>-244.00000000000003</v>
      </c>
      <c r="K72">
        <v>-244</v>
      </c>
      <c r="O72" t="e">
        <f t="shared" si="55"/>
        <v>#REF!</v>
      </c>
      <c r="P72" t="e">
        <f t="shared" si="56"/>
        <v>#REF!</v>
      </c>
      <c r="Q72">
        <f t="shared" si="57"/>
        <v>0</v>
      </c>
      <c r="R72">
        <f t="shared" si="58"/>
        <v>0</v>
      </c>
      <c r="S72">
        <f t="shared" si="59"/>
        <v>0</v>
      </c>
      <c r="T72">
        <f t="shared" si="60"/>
        <v>0</v>
      </c>
      <c r="U72">
        <f t="shared" si="61"/>
        <v>0</v>
      </c>
      <c r="V72">
        <f t="shared" si="62"/>
        <v>0</v>
      </c>
      <c r="W72">
        <f t="shared" si="63"/>
        <v>0</v>
      </c>
      <c r="X72">
        <f t="shared" si="64"/>
        <v>0</v>
      </c>
      <c r="Y72">
        <f t="shared" si="65"/>
        <v>0</v>
      </c>
      <c r="AA72">
        <v>88223195</v>
      </c>
      <c r="AB72" t="e">
        <f t="shared" si="66"/>
        <v>#REF!</v>
      </c>
      <c r="AC72" t="e">
        <f t="shared" si="67"/>
        <v>#REF!</v>
      </c>
      <c r="AD72">
        <f t="shared" si="68"/>
        <v>0</v>
      </c>
      <c r="AE72">
        <f t="shared" si="69"/>
        <v>0</v>
      </c>
      <c r="AF72">
        <f t="shared" si="70"/>
        <v>0</v>
      </c>
      <c r="AG72">
        <f t="shared" si="71"/>
        <v>0</v>
      </c>
      <c r="AH72">
        <f t="shared" si="72"/>
        <v>0</v>
      </c>
      <c r="AI72">
        <f t="shared" si="73"/>
        <v>0</v>
      </c>
      <c r="AJ72">
        <f t="shared" si="74"/>
        <v>0</v>
      </c>
      <c r="AK72">
        <v>6.38</v>
      </c>
      <c r="AL72" s="31" t="e">
        <f>'1.Лок.смета.и.Акт'!#REF!</f>
        <v>#REF!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108</v>
      </c>
      <c r="AU72">
        <v>55</v>
      </c>
      <c r="AV72">
        <v>1</v>
      </c>
      <c r="AW72">
        <v>1</v>
      </c>
      <c r="AZ72">
        <v>1</v>
      </c>
      <c r="BA72">
        <v>1</v>
      </c>
      <c r="BB72">
        <v>1</v>
      </c>
      <c r="BC72" t="e">
        <f>'1.Лок.смета.и.Акт'!#REF!</f>
        <v>#REF!</v>
      </c>
      <c r="BD72" t="s">
        <v>3</v>
      </c>
      <c r="BE72" t="s">
        <v>3</v>
      </c>
      <c r="BF72" t="s">
        <v>3</v>
      </c>
      <c r="BG72" t="s">
        <v>3</v>
      </c>
      <c r="BH72">
        <v>3</v>
      </c>
      <c r="BI72">
        <v>1</v>
      </c>
      <c r="BJ72" t="s">
        <v>110</v>
      </c>
      <c r="BM72">
        <v>10001</v>
      </c>
      <c r="BN72">
        <v>0</v>
      </c>
      <c r="BO72" t="s">
        <v>3</v>
      </c>
      <c r="BP72">
        <v>0</v>
      </c>
      <c r="BQ72">
        <v>2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108</v>
      </c>
      <c r="CA72">
        <v>55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 t="e">
        <f t="shared" si="75"/>
        <v>#REF!</v>
      </c>
      <c r="CQ72" t="e">
        <f>AC72*BC72</f>
        <v>#REF!</v>
      </c>
      <c r="CR72">
        <f>AD72*BB72</f>
        <v>0</v>
      </c>
      <c r="CS72">
        <f t="shared" si="77"/>
        <v>0</v>
      </c>
      <c r="CT72">
        <f t="shared" si="78"/>
        <v>0</v>
      </c>
      <c r="CU72">
        <f t="shared" si="79"/>
        <v>0</v>
      </c>
      <c r="CV72">
        <f t="shared" si="80"/>
        <v>0</v>
      </c>
      <c r="CW72">
        <f t="shared" si="81"/>
        <v>0</v>
      </c>
      <c r="CX72">
        <f t="shared" si="82"/>
        <v>0</v>
      </c>
      <c r="CY72">
        <f t="shared" si="83"/>
        <v>0</v>
      </c>
      <c r="CZ72">
        <f t="shared" si="84"/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1003</v>
      </c>
      <c r="DV72" t="s">
        <v>109</v>
      </c>
      <c r="DW72" t="str">
        <f>'1.Лок.смета.и.Акт'!D88</f>
        <v>м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66434312</v>
      </c>
      <c r="EF72">
        <v>2</v>
      </c>
      <c r="EG72" t="s">
        <v>22</v>
      </c>
      <c r="EH72">
        <v>10</v>
      </c>
      <c r="EI72" t="s">
        <v>102</v>
      </c>
      <c r="EJ72">
        <v>1</v>
      </c>
      <c r="EK72">
        <v>10001</v>
      </c>
      <c r="EL72" t="s">
        <v>102</v>
      </c>
      <c r="EM72" t="s">
        <v>103</v>
      </c>
      <c r="EO72" t="s">
        <v>3</v>
      </c>
      <c r="EQ72">
        <v>0</v>
      </c>
      <c r="ER72">
        <v>6.38</v>
      </c>
      <c r="ES72" s="31" t="e">
        <f>'1.Лок.смета.и.Акт'!#REF!</f>
        <v>#REF!</v>
      </c>
      <c r="ET72">
        <v>0</v>
      </c>
      <c r="EU72">
        <v>0</v>
      </c>
      <c r="EV72">
        <v>0</v>
      </c>
      <c r="EW72">
        <v>0</v>
      </c>
      <c r="EX72">
        <v>0</v>
      </c>
      <c r="FQ72">
        <v>0</v>
      </c>
      <c r="FR72">
        <v>0</v>
      </c>
      <c r="FS72">
        <v>0</v>
      </c>
      <c r="FX72">
        <v>108</v>
      </c>
      <c r="FY72">
        <v>55</v>
      </c>
      <c r="GA72" t="s">
        <v>3</v>
      </c>
      <c r="GD72">
        <v>1</v>
      </c>
      <c r="GF72">
        <v>-401269913</v>
      </c>
      <c r="GG72">
        <v>2</v>
      </c>
      <c r="GH72">
        <v>1</v>
      </c>
      <c r="GI72">
        <v>4</v>
      </c>
      <c r="GJ72">
        <v>0</v>
      </c>
      <c r="GK72">
        <v>0</v>
      </c>
      <c r="GL72">
        <f t="shared" si="85"/>
        <v>0</v>
      </c>
      <c r="GM72" t="e">
        <f t="shared" si="86"/>
        <v>#REF!</v>
      </c>
      <c r="GN72" t="e">
        <f t="shared" si="87"/>
        <v>#REF!</v>
      </c>
      <c r="GO72">
        <f t="shared" si="88"/>
        <v>0</v>
      </c>
      <c r="GP72">
        <f t="shared" si="89"/>
        <v>0</v>
      </c>
      <c r="GR72">
        <v>0</v>
      </c>
      <c r="GS72">
        <v>3</v>
      </c>
      <c r="GT72">
        <v>0</v>
      </c>
      <c r="GU72" t="s">
        <v>3</v>
      </c>
      <c r="GV72">
        <f t="shared" si="90"/>
        <v>0</v>
      </c>
      <c r="GW72">
        <v>1</v>
      </c>
      <c r="GX72">
        <f t="shared" si="91"/>
        <v>0</v>
      </c>
      <c r="HA72">
        <v>0</v>
      </c>
      <c r="HB72">
        <v>0</v>
      </c>
      <c r="HC72">
        <f t="shared" si="92"/>
        <v>0</v>
      </c>
      <c r="HE72" t="s">
        <v>3</v>
      </c>
      <c r="HF72" t="s">
        <v>3</v>
      </c>
      <c r="HM72" t="s">
        <v>3</v>
      </c>
      <c r="HN72" t="s">
        <v>104</v>
      </c>
      <c r="HO72" t="s">
        <v>105</v>
      </c>
      <c r="HP72" t="s">
        <v>102</v>
      </c>
      <c r="HQ72" t="s">
        <v>102</v>
      </c>
      <c r="HS72">
        <v>0</v>
      </c>
      <c r="IF72">
        <v>-1</v>
      </c>
      <c r="IK72">
        <v>0</v>
      </c>
    </row>
    <row r="73" spans="1:245" x14ac:dyDescent="0.2">
      <c r="A73">
        <v>18</v>
      </c>
      <c r="B73">
        <v>1</v>
      </c>
      <c r="C73">
        <v>75</v>
      </c>
      <c r="E73" t="s">
        <v>168</v>
      </c>
      <c r="F73" t="str">
        <f>'1.Лок.смета.и.Акт'!B89</f>
        <v>01.7.06.02-0002</v>
      </c>
      <c r="G73" t="s">
        <v>113</v>
      </c>
      <c r="H73" t="s">
        <v>109</v>
      </c>
      <c r="I73">
        <f>I71*J73</f>
        <v>-20.3</v>
      </c>
      <c r="J73">
        <v>-56.000000000000007</v>
      </c>
      <c r="K73">
        <v>-56</v>
      </c>
      <c r="O73" t="e">
        <f t="shared" si="55"/>
        <v>#REF!</v>
      </c>
      <c r="P73" t="e">
        <f t="shared" si="56"/>
        <v>#REF!</v>
      </c>
      <c r="Q73">
        <f t="shared" si="57"/>
        <v>0</v>
      </c>
      <c r="R73">
        <f t="shared" si="58"/>
        <v>0</v>
      </c>
      <c r="S73">
        <f t="shared" si="59"/>
        <v>0</v>
      </c>
      <c r="T73">
        <f t="shared" si="60"/>
        <v>0</v>
      </c>
      <c r="U73">
        <f t="shared" si="61"/>
        <v>0</v>
      </c>
      <c r="V73">
        <f t="shared" si="62"/>
        <v>0</v>
      </c>
      <c r="W73">
        <f t="shared" si="63"/>
        <v>0</v>
      </c>
      <c r="X73">
        <f t="shared" si="64"/>
        <v>0</v>
      </c>
      <c r="Y73">
        <f t="shared" si="65"/>
        <v>0</v>
      </c>
      <c r="AA73">
        <v>88223195</v>
      </c>
      <c r="AB73" t="e">
        <f t="shared" si="66"/>
        <v>#REF!</v>
      </c>
      <c r="AC73" t="e">
        <f t="shared" si="67"/>
        <v>#REF!</v>
      </c>
      <c r="AD73">
        <f t="shared" si="68"/>
        <v>0</v>
      </c>
      <c r="AE73">
        <f t="shared" si="69"/>
        <v>0</v>
      </c>
      <c r="AF73">
        <f t="shared" si="70"/>
        <v>0</v>
      </c>
      <c r="AG73">
        <f t="shared" si="71"/>
        <v>0</v>
      </c>
      <c r="AH73">
        <f t="shared" si="72"/>
        <v>0</v>
      </c>
      <c r="AI73">
        <f t="shared" si="73"/>
        <v>0</v>
      </c>
      <c r="AJ73">
        <f t="shared" si="74"/>
        <v>0</v>
      </c>
      <c r="AK73">
        <v>7.95</v>
      </c>
      <c r="AL73" s="31" t="e">
        <f>'1.Лок.смета.и.Акт'!#REF!</f>
        <v>#REF!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108</v>
      </c>
      <c r="AU73">
        <v>55</v>
      </c>
      <c r="AV73">
        <v>1</v>
      </c>
      <c r="AW73">
        <v>1</v>
      </c>
      <c r="AZ73">
        <v>1</v>
      </c>
      <c r="BA73">
        <v>1</v>
      </c>
      <c r="BB73">
        <v>1</v>
      </c>
      <c r="BC73" t="e">
        <f>'1.Лок.смета.и.Акт'!#REF!</f>
        <v>#REF!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114</v>
      </c>
      <c r="BM73">
        <v>10001</v>
      </c>
      <c r="BN73">
        <v>0</v>
      </c>
      <c r="BO73" t="s">
        <v>3</v>
      </c>
      <c r="BP73">
        <v>0</v>
      </c>
      <c r="BQ73">
        <v>2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108</v>
      </c>
      <c r="CA73">
        <v>55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 t="e">
        <f t="shared" si="75"/>
        <v>#REF!</v>
      </c>
      <c r="CQ73" t="e">
        <f>AC73*BC73</f>
        <v>#REF!</v>
      </c>
      <c r="CR73">
        <f>AD73*BB73</f>
        <v>0</v>
      </c>
      <c r="CS73">
        <f t="shared" si="77"/>
        <v>0</v>
      </c>
      <c r="CT73">
        <f t="shared" si="78"/>
        <v>0</v>
      </c>
      <c r="CU73">
        <f t="shared" si="79"/>
        <v>0</v>
      </c>
      <c r="CV73">
        <f t="shared" si="80"/>
        <v>0</v>
      </c>
      <c r="CW73">
        <f t="shared" si="81"/>
        <v>0</v>
      </c>
      <c r="CX73">
        <f t="shared" si="82"/>
        <v>0</v>
      </c>
      <c r="CY73">
        <f t="shared" si="83"/>
        <v>0</v>
      </c>
      <c r="CZ73">
        <f t="shared" si="84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1003</v>
      </c>
      <c r="DV73" t="s">
        <v>109</v>
      </c>
      <c r="DW73" t="str">
        <f>'1.Лок.смета.и.Акт'!D89</f>
        <v>м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66434312</v>
      </c>
      <c r="EF73">
        <v>2</v>
      </c>
      <c r="EG73" t="s">
        <v>22</v>
      </c>
      <c r="EH73">
        <v>10</v>
      </c>
      <c r="EI73" t="s">
        <v>102</v>
      </c>
      <c r="EJ73">
        <v>1</v>
      </c>
      <c r="EK73">
        <v>10001</v>
      </c>
      <c r="EL73" t="s">
        <v>102</v>
      </c>
      <c r="EM73" t="s">
        <v>103</v>
      </c>
      <c r="EO73" t="s">
        <v>3</v>
      </c>
      <c r="EQ73">
        <v>0</v>
      </c>
      <c r="ER73">
        <v>7.95</v>
      </c>
      <c r="ES73" s="31" t="e">
        <f>'1.Лок.смета.и.Акт'!#REF!</f>
        <v>#REF!</v>
      </c>
      <c r="ET73">
        <v>0</v>
      </c>
      <c r="EU73">
        <v>0</v>
      </c>
      <c r="EV73">
        <v>0</v>
      </c>
      <c r="EW73">
        <v>0</v>
      </c>
      <c r="EX73">
        <v>0</v>
      </c>
      <c r="FQ73">
        <v>0</v>
      </c>
      <c r="FR73">
        <v>0</v>
      </c>
      <c r="FS73">
        <v>0</v>
      </c>
      <c r="FX73">
        <v>108</v>
      </c>
      <c r="FY73">
        <v>55</v>
      </c>
      <c r="GA73" t="s">
        <v>3</v>
      </c>
      <c r="GD73">
        <v>1</v>
      </c>
      <c r="GF73">
        <v>-602402899</v>
      </c>
      <c r="GG73">
        <v>2</v>
      </c>
      <c r="GH73">
        <v>1</v>
      </c>
      <c r="GI73">
        <v>4</v>
      </c>
      <c r="GJ73">
        <v>0</v>
      </c>
      <c r="GK73">
        <v>0</v>
      </c>
      <c r="GL73">
        <f t="shared" si="85"/>
        <v>0</v>
      </c>
      <c r="GM73" t="e">
        <f t="shared" si="86"/>
        <v>#REF!</v>
      </c>
      <c r="GN73" t="e">
        <f t="shared" si="87"/>
        <v>#REF!</v>
      </c>
      <c r="GO73">
        <f t="shared" si="88"/>
        <v>0</v>
      </c>
      <c r="GP73">
        <f t="shared" si="89"/>
        <v>0</v>
      </c>
      <c r="GR73">
        <v>0</v>
      </c>
      <c r="GS73">
        <v>3</v>
      </c>
      <c r="GT73">
        <v>0</v>
      </c>
      <c r="GU73" t="s">
        <v>3</v>
      </c>
      <c r="GV73">
        <f t="shared" si="90"/>
        <v>0</v>
      </c>
      <c r="GW73">
        <v>1</v>
      </c>
      <c r="GX73">
        <f t="shared" si="91"/>
        <v>0</v>
      </c>
      <c r="HA73">
        <v>0</v>
      </c>
      <c r="HB73">
        <v>0</v>
      </c>
      <c r="HC73">
        <f t="shared" si="92"/>
        <v>0</v>
      </c>
      <c r="HE73" t="s">
        <v>3</v>
      </c>
      <c r="HF73" t="s">
        <v>3</v>
      </c>
      <c r="HM73" t="s">
        <v>3</v>
      </c>
      <c r="HN73" t="s">
        <v>104</v>
      </c>
      <c r="HO73" t="s">
        <v>105</v>
      </c>
      <c r="HP73" t="s">
        <v>102</v>
      </c>
      <c r="HQ73" t="s">
        <v>102</v>
      </c>
      <c r="HS73">
        <v>0</v>
      </c>
      <c r="IF73">
        <v>-1</v>
      </c>
      <c r="IK73">
        <v>0</v>
      </c>
    </row>
    <row r="74" spans="1:245" x14ac:dyDescent="0.2">
      <c r="A74">
        <v>18</v>
      </c>
      <c r="B74">
        <v>1</v>
      </c>
      <c r="C74">
        <v>76</v>
      </c>
      <c r="E74" t="s">
        <v>169</v>
      </c>
      <c r="F74" t="str">
        <f>'1.Лок.смета.и.Акт'!B90</f>
        <v>01.7.06.11-0001</v>
      </c>
      <c r="G74" t="s">
        <v>117</v>
      </c>
      <c r="H74" t="s">
        <v>76</v>
      </c>
      <c r="I74">
        <f>I71*J74</f>
        <v>-5.6550000000000002</v>
      </c>
      <c r="J74">
        <v>-15.600000000000001</v>
      </c>
      <c r="K74">
        <v>-15.6</v>
      </c>
      <c r="O74" t="e">
        <f t="shared" si="55"/>
        <v>#REF!</v>
      </c>
      <c r="P74" t="e">
        <f t="shared" si="56"/>
        <v>#REF!</v>
      </c>
      <c r="Q74">
        <f t="shared" si="57"/>
        <v>0</v>
      </c>
      <c r="R74">
        <f t="shared" si="58"/>
        <v>0</v>
      </c>
      <c r="S74">
        <f t="shared" si="59"/>
        <v>0</v>
      </c>
      <c r="T74">
        <f t="shared" si="60"/>
        <v>0</v>
      </c>
      <c r="U74">
        <f t="shared" si="61"/>
        <v>0</v>
      </c>
      <c r="V74">
        <f t="shared" si="62"/>
        <v>0</v>
      </c>
      <c r="W74">
        <f t="shared" si="63"/>
        <v>0</v>
      </c>
      <c r="X74">
        <f t="shared" si="64"/>
        <v>0</v>
      </c>
      <c r="Y74">
        <f t="shared" si="65"/>
        <v>0</v>
      </c>
      <c r="AA74">
        <v>88223195</v>
      </c>
      <c r="AB74" t="e">
        <f t="shared" si="66"/>
        <v>#REF!</v>
      </c>
      <c r="AC74" t="e">
        <f t="shared" si="67"/>
        <v>#REF!</v>
      </c>
      <c r="AD74">
        <f t="shared" si="68"/>
        <v>0</v>
      </c>
      <c r="AE74">
        <f t="shared" si="69"/>
        <v>0</v>
      </c>
      <c r="AF74">
        <f t="shared" si="70"/>
        <v>0</v>
      </c>
      <c r="AG74">
        <f t="shared" si="71"/>
        <v>0</v>
      </c>
      <c r="AH74">
        <f t="shared" si="72"/>
        <v>0</v>
      </c>
      <c r="AI74">
        <f t="shared" si="73"/>
        <v>0</v>
      </c>
      <c r="AJ74">
        <f t="shared" si="74"/>
        <v>0</v>
      </c>
      <c r="AK74">
        <v>64.099999999999994</v>
      </c>
      <c r="AL74" s="31" t="e">
        <f>'1.Лок.смета.и.Акт'!#REF!</f>
        <v>#REF!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108</v>
      </c>
      <c r="AU74">
        <v>55</v>
      </c>
      <c r="AV74">
        <v>1</v>
      </c>
      <c r="AW74">
        <v>1</v>
      </c>
      <c r="AZ74">
        <v>1</v>
      </c>
      <c r="BA74">
        <v>1</v>
      </c>
      <c r="BB74">
        <v>1</v>
      </c>
      <c r="BC74" t="e">
        <f>'1.Лок.смета.и.Акт'!#REF!</f>
        <v>#REF!</v>
      </c>
      <c r="BD74" t="s">
        <v>3</v>
      </c>
      <c r="BE74" t="s">
        <v>3</v>
      </c>
      <c r="BF74" t="s">
        <v>3</v>
      </c>
      <c r="BG74" t="s">
        <v>3</v>
      </c>
      <c r="BH74">
        <v>3</v>
      </c>
      <c r="BI74">
        <v>1</v>
      </c>
      <c r="BJ74" t="s">
        <v>118</v>
      </c>
      <c r="BM74">
        <v>10001</v>
      </c>
      <c r="BN74">
        <v>0</v>
      </c>
      <c r="BO74" t="s">
        <v>3</v>
      </c>
      <c r="BP74">
        <v>0</v>
      </c>
      <c r="BQ74">
        <v>2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108</v>
      </c>
      <c r="CA74">
        <v>55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 t="e">
        <f t="shared" si="75"/>
        <v>#REF!</v>
      </c>
      <c r="CQ74" t="e">
        <f>AC74*BC74</f>
        <v>#REF!</v>
      </c>
      <c r="CR74">
        <f>AD74*BB74</f>
        <v>0</v>
      </c>
      <c r="CS74">
        <f t="shared" si="77"/>
        <v>0</v>
      </c>
      <c r="CT74">
        <f t="shared" si="78"/>
        <v>0</v>
      </c>
      <c r="CU74">
        <f t="shared" si="79"/>
        <v>0</v>
      </c>
      <c r="CV74">
        <f t="shared" si="80"/>
        <v>0</v>
      </c>
      <c r="CW74">
        <f t="shared" si="81"/>
        <v>0</v>
      </c>
      <c r="CX74">
        <f t="shared" si="82"/>
        <v>0</v>
      </c>
      <c r="CY74">
        <f t="shared" si="83"/>
        <v>0</v>
      </c>
      <c r="CZ74">
        <f t="shared" si="84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1003</v>
      </c>
      <c r="DV74" t="s">
        <v>76</v>
      </c>
      <c r="DW74" t="str">
        <f>'1.Лок.смета.и.Акт'!D90</f>
        <v>10 м</v>
      </c>
      <c r="DX74">
        <v>10</v>
      </c>
      <c r="DZ74" t="s">
        <v>3</v>
      </c>
      <c r="EA74" t="s">
        <v>3</v>
      </c>
      <c r="EB74" t="s">
        <v>3</v>
      </c>
      <c r="EC74" t="s">
        <v>3</v>
      </c>
      <c r="EE74">
        <v>66434312</v>
      </c>
      <c r="EF74">
        <v>2</v>
      </c>
      <c r="EG74" t="s">
        <v>22</v>
      </c>
      <c r="EH74">
        <v>10</v>
      </c>
      <c r="EI74" t="s">
        <v>102</v>
      </c>
      <c r="EJ74">
        <v>1</v>
      </c>
      <c r="EK74">
        <v>10001</v>
      </c>
      <c r="EL74" t="s">
        <v>102</v>
      </c>
      <c r="EM74" t="s">
        <v>103</v>
      </c>
      <c r="EO74" t="s">
        <v>3</v>
      </c>
      <c r="EQ74">
        <v>0</v>
      </c>
      <c r="ER74">
        <v>64.099999999999994</v>
      </c>
      <c r="ES74" s="31" t="e">
        <f>'1.Лок.смета.и.Акт'!#REF!</f>
        <v>#REF!</v>
      </c>
      <c r="ET74">
        <v>0</v>
      </c>
      <c r="EU74">
        <v>0</v>
      </c>
      <c r="EV74">
        <v>0</v>
      </c>
      <c r="EW74">
        <v>0</v>
      </c>
      <c r="EX74">
        <v>0</v>
      </c>
      <c r="FQ74">
        <v>0</v>
      </c>
      <c r="FR74">
        <v>0</v>
      </c>
      <c r="FS74">
        <v>0</v>
      </c>
      <c r="FX74">
        <v>108</v>
      </c>
      <c r="FY74">
        <v>55</v>
      </c>
      <c r="GA74" t="s">
        <v>3</v>
      </c>
      <c r="GD74">
        <v>1</v>
      </c>
      <c r="GF74">
        <v>-236616192</v>
      </c>
      <c r="GG74">
        <v>2</v>
      </c>
      <c r="GH74">
        <v>1</v>
      </c>
      <c r="GI74">
        <v>4</v>
      </c>
      <c r="GJ74">
        <v>0</v>
      </c>
      <c r="GK74">
        <v>0</v>
      </c>
      <c r="GL74">
        <f t="shared" si="85"/>
        <v>0</v>
      </c>
      <c r="GM74" t="e">
        <f t="shared" si="86"/>
        <v>#REF!</v>
      </c>
      <c r="GN74" t="e">
        <f t="shared" si="87"/>
        <v>#REF!</v>
      </c>
      <c r="GO74">
        <f t="shared" si="88"/>
        <v>0</v>
      </c>
      <c r="GP74">
        <f t="shared" si="89"/>
        <v>0</v>
      </c>
      <c r="GR74">
        <v>0</v>
      </c>
      <c r="GS74">
        <v>3</v>
      </c>
      <c r="GT74">
        <v>0</v>
      </c>
      <c r="GU74" t="s">
        <v>3</v>
      </c>
      <c r="GV74">
        <f t="shared" si="90"/>
        <v>0</v>
      </c>
      <c r="GW74">
        <v>1</v>
      </c>
      <c r="GX74">
        <f t="shared" si="91"/>
        <v>0</v>
      </c>
      <c r="HA74">
        <v>0</v>
      </c>
      <c r="HB74">
        <v>0</v>
      </c>
      <c r="HC74">
        <f t="shared" si="92"/>
        <v>0</v>
      </c>
      <c r="HE74" t="s">
        <v>3</v>
      </c>
      <c r="HF74" t="s">
        <v>3</v>
      </c>
      <c r="HM74" t="s">
        <v>3</v>
      </c>
      <c r="HN74" t="s">
        <v>104</v>
      </c>
      <c r="HO74" t="s">
        <v>105</v>
      </c>
      <c r="HP74" t="s">
        <v>102</v>
      </c>
      <c r="HQ74" t="s">
        <v>102</v>
      </c>
      <c r="HS74">
        <v>0</v>
      </c>
      <c r="IF74">
        <v>-1</v>
      </c>
      <c r="IK74">
        <v>0</v>
      </c>
    </row>
    <row r="75" spans="1:245" x14ac:dyDescent="0.2">
      <c r="A75">
        <v>18</v>
      </c>
      <c r="B75">
        <v>1</v>
      </c>
      <c r="C75">
        <v>77</v>
      </c>
      <c r="E75" t="s">
        <v>170</v>
      </c>
      <c r="F75" t="str">
        <f>'1.Лок.смета.и.Акт'!B91</f>
        <v>01.7.15.07-0005</v>
      </c>
      <c r="G75" t="s">
        <v>121</v>
      </c>
      <c r="H75" t="s">
        <v>122</v>
      </c>
      <c r="I75">
        <f>I71*J75</f>
        <v>-14.101249999999999</v>
      </c>
      <c r="J75">
        <v>-38.9</v>
      </c>
      <c r="K75">
        <v>-38.9</v>
      </c>
      <c r="O75" t="e">
        <f t="shared" si="55"/>
        <v>#REF!</v>
      </c>
      <c r="P75" t="e">
        <f t="shared" si="56"/>
        <v>#REF!</v>
      </c>
      <c r="Q75">
        <f t="shared" si="57"/>
        <v>0</v>
      </c>
      <c r="R75">
        <f t="shared" si="58"/>
        <v>0</v>
      </c>
      <c r="S75">
        <f t="shared" si="59"/>
        <v>0</v>
      </c>
      <c r="T75">
        <f t="shared" si="60"/>
        <v>0</v>
      </c>
      <c r="U75">
        <f t="shared" si="61"/>
        <v>0</v>
      </c>
      <c r="V75">
        <f t="shared" si="62"/>
        <v>0</v>
      </c>
      <c r="W75">
        <f t="shared" si="63"/>
        <v>0</v>
      </c>
      <c r="X75">
        <f t="shared" si="64"/>
        <v>0</v>
      </c>
      <c r="Y75">
        <f t="shared" si="65"/>
        <v>0</v>
      </c>
      <c r="AA75">
        <v>88223195</v>
      </c>
      <c r="AB75" t="e">
        <f t="shared" si="66"/>
        <v>#REF!</v>
      </c>
      <c r="AC75" t="e">
        <f t="shared" si="67"/>
        <v>#REF!</v>
      </c>
      <c r="AD75">
        <f t="shared" si="68"/>
        <v>0</v>
      </c>
      <c r="AE75">
        <f t="shared" si="69"/>
        <v>0</v>
      </c>
      <c r="AF75">
        <f t="shared" si="70"/>
        <v>0</v>
      </c>
      <c r="AG75">
        <f t="shared" si="71"/>
        <v>0</v>
      </c>
      <c r="AH75">
        <f t="shared" si="72"/>
        <v>0</v>
      </c>
      <c r="AI75">
        <f t="shared" si="73"/>
        <v>0</v>
      </c>
      <c r="AJ75">
        <f t="shared" si="74"/>
        <v>0</v>
      </c>
      <c r="AK75">
        <v>7.03</v>
      </c>
      <c r="AL75" s="31" t="e">
        <f>'1.Лок.смета.и.Акт'!#REF!</f>
        <v>#REF!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108</v>
      </c>
      <c r="AU75">
        <v>55</v>
      </c>
      <c r="AV75">
        <v>1</v>
      </c>
      <c r="AW75">
        <v>1</v>
      </c>
      <c r="AZ75">
        <v>1</v>
      </c>
      <c r="BA75">
        <v>1</v>
      </c>
      <c r="BB75">
        <v>1</v>
      </c>
      <c r="BC75" t="e">
        <f>'1.Лок.смета.и.Акт'!#REF!</f>
        <v>#REF!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123</v>
      </c>
      <c r="BM75">
        <v>10001</v>
      </c>
      <c r="BN75">
        <v>0</v>
      </c>
      <c r="BO75" t="s">
        <v>3</v>
      </c>
      <c r="BP75">
        <v>0</v>
      </c>
      <c r="BQ75">
        <v>2</v>
      </c>
      <c r="BR75">
        <v>1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108</v>
      </c>
      <c r="CA75">
        <v>55</v>
      </c>
      <c r="CB75" t="s">
        <v>3</v>
      </c>
      <c r="CE75">
        <v>0</v>
      </c>
      <c r="CF75">
        <v>0</v>
      </c>
      <c r="CG75">
        <v>0</v>
      </c>
      <c r="CM75">
        <v>0</v>
      </c>
      <c r="CN75" t="s">
        <v>3</v>
      </c>
      <c r="CO75">
        <v>0</v>
      </c>
      <c r="CP75" t="e">
        <f t="shared" si="75"/>
        <v>#REF!</v>
      </c>
      <c r="CQ75" t="e">
        <f>AC75*BC75</f>
        <v>#REF!</v>
      </c>
      <c r="CR75">
        <f>AD75*BB75</f>
        <v>0</v>
      </c>
      <c r="CS75">
        <f t="shared" si="77"/>
        <v>0</v>
      </c>
      <c r="CT75">
        <f t="shared" si="78"/>
        <v>0</v>
      </c>
      <c r="CU75">
        <f t="shared" si="79"/>
        <v>0</v>
      </c>
      <c r="CV75">
        <f t="shared" si="80"/>
        <v>0</v>
      </c>
      <c r="CW75">
        <f t="shared" si="81"/>
        <v>0</v>
      </c>
      <c r="CX75">
        <f t="shared" si="82"/>
        <v>0</v>
      </c>
      <c r="CY75">
        <f t="shared" si="83"/>
        <v>0</v>
      </c>
      <c r="CZ75">
        <f t="shared" si="84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1013</v>
      </c>
      <c r="DV75" t="s">
        <v>122</v>
      </c>
      <c r="DW75" t="str">
        <f>'1.Лок.смета.и.Акт'!D91</f>
        <v>10 ШТ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66434312</v>
      </c>
      <c r="EF75">
        <v>2</v>
      </c>
      <c r="EG75" t="s">
        <v>22</v>
      </c>
      <c r="EH75">
        <v>10</v>
      </c>
      <c r="EI75" t="s">
        <v>102</v>
      </c>
      <c r="EJ75">
        <v>1</v>
      </c>
      <c r="EK75">
        <v>10001</v>
      </c>
      <c r="EL75" t="s">
        <v>102</v>
      </c>
      <c r="EM75" t="s">
        <v>103</v>
      </c>
      <c r="EO75" t="s">
        <v>3</v>
      </c>
      <c r="EQ75">
        <v>0</v>
      </c>
      <c r="ER75">
        <v>7.03</v>
      </c>
      <c r="ES75" s="31" t="e">
        <f>'1.Лок.смета.и.Акт'!#REF!</f>
        <v>#REF!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v>0</v>
      </c>
      <c r="FS75">
        <v>0</v>
      </c>
      <c r="FX75">
        <v>108</v>
      </c>
      <c r="FY75">
        <v>55</v>
      </c>
      <c r="GA75" t="s">
        <v>3</v>
      </c>
      <c r="GD75">
        <v>1</v>
      </c>
      <c r="GF75">
        <v>1137178285</v>
      </c>
      <c r="GG75">
        <v>2</v>
      </c>
      <c r="GH75">
        <v>1</v>
      </c>
      <c r="GI75">
        <v>4</v>
      </c>
      <c r="GJ75">
        <v>0</v>
      </c>
      <c r="GK75">
        <v>0</v>
      </c>
      <c r="GL75">
        <f t="shared" si="85"/>
        <v>0</v>
      </c>
      <c r="GM75" t="e">
        <f t="shared" si="86"/>
        <v>#REF!</v>
      </c>
      <c r="GN75" t="e">
        <f t="shared" si="87"/>
        <v>#REF!</v>
      </c>
      <c r="GO75">
        <f t="shared" si="88"/>
        <v>0</v>
      </c>
      <c r="GP75">
        <f t="shared" si="89"/>
        <v>0</v>
      </c>
      <c r="GR75">
        <v>0</v>
      </c>
      <c r="GS75">
        <v>3</v>
      </c>
      <c r="GT75">
        <v>0</v>
      </c>
      <c r="GU75" t="s">
        <v>3</v>
      </c>
      <c r="GV75">
        <f t="shared" si="90"/>
        <v>0</v>
      </c>
      <c r="GW75">
        <v>1</v>
      </c>
      <c r="GX75">
        <f t="shared" si="91"/>
        <v>0</v>
      </c>
      <c r="HA75">
        <v>0</v>
      </c>
      <c r="HB75">
        <v>0</v>
      </c>
      <c r="HC75">
        <f t="shared" si="92"/>
        <v>0</v>
      </c>
      <c r="HE75" t="s">
        <v>3</v>
      </c>
      <c r="HF75" t="s">
        <v>3</v>
      </c>
      <c r="HM75" t="s">
        <v>3</v>
      </c>
      <c r="HN75" t="s">
        <v>104</v>
      </c>
      <c r="HO75" t="s">
        <v>105</v>
      </c>
      <c r="HP75" t="s">
        <v>102</v>
      </c>
      <c r="HQ75" t="s">
        <v>102</v>
      </c>
      <c r="HS75">
        <v>0</v>
      </c>
      <c r="IF75">
        <v>-1</v>
      </c>
      <c r="IK75">
        <v>0</v>
      </c>
    </row>
    <row r="76" spans="1:245" x14ac:dyDescent="0.2">
      <c r="A76">
        <v>18</v>
      </c>
      <c r="B76">
        <v>1</v>
      </c>
      <c r="C76">
        <v>80</v>
      </c>
      <c r="E76" t="s">
        <v>171</v>
      </c>
      <c r="F76" t="str">
        <f>'1.Лок.смета.и.Акт'!B92</f>
        <v>Прайс</v>
      </c>
      <c r="G76" t="s">
        <v>124</v>
      </c>
      <c r="H76" t="s">
        <v>109</v>
      </c>
      <c r="I76">
        <f>I71*J76</f>
        <v>107.35</v>
      </c>
      <c r="J76" s="78">
        <f>'4.Ведомость_списания'!F56</f>
        <v>296.13793103448273</v>
      </c>
      <c r="K76">
        <v>296.13793099999998</v>
      </c>
      <c r="O76" t="e">
        <f t="shared" si="55"/>
        <v>#REF!</v>
      </c>
      <c r="P76" t="e">
        <f t="shared" si="56"/>
        <v>#REF!</v>
      </c>
      <c r="Q76">
        <f t="shared" si="57"/>
        <v>0</v>
      </c>
      <c r="R76">
        <f t="shared" si="58"/>
        <v>0</v>
      </c>
      <c r="S76">
        <f t="shared" si="59"/>
        <v>0</v>
      </c>
      <c r="T76">
        <f t="shared" si="60"/>
        <v>0</v>
      </c>
      <c r="U76">
        <f t="shared" si="61"/>
        <v>0</v>
      </c>
      <c r="V76">
        <f t="shared" si="62"/>
        <v>0</v>
      </c>
      <c r="W76">
        <f t="shared" si="63"/>
        <v>0</v>
      </c>
      <c r="X76">
        <f t="shared" si="64"/>
        <v>0</v>
      </c>
      <c r="Y76">
        <f t="shared" si="65"/>
        <v>0</v>
      </c>
      <c r="AA76">
        <v>88223195</v>
      </c>
      <c r="AB76" t="e">
        <f t="shared" si="66"/>
        <v>#REF!</v>
      </c>
      <c r="AC76" t="e">
        <f t="shared" si="67"/>
        <v>#REF!</v>
      </c>
      <c r="AD76">
        <f t="shared" si="68"/>
        <v>0</v>
      </c>
      <c r="AE76">
        <f t="shared" si="69"/>
        <v>0</v>
      </c>
      <c r="AF76">
        <f t="shared" si="70"/>
        <v>0</v>
      </c>
      <c r="AG76">
        <f t="shared" si="71"/>
        <v>0</v>
      </c>
      <c r="AH76">
        <f t="shared" si="72"/>
        <v>0</v>
      </c>
      <c r="AI76">
        <f t="shared" si="73"/>
        <v>0</v>
      </c>
      <c r="AJ76">
        <f t="shared" si="74"/>
        <v>0</v>
      </c>
      <c r="AK76">
        <v>12.73</v>
      </c>
      <c r="AL76" s="31" t="e">
        <f>'1.Лок.смета.и.Акт'!#REF!</f>
        <v>#REF!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1</v>
      </c>
      <c r="AW76">
        <v>1</v>
      </c>
      <c r="AZ76">
        <v>1</v>
      </c>
      <c r="BA76">
        <v>1</v>
      </c>
      <c r="BB76">
        <v>1</v>
      </c>
      <c r="BC76" t="e">
        <f>'1.Лок.смета.и.Акт'!#REF!</f>
        <v>#REF!</v>
      </c>
      <c r="BD76" t="s">
        <v>3</v>
      </c>
      <c r="BE76" t="s">
        <v>3</v>
      </c>
      <c r="BF76" t="s">
        <v>3</v>
      </c>
      <c r="BG76" t="s">
        <v>3</v>
      </c>
      <c r="BH76">
        <v>3</v>
      </c>
      <c r="BI76">
        <v>1</v>
      </c>
      <c r="BJ76" t="s">
        <v>3</v>
      </c>
      <c r="BM76">
        <v>1100</v>
      </c>
      <c r="BN76">
        <v>0</v>
      </c>
      <c r="BO76" t="s">
        <v>3</v>
      </c>
      <c r="BP76">
        <v>0</v>
      </c>
      <c r="BQ76">
        <v>8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0</v>
      </c>
      <c r="CA76">
        <v>0</v>
      </c>
      <c r="CB76" t="s">
        <v>3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 t="e">
        <f t="shared" si="75"/>
        <v>#REF!</v>
      </c>
      <c r="CQ76" t="e">
        <f t="shared" ref="CQ76:CR80" si="94">AC76</f>
        <v>#REF!</v>
      </c>
      <c r="CR76">
        <f t="shared" si="94"/>
        <v>0</v>
      </c>
      <c r="CS76">
        <f t="shared" si="77"/>
        <v>0</v>
      </c>
      <c r="CT76">
        <f t="shared" si="78"/>
        <v>0</v>
      </c>
      <c r="CU76">
        <f t="shared" si="79"/>
        <v>0</v>
      </c>
      <c r="CV76">
        <f t="shared" si="80"/>
        <v>0</v>
      </c>
      <c r="CW76">
        <f t="shared" si="81"/>
        <v>0</v>
      </c>
      <c r="CX76">
        <f t="shared" si="82"/>
        <v>0</v>
      </c>
      <c r="CY76">
        <f t="shared" si="83"/>
        <v>0</v>
      </c>
      <c r="CZ76">
        <f t="shared" si="84"/>
        <v>0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1003</v>
      </c>
      <c r="DV76" t="s">
        <v>109</v>
      </c>
      <c r="DW76" t="str">
        <f>'1.Лок.смета.и.Акт'!D92</f>
        <v>м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66434180</v>
      </c>
      <c r="EF76">
        <v>8</v>
      </c>
      <c r="EG76" t="s">
        <v>31</v>
      </c>
      <c r="EH76">
        <v>0</v>
      </c>
      <c r="EI76" t="s">
        <v>3</v>
      </c>
      <c r="EJ76">
        <v>1</v>
      </c>
      <c r="EK76">
        <v>1100</v>
      </c>
      <c r="EL76" t="s">
        <v>32</v>
      </c>
      <c r="EM76" t="s">
        <v>33</v>
      </c>
      <c r="EO76" t="s">
        <v>3</v>
      </c>
      <c r="EQ76">
        <v>0</v>
      </c>
      <c r="ER76">
        <v>12.73</v>
      </c>
      <c r="ES76" s="31" t="e">
        <f>'1.Лок.смета.и.Акт'!#REF!</f>
        <v>#REF!</v>
      </c>
      <c r="ET76">
        <v>0</v>
      </c>
      <c r="EU76">
        <v>0</v>
      </c>
      <c r="EV76">
        <v>0</v>
      </c>
      <c r="EW76">
        <v>0</v>
      </c>
      <c r="EX76">
        <v>0</v>
      </c>
      <c r="EZ76">
        <v>5</v>
      </c>
      <c r="FC76">
        <v>0</v>
      </c>
      <c r="FD76">
        <v>18</v>
      </c>
      <c r="FF76">
        <v>12.18</v>
      </c>
      <c r="FQ76">
        <v>0</v>
      </c>
      <c r="FR76">
        <v>0</v>
      </c>
      <c r="FS76">
        <v>0</v>
      </c>
      <c r="FX76">
        <v>0</v>
      </c>
      <c r="FY76">
        <v>0</v>
      </c>
      <c r="GA76" t="s">
        <v>125</v>
      </c>
      <c r="GD76">
        <v>1</v>
      </c>
      <c r="GF76">
        <v>-1945252716</v>
      </c>
      <c r="GG76">
        <v>2</v>
      </c>
      <c r="GH76">
        <v>3</v>
      </c>
      <c r="GI76">
        <v>4</v>
      </c>
      <c r="GJ76">
        <v>0</v>
      </c>
      <c r="GK76">
        <v>0</v>
      </c>
      <c r="GL76">
        <f t="shared" si="85"/>
        <v>0</v>
      </c>
      <c r="GM76" t="e">
        <f t="shared" si="86"/>
        <v>#REF!</v>
      </c>
      <c r="GN76" t="e">
        <f t="shared" si="87"/>
        <v>#REF!</v>
      </c>
      <c r="GO76">
        <f t="shared" si="88"/>
        <v>0</v>
      </c>
      <c r="GP76">
        <f t="shared" si="89"/>
        <v>0</v>
      </c>
      <c r="GR76">
        <v>1</v>
      </c>
      <c r="GS76">
        <v>1</v>
      </c>
      <c r="GT76">
        <v>0</v>
      </c>
      <c r="GU76" t="s">
        <v>3</v>
      </c>
      <c r="GV76">
        <f t="shared" si="90"/>
        <v>0</v>
      </c>
      <c r="GW76">
        <v>1</v>
      </c>
      <c r="GX76">
        <f t="shared" si="91"/>
        <v>0</v>
      </c>
      <c r="HA76">
        <v>0</v>
      </c>
      <c r="HB76">
        <v>0</v>
      </c>
      <c r="HC76">
        <f t="shared" si="92"/>
        <v>0</v>
      </c>
      <c r="HE76" t="s">
        <v>35</v>
      </c>
      <c r="HF76" t="s">
        <v>36</v>
      </c>
      <c r="HG76" t="e">
        <f>ROUND(AC76*I76,0)</f>
        <v>#REF!</v>
      </c>
      <c r="HM76" t="s">
        <v>3</v>
      </c>
      <c r="HN76" t="s">
        <v>3</v>
      </c>
      <c r="HO76" t="s">
        <v>3</v>
      </c>
      <c r="HP76" t="s">
        <v>3</v>
      </c>
      <c r="HQ76" t="s">
        <v>3</v>
      </c>
      <c r="HS76">
        <v>0</v>
      </c>
      <c r="IF76">
        <v>-1</v>
      </c>
      <c r="IK76">
        <v>0</v>
      </c>
    </row>
    <row r="77" spans="1:245" x14ac:dyDescent="0.2">
      <c r="A77">
        <v>18</v>
      </c>
      <c r="B77">
        <v>1</v>
      </c>
      <c r="C77">
        <v>81</v>
      </c>
      <c r="E77" t="s">
        <v>172</v>
      </c>
      <c r="F77" t="str">
        <f>'1.Лок.смета.и.Акт'!B93</f>
        <v>Прайс</v>
      </c>
      <c r="G77" t="s">
        <v>127</v>
      </c>
      <c r="H77" t="s">
        <v>109</v>
      </c>
      <c r="I77">
        <f>I71*J77</f>
        <v>28.539000000000001</v>
      </c>
      <c r="J77" s="78">
        <f>'4.Ведомость_списания'!F57</f>
        <v>78.728275862068969</v>
      </c>
      <c r="K77">
        <v>78.7282759</v>
      </c>
      <c r="O77" t="e">
        <f t="shared" si="55"/>
        <v>#REF!</v>
      </c>
      <c r="P77" t="e">
        <f t="shared" si="56"/>
        <v>#REF!</v>
      </c>
      <c r="Q77">
        <f t="shared" si="57"/>
        <v>0</v>
      </c>
      <c r="R77">
        <f t="shared" si="58"/>
        <v>0</v>
      </c>
      <c r="S77">
        <f t="shared" si="59"/>
        <v>0</v>
      </c>
      <c r="T77">
        <f t="shared" si="60"/>
        <v>0</v>
      </c>
      <c r="U77">
        <f t="shared" si="61"/>
        <v>0</v>
      </c>
      <c r="V77">
        <f t="shared" si="62"/>
        <v>0</v>
      </c>
      <c r="W77">
        <f t="shared" si="63"/>
        <v>0</v>
      </c>
      <c r="X77">
        <f t="shared" si="64"/>
        <v>0</v>
      </c>
      <c r="Y77">
        <f t="shared" si="65"/>
        <v>0</v>
      </c>
      <c r="AA77">
        <v>88223195</v>
      </c>
      <c r="AB77" t="e">
        <f t="shared" si="66"/>
        <v>#REF!</v>
      </c>
      <c r="AC77" t="e">
        <f t="shared" si="67"/>
        <v>#REF!</v>
      </c>
      <c r="AD77">
        <f t="shared" si="68"/>
        <v>0</v>
      </c>
      <c r="AE77">
        <f t="shared" si="69"/>
        <v>0</v>
      </c>
      <c r="AF77">
        <f t="shared" si="70"/>
        <v>0</v>
      </c>
      <c r="AG77">
        <f t="shared" si="71"/>
        <v>0</v>
      </c>
      <c r="AH77">
        <f t="shared" si="72"/>
        <v>0</v>
      </c>
      <c r="AI77">
        <f t="shared" si="73"/>
        <v>0</v>
      </c>
      <c r="AJ77">
        <f t="shared" si="74"/>
        <v>0</v>
      </c>
      <c r="AK77">
        <v>19.169999999999998</v>
      </c>
      <c r="AL77" s="31" t="e">
        <f>'1.Лок.смета.и.Акт'!#REF!</f>
        <v>#REF!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</v>
      </c>
      <c r="AW77">
        <v>1</v>
      </c>
      <c r="AZ77">
        <v>1</v>
      </c>
      <c r="BA77">
        <v>1</v>
      </c>
      <c r="BB77">
        <v>1</v>
      </c>
      <c r="BC77" t="e">
        <f>'1.Лок.смета.и.Акт'!#REF!</f>
        <v>#REF!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1100</v>
      </c>
      <c r="BN77">
        <v>0</v>
      </c>
      <c r="BO77" t="s">
        <v>3</v>
      </c>
      <c r="BP77">
        <v>0</v>
      </c>
      <c r="BQ77">
        <v>8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0</v>
      </c>
      <c r="CA77">
        <v>0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 t="e">
        <f t="shared" si="75"/>
        <v>#REF!</v>
      </c>
      <c r="CQ77" t="e">
        <f t="shared" si="94"/>
        <v>#REF!</v>
      </c>
      <c r="CR77">
        <f t="shared" si="94"/>
        <v>0</v>
      </c>
      <c r="CS77">
        <f t="shared" si="77"/>
        <v>0</v>
      </c>
      <c r="CT77">
        <f t="shared" si="78"/>
        <v>0</v>
      </c>
      <c r="CU77">
        <f t="shared" si="79"/>
        <v>0</v>
      </c>
      <c r="CV77">
        <f t="shared" si="80"/>
        <v>0</v>
      </c>
      <c r="CW77">
        <f t="shared" si="81"/>
        <v>0</v>
      </c>
      <c r="CX77">
        <f t="shared" si="82"/>
        <v>0</v>
      </c>
      <c r="CY77">
        <f t="shared" si="83"/>
        <v>0</v>
      </c>
      <c r="CZ77">
        <f t="shared" si="84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1003</v>
      </c>
      <c r="DV77" t="s">
        <v>109</v>
      </c>
      <c r="DW77" t="str">
        <f>'1.Лок.смета.и.Акт'!D93</f>
        <v>м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66434180</v>
      </c>
      <c r="EF77">
        <v>8</v>
      </c>
      <c r="EG77" t="s">
        <v>31</v>
      </c>
      <c r="EH77">
        <v>0</v>
      </c>
      <c r="EI77" t="s">
        <v>3</v>
      </c>
      <c r="EJ77">
        <v>1</v>
      </c>
      <c r="EK77">
        <v>1100</v>
      </c>
      <c r="EL77" t="s">
        <v>32</v>
      </c>
      <c r="EM77" t="s">
        <v>33</v>
      </c>
      <c r="EO77" t="s">
        <v>3</v>
      </c>
      <c r="EQ77">
        <v>0</v>
      </c>
      <c r="ER77">
        <v>19.169999999999998</v>
      </c>
      <c r="ES77" s="31" t="e">
        <f>'1.Лок.смета.и.Акт'!#REF!</f>
        <v>#REF!</v>
      </c>
      <c r="ET77">
        <v>0</v>
      </c>
      <c r="EU77">
        <v>0</v>
      </c>
      <c r="EV77">
        <v>0</v>
      </c>
      <c r="EW77">
        <v>0</v>
      </c>
      <c r="EX77">
        <v>0</v>
      </c>
      <c r="EZ77">
        <v>5</v>
      </c>
      <c r="FC77">
        <v>0</v>
      </c>
      <c r="FD77">
        <v>18</v>
      </c>
      <c r="FF77">
        <v>18.329999999999998</v>
      </c>
      <c r="FQ77">
        <v>0</v>
      </c>
      <c r="FR77">
        <v>0</v>
      </c>
      <c r="FS77">
        <v>0</v>
      </c>
      <c r="FX77">
        <v>0</v>
      </c>
      <c r="FY77">
        <v>0</v>
      </c>
      <c r="GA77" t="s">
        <v>128</v>
      </c>
      <c r="GD77">
        <v>1</v>
      </c>
      <c r="GF77">
        <v>160057132</v>
      </c>
      <c r="GG77">
        <v>2</v>
      </c>
      <c r="GH77">
        <v>3</v>
      </c>
      <c r="GI77">
        <v>4</v>
      </c>
      <c r="GJ77">
        <v>0</v>
      </c>
      <c r="GK77">
        <v>0</v>
      </c>
      <c r="GL77">
        <f t="shared" si="85"/>
        <v>0</v>
      </c>
      <c r="GM77" t="e">
        <f t="shared" si="86"/>
        <v>#REF!</v>
      </c>
      <c r="GN77" t="e">
        <f t="shared" si="87"/>
        <v>#REF!</v>
      </c>
      <c r="GO77">
        <f t="shared" si="88"/>
        <v>0</v>
      </c>
      <c r="GP77">
        <f t="shared" si="89"/>
        <v>0</v>
      </c>
      <c r="GR77">
        <v>1</v>
      </c>
      <c r="GS77">
        <v>1</v>
      </c>
      <c r="GT77">
        <v>0</v>
      </c>
      <c r="GU77" t="s">
        <v>3</v>
      </c>
      <c r="GV77">
        <f t="shared" si="90"/>
        <v>0</v>
      </c>
      <c r="GW77">
        <v>1</v>
      </c>
      <c r="GX77">
        <f t="shared" si="91"/>
        <v>0</v>
      </c>
      <c r="HA77">
        <v>0</v>
      </c>
      <c r="HB77">
        <v>0</v>
      </c>
      <c r="HC77">
        <f t="shared" si="92"/>
        <v>0</v>
      </c>
      <c r="HE77" t="s">
        <v>35</v>
      </c>
      <c r="HF77" t="s">
        <v>36</v>
      </c>
      <c r="HG77" t="e">
        <f>ROUND(AC77*I77,0)</f>
        <v>#REF!</v>
      </c>
      <c r="HM77" t="s">
        <v>3</v>
      </c>
      <c r="HN77" t="s">
        <v>3</v>
      </c>
      <c r="HO77" t="s">
        <v>3</v>
      </c>
      <c r="HP77" t="s">
        <v>3</v>
      </c>
      <c r="HQ77" t="s">
        <v>3</v>
      </c>
      <c r="HS77">
        <v>0</v>
      </c>
      <c r="IF77">
        <v>-1</v>
      </c>
      <c r="IK77">
        <v>0</v>
      </c>
    </row>
    <row r="78" spans="1:245" x14ac:dyDescent="0.2">
      <c r="A78">
        <v>18</v>
      </c>
      <c r="B78">
        <v>1</v>
      </c>
      <c r="C78">
        <v>82</v>
      </c>
      <c r="E78" t="s">
        <v>173</v>
      </c>
      <c r="F78" t="str">
        <f>'1.Лок.смета.и.Акт'!B94</f>
        <v>Прайс</v>
      </c>
      <c r="G78" t="s">
        <v>130</v>
      </c>
      <c r="H78" t="s">
        <v>51</v>
      </c>
      <c r="I78">
        <f>I71*J78</f>
        <v>13.250000000000002</v>
      </c>
      <c r="J78" s="78">
        <f>'4.Ведомость_списания'!F58</f>
        <v>36.551724137931039</v>
      </c>
      <c r="K78">
        <v>36.551724100000001</v>
      </c>
      <c r="O78" t="e">
        <f t="shared" si="55"/>
        <v>#REF!</v>
      </c>
      <c r="P78" t="e">
        <f t="shared" si="56"/>
        <v>#REF!</v>
      </c>
      <c r="Q78">
        <f t="shared" si="57"/>
        <v>0</v>
      </c>
      <c r="R78">
        <f t="shared" si="58"/>
        <v>0</v>
      </c>
      <c r="S78">
        <f t="shared" si="59"/>
        <v>0</v>
      </c>
      <c r="T78">
        <f t="shared" si="60"/>
        <v>0</v>
      </c>
      <c r="U78">
        <f t="shared" si="61"/>
        <v>0</v>
      </c>
      <c r="V78">
        <f t="shared" si="62"/>
        <v>0</v>
      </c>
      <c r="W78">
        <f t="shared" si="63"/>
        <v>0</v>
      </c>
      <c r="X78">
        <f t="shared" si="64"/>
        <v>0</v>
      </c>
      <c r="Y78">
        <f t="shared" si="65"/>
        <v>0</v>
      </c>
      <c r="AA78">
        <v>88223195</v>
      </c>
      <c r="AB78" t="e">
        <f t="shared" si="66"/>
        <v>#REF!</v>
      </c>
      <c r="AC78" t="e">
        <f t="shared" si="67"/>
        <v>#REF!</v>
      </c>
      <c r="AD78">
        <f t="shared" si="68"/>
        <v>0</v>
      </c>
      <c r="AE78">
        <f t="shared" si="69"/>
        <v>0</v>
      </c>
      <c r="AF78">
        <f t="shared" si="70"/>
        <v>0</v>
      </c>
      <c r="AG78">
        <f t="shared" si="71"/>
        <v>0</v>
      </c>
      <c r="AH78">
        <f t="shared" si="72"/>
        <v>0</v>
      </c>
      <c r="AI78">
        <f t="shared" si="73"/>
        <v>0</v>
      </c>
      <c r="AJ78">
        <f t="shared" si="74"/>
        <v>0</v>
      </c>
      <c r="AK78">
        <v>126.59</v>
      </c>
      <c r="AL78" s="31" t="e">
        <f>'1.Лок.смета.и.Акт'!#REF!</f>
        <v>#REF!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1</v>
      </c>
      <c r="AW78">
        <v>1</v>
      </c>
      <c r="AZ78">
        <v>1</v>
      </c>
      <c r="BA78">
        <v>1</v>
      </c>
      <c r="BB78">
        <v>1</v>
      </c>
      <c r="BC78" t="e">
        <f>'1.Лок.смета.и.Акт'!#REF!</f>
        <v>#REF!</v>
      </c>
      <c r="BD78" t="s">
        <v>3</v>
      </c>
      <c r="BE78" t="s">
        <v>3</v>
      </c>
      <c r="BF78" t="s">
        <v>3</v>
      </c>
      <c r="BG78" t="s">
        <v>3</v>
      </c>
      <c r="BH78">
        <v>3</v>
      </c>
      <c r="BI78">
        <v>1</v>
      </c>
      <c r="BJ78" t="s">
        <v>3</v>
      </c>
      <c r="BM78">
        <v>1100</v>
      </c>
      <c r="BN78">
        <v>0</v>
      </c>
      <c r="BO78" t="s">
        <v>3</v>
      </c>
      <c r="BP78">
        <v>0</v>
      </c>
      <c r="BQ78">
        <v>8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0</v>
      </c>
      <c r="CA78">
        <v>0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 t="e">
        <f t="shared" si="75"/>
        <v>#REF!</v>
      </c>
      <c r="CQ78" t="e">
        <f t="shared" si="94"/>
        <v>#REF!</v>
      </c>
      <c r="CR78">
        <f t="shared" si="94"/>
        <v>0</v>
      </c>
      <c r="CS78">
        <f t="shared" si="77"/>
        <v>0</v>
      </c>
      <c r="CT78">
        <f t="shared" si="78"/>
        <v>0</v>
      </c>
      <c r="CU78">
        <f t="shared" si="79"/>
        <v>0</v>
      </c>
      <c r="CV78">
        <f t="shared" si="80"/>
        <v>0</v>
      </c>
      <c r="CW78">
        <f t="shared" si="81"/>
        <v>0</v>
      </c>
      <c r="CX78">
        <f t="shared" si="82"/>
        <v>0</v>
      </c>
      <c r="CY78">
        <f t="shared" si="83"/>
        <v>0</v>
      </c>
      <c r="CZ78">
        <f t="shared" si="84"/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1009</v>
      </c>
      <c r="DV78" t="s">
        <v>51</v>
      </c>
      <c r="DW78" t="str">
        <f>'1.Лок.смета.и.Акт'!D94</f>
        <v>кг</v>
      </c>
      <c r="DX78">
        <v>1</v>
      </c>
      <c r="DZ78" t="s">
        <v>3</v>
      </c>
      <c r="EA78" t="s">
        <v>3</v>
      </c>
      <c r="EB78" t="s">
        <v>3</v>
      </c>
      <c r="EC78" t="s">
        <v>3</v>
      </c>
      <c r="EE78">
        <v>66434180</v>
      </c>
      <c r="EF78">
        <v>8</v>
      </c>
      <c r="EG78" t="s">
        <v>31</v>
      </c>
      <c r="EH78">
        <v>0</v>
      </c>
      <c r="EI78" t="s">
        <v>3</v>
      </c>
      <c r="EJ78">
        <v>1</v>
      </c>
      <c r="EK78">
        <v>1100</v>
      </c>
      <c r="EL78" t="s">
        <v>32</v>
      </c>
      <c r="EM78" t="s">
        <v>33</v>
      </c>
      <c r="EO78" t="s">
        <v>3</v>
      </c>
      <c r="EQ78">
        <v>0</v>
      </c>
      <c r="ER78">
        <v>126.59</v>
      </c>
      <c r="ES78" s="31" t="e">
        <f>'1.Лок.смета.и.Акт'!#REF!</f>
        <v>#REF!</v>
      </c>
      <c r="ET78">
        <v>0</v>
      </c>
      <c r="EU78">
        <v>0</v>
      </c>
      <c r="EV78">
        <v>0</v>
      </c>
      <c r="EW78">
        <v>0</v>
      </c>
      <c r="EX78">
        <v>0</v>
      </c>
      <c r="EZ78">
        <v>5</v>
      </c>
      <c r="FC78">
        <v>0</v>
      </c>
      <c r="FD78">
        <v>18</v>
      </c>
      <c r="FF78">
        <v>121.08</v>
      </c>
      <c r="FQ78">
        <v>0</v>
      </c>
      <c r="FR78">
        <v>0</v>
      </c>
      <c r="FS78">
        <v>0</v>
      </c>
      <c r="FX78">
        <v>0</v>
      </c>
      <c r="FY78">
        <v>0</v>
      </c>
      <c r="GA78" t="s">
        <v>131</v>
      </c>
      <c r="GD78">
        <v>1</v>
      </c>
      <c r="GF78">
        <v>574148084</v>
      </c>
      <c r="GG78">
        <v>2</v>
      </c>
      <c r="GH78">
        <v>3</v>
      </c>
      <c r="GI78">
        <v>4</v>
      </c>
      <c r="GJ78">
        <v>0</v>
      </c>
      <c r="GK78">
        <v>0</v>
      </c>
      <c r="GL78">
        <f t="shared" si="85"/>
        <v>0</v>
      </c>
      <c r="GM78" t="e">
        <f t="shared" si="86"/>
        <v>#REF!</v>
      </c>
      <c r="GN78" t="e">
        <f t="shared" si="87"/>
        <v>#REF!</v>
      </c>
      <c r="GO78">
        <f t="shared" si="88"/>
        <v>0</v>
      </c>
      <c r="GP78">
        <f t="shared" si="89"/>
        <v>0</v>
      </c>
      <c r="GR78">
        <v>1</v>
      </c>
      <c r="GS78">
        <v>1</v>
      </c>
      <c r="GT78">
        <v>0</v>
      </c>
      <c r="GU78" t="s">
        <v>3</v>
      </c>
      <c r="GV78">
        <f t="shared" si="90"/>
        <v>0</v>
      </c>
      <c r="GW78">
        <v>1</v>
      </c>
      <c r="GX78">
        <f t="shared" si="91"/>
        <v>0</v>
      </c>
      <c r="HA78">
        <v>0</v>
      </c>
      <c r="HB78">
        <v>0</v>
      </c>
      <c r="HC78">
        <f t="shared" si="92"/>
        <v>0</v>
      </c>
      <c r="HE78" t="s">
        <v>35</v>
      </c>
      <c r="HF78" t="s">
        <v>36</v>
      </c>
      <c r="HG78" t="e">
        <f>ROUND(AC78*I78,0)</f>
        <v>#REF!</v>
      </c>
      <c r="HM78" t="s">
        <v>3</v>
      </c>
      <c r="HN78" t="s">
        <v>3</v>
      </c>
      <c r="HO78" t="s">
        <v>3</v>
      </c>
      <c r="HP78" t="s">
        <v>3</v>
      </c>
      <c r="HQ78" t="s">
        <v>3</v>
      </c>
      <c r="HS78">
        <v>0</v>
      </c>
      <c r="IF78">
        <v>-1</v>
      </c>
      <c r="IK78">
        <v>0</v>
      </c>
    </row>
    <row r="79" spans="1:245" x14ac:dyDescent="0.2">
      <c r="A79">
        <v>18</v>
      </c>
      <c r="B79">
        <v>1</v>
      </c>
      <c r="C79">
        <v>83</v>
      </c>
      <c r="E79" t="s">
        <v>174</v>
      </c>
      <c r="F79" t="str">
        <f>'1.Лок.смета.и.Акт'!B95</f>
        <v>Прайс</v>
      </c>
      <c r="G79" t="s">
        <v>38</v>
      </c>
      <c r="H79" t="s">
        <v>30</v>
      </c>
      <c r="I79">
        <f>I71*J79</f>
        <v>180</v>
      </c>
      <c r="J79" s="78">
        <f>'4.Ведомость_списания'!F59</f>
        <v>496.55172413793105</v>
      </c>
      <c r="K79">
        <v>496.5517241</v>
      </c>
      <c r="O79" t="e">
        <f t="shared" si="55"/>
        <v>#REF!</v>
      </c>
      <c r="P79" t="e">
        <f t="shared" si="56"/>
        <v>#REF!</v>
      </c>
      <c r="Q79">
        <f t="shared" si="57"/>
        <v>0</v>
      </c>
      <c r="R79">
        <f t="shared" si="58"/>
        <v>0</v>
      </c>
      <c r="S79">
        <f t="shared" si="59"/>
        <v>0</v>
      </c>
      <c r="T79">
        <f t="shared" si="60"/>
        <v>0</v>
      </c>
      <c r="U79">
        <f t="shared" si="61"/>
        <v>0</v>
      </c>
      <c r="V79">
        <f t="shared" si="62"/>
        <v>0</v>
      </c>
      <c r="W79">
        <f t="shared" si="63"/>
        <v>0</v>
      </c>
      <c r="X79">
        <f t="shared" si="64"/>
        <v>0</v>
      </c>
      <c r="Y79">
        <f t="shared" si="65"/>
        <v>0</v>
      </c>
      <c r="AA79">
        <v>88223195</v>
      </c>
      <c r="AB79" t="e">
        <f t="shared" si="66"/>
        <v>#REF!</v>
      </c>
      <c r="AC79" t="e">
        <f t="shared" si="67"/>
        <v>#REF!</v>
      </c>
      <c r="AD79">
        <f t="shared" si="68"/>
        <v>0</v>
      </c>
      <c r="AE79">
        <f t="shared" si="69"/>
        <v>0</v>
      </c>
      <c r="AF79">
        <f t="shared" si="70"/>
        <v>0</v>
      </c>
      <c r="AG79">
        <f t="shared" si="71"/>
        <v>0</v>
      </c>
      <c r="AH79">
        <f t="shared" si="72"/>
        <v>0</v>
      </c>
      <c r="AI79">
        <f t="shared" si="73"/>
        <v>0</v>
      </c>
      <c r="AJ79">
        <f t="shared" si="74"/>
        <v>0</v>
      </c>
      <c r="AK79">
        <v>8.74</v>
      </c>
      <c r="AL79" s="31" t="e">
        <f>'1.Лок.смета.и.Акт'!#REF!</f>
        <v>#REF!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Z79">
        <v>1</v>
      </c>
      <c r="BA79">
        <v>1</v>
      </c>
      <c r="BB79">
        <v>1</v>
      </c>
      <c r="BC79" t="e">
        <f>'1.Лок.смета.и.Акт'!#REF!</f>
        <v>#REF!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3</v>
      </c>
      <c r="BM79">
        <v>1100</v>
      </c>
      <c r="BN79">
        <v>0</v>
      </c>
      <c r="BO79" t="s">
        <v>3</v>
      </c>
      <c r="BP79">
        <v>0</v>
      </c>
      <c r="BQ79">
        <v>8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0</v>
      </c>
      <c r="CA79">
        <v>0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 t="e">
        <f t="shared" si="75"/>
        <v>#REF!</v>
      </c>
      <c r="CQ79" t="e">
        <f t="shared" si="94"/>
        <v>#REF!</v>
      </c>
      <c r="CR79">
        <f t="shared" si="94"/>
        <v>0</v>
      </c>
      <c r="CS79">
        <f t="shared" si="77"/>
        <v>0</v>
      </c>
      <c r="CT79">
        <f t="shared" si="78"/>
        <v>0</v>
      </c>
      <c r="CU79">
        <f t="shared" si="79"/>
        <v>0</v>
      </c>
      <c r="CV79">
        <f t="shared" si="80"/>
        <v>0</v>
      </c>
      <c r="CW79">
        <f t="shared" si="81"/>
        <v>0</v>
      </c>
      <c r="CX79">
        <f t="shared" si="82"/>
        <v>0</v>
      </c>
      <c r="CY79">
        <f t="shared" si="83"/>
        <v>0</v>
      </c>
      <c r="CZ79">
        <f t="shared" si="84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30</v>
      </c>
      <c r="DW79" t="str">
        <f>'1.Лок.смета.и.Акт'!D95</f>
        <v>ШТ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66434180</v>
      </c>
      <c r="EF79">
        <v>8</v>
      </c>
      <c r="EG79" t="s">
        <v>31</v>
      </c>
      <c r="EH79">
        <v>0</v>
      </c>
      <c r="EI79" t="s">
        <v>3</v>
      </c>
      <c r="EJ79">
        <v>1</v>
      </c>
      <c r="EK79">
        <v>1100</v>
      </c>
      <c r="EL79" t="s">
        <v>32</v>
      </c>
      <c r="EM79" t="s">
        <v>33</v>
      </c>
      <c r="EO79" t="s">
        <v>3</v>
      </c>
      <c r="EQ79">
        <v>0</v>
      </c>
      <c r="ER79">
        <v>8.74</v>
      </c>
      <c r="ES79" s="31" t="e">
        <f>'1.Лок.смета.и.Акт'!#REF!</f>
        <v>#REF!</v>
      </c>
      <c r="ET79">
        <v>0</v>
      </c>
      <c r="EU79">
        <v>0</v>
      </c>
      <c r="EV79">
        <v>0</v>
      </c>
      <c r="EW79">
        <v>0</v>
      </c>
      <c r="EX79">
        <v>0</v>
      </c>
      <c r="EZ79">
        <v>5</v>
      </c>
      <c r="FC79">
        <v>0</v>
      </c>
      <c r="FD79">
        <v>18</v>
      </c>
      <c r="FF79">
        <v>8.36</v>
      </c>
      <c r="FQ79">
        <v>0</v>
      </c>
      <c r="FR79">
        <v>0</v>
      </c>
      <c r="FS79">
        <v>0</v>
      </c>
      <c r="FX79">
        <v>0</v>
      </c>
      <c r="FY79">
        <v>0</v>
      </c>
      <c r="GA79" t="s">
        <v>39</v>
      </c>
      <c r="GD79">
        <v>1</v>
      </c>
      <c r="GF79">
        <v>-362524378</v>
      </c>
      <c r="GG79">
        <v>2</v>
      </c>
      <c r="GH79">
        <v>3</v>
      </c>
      <c r="GI79">
        <v>4</v>
      </c>
      <c r="GJ79">
        <v>0</v>
      </c>
      <c r="GK79">
        <v>0</v>
      </c>
      <c r="GL79">
        <f t="shared" si="85"/>
        <v>0</v>
      </c>
      <c r="GM79" t="e">
        <f t="shared" si="86"/>
        <v>#REF!</v>
      </c>
      <c r="GN79" t="e">
        <f t="shared" si="87"/>
        <v>#REF!</v>
      </c>
      <c r="GO79">
        <f t="shared" si="88"/>
        <v>0</v>
      </c>
      <c r="GP79">
        <f t="shared" si="89"/>
        <v>0</v>
      </c>
      <c r="GR79">
        <v>1</v>
      </c>
      <c r="GS79">
        <v>1</v>
      </c>
      <c r="GT79">
        <v>0</v>
      </c>
      <c r="GU79" t="s">
        <v>3</v>
      </c>
      <c r="GV79">
        <f t="shared" si="90"/>
        <v>0</v>
      </c>
      <c r="GW79">
        <v>1</v>
      </c>
      <c r="GX79">
        <f t="shared" si="91"/>
        <v>0</v>
      </c>
      <c r="HA79">
        <v>0</v>
      </c>
      <c r="HB79">
        <v>0</v>
      </c>
      <c r="HC79">
        <f t="shared" si="92"/>
        <v>0</v>
      </c>
      <c r="HE79" t="s">
        <v>35</v>
      </c>
      <c r="HF79" t="s">
        <v>36</v>
      </c>
      <c r="HG79" t="e">
        <f>ROUND(AC79*I79,0)</f>
        <v>#REF!</v>
      </c>
      <c r="HM79" t="s">
        <v>3</v>
      </c>
      <c r="HN79" t="s">
        <v>3</v>
      </c>
      <c r="HO79" t="s">
        <v>3</v>
      </c>
      <c r="HP79" t="s">
        <v>3</v>
      </c>
      <c r="HQ79" t="s">
        <v>3</v>
      </c>
      <c r="HS79">
        <v>0</v>
      </c>
      <c r="IF79">
        <v>-1</v>
      </c>
      <c r="IK79">
        <v>0</v>
      </c>
    </row>
    <row r="80" spans="1:245" x14ac:dyDescent="0.2">
      <c r="A80">
        <v>18</v>
      </c>
      <c r="B80">
        <v>1</v>
      </c>
      <c r="C80">
        <v>84</v>
      </c>
      <c r="E80" t="s">
        <v>175</v>
      </c>
      <c r="F80" t="str">
        <f>'1.Лок.смета.и.Акт'!B96</f>
        <v>Прайс</v>
      </c>
      <c r="G80" t="s">
        <v>134</v>
      </c>
      <c r="H80" t="s">
        <v>135</v>
      </c>
      <c r="I80">
        <f>I71*J80</f>
        <v>36.25</v>
      </c>
      <c r="J80" s="78">
        <f>'4.Ведомость_списания'!F60</f>
        <v>100</v>
      </c>
      <c r="K80">
        <v>100</v>
      </c>
      <c r="O80" t="e">
        <f t="shared" si="55"/>
        <v>#REF!</v>
      </c>
      <c r="P80" t="e">
        <f t="shared" si="56"/>
        <v>#REF!</v>
      </c>
      <c r="Q80">
        <f t="shared" si="57"/>
        <v>0</v>
      </c>
      <c r="R80">
        <f t="shared" si="58"/>
        <v>0</v>
      </c>
      <c r="S80">
        <f t="shared" si="59"/>
        <v>0</v>
      </c>
      <c r="T80">
        <f t="shared" si="60"/>
        <v>0</v>
      </c>
      <c r="U80">
        <f t="shared" si="61"/>
        <v>0</v>
      </c>
      <c r="V80">
        <f t="shared" si="62"/>
        <v>0</v>
      </c>
      <c r="W80">
        <f t="shared" si="63"/>
        <v>0</v>
      </c>
      <c r="X80">
        <f t="shared" si="64"/>
        <v>0</v>
      </c>
      <c r="Y80">
        <f t="shared" si="65"/>
        <v>0</v>
      </c>
      <c r="AA80">
        <v>88223195</v>
      </c>
      <c r="AB80" t="e">
        <f t="shared" si="66"/>
        <v>#REF!</v>
      </c>
      <c r="AC80" t="e">
        <f t="shared" si="67"/>
        <v>#REF!</v>
      </c>
      <c r="AD80">
        <f t="shared" si="68"/>
        <v>0</v>
      </c>
      <c r="AE80">
        <f t="shared" si="69"/>
        <v>0</v>
      </c>
      <c r="AF80">
        <f t="shared" si="70"/>
        <v>0</v>
      </c>
      <c r="AG80">
        <f t="shared" si="71"/>
        <v>0</v>
      </c>
      <c r="AH80">
        <f t="shared" si="72"/>
        <v>0</v>
      </c>
      <c r="AI80">
        <f t="shared" si="73"/>
        <v>0</v>
      </c>
      <c r="AJ80">
        <f t="shared" si="74"/>
        <v>0</v>
      </c>
      <c r="AK80">
        <v>6899</v>
      </c>
      <c r="AL80" s="31" t="e">
        <f>'1.Лок.смета.и.Акт'!#REF!</f>
        <v>#REF!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108</v>
      </c>
      <c r="AU80">
        <v>55</v>
      </c>
      <c r="AV80">
        <v>1</v>
      </c>
      <c r="AW80">
        <v>1</v>
      </c>
      <c r="AZ80">
        <v>1</v>
      </c>
      <c r="BA80">
        <v>1</v>
      </c>
      <c r="BB80">
        <v>1</v>
      </c>
      <c r="BC80" t="e">
        <f>'1.Лок.смета.и.Акт'!#REF!</f>
        <v>#REF!</v>
      </c>
      <c r="BD80" t="s">
        <v>3</v>
      </c>
      <c r="BE80" t="s">
        <v>3</v>
      </c>
      <c r="BF80" t="s">
        <v>3</v>
      </c>
      <c r="BG80" t="s">
        <v>3</v>
      </c>
      <c r="BH80">
        <v>3</v>
      </c>
      <c r="BI80">
        <v>1</v>
      </c>
      <c r="BJ80" t="s">
        <v>136</v>
      </c>
      <c r="BM80">
        <v>10001</v>
      </c>
      <c r="BN80">
        <v>0</v>
      </c>
      <c r="BO80" t="s">
        <v>3</v>
      </c>
      <c r="BP80">
        <v>0</v>
      </c>
      <c r="BQ80">
        <v>2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108</v>
      </c>
      <c r="CA80">
        <v>55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 t="e">
        <f t="shared" si="75"/>
        <v>#REF!</v>
      </c>
      <c r="CQ80" t="e">
        <f t="shared" si="94"/>
        <v>#REF!</v>
      </c>
      <c r="CR80">
        <f t="shared" si="94"/>
        <v>0</v>
      </c>
      <c r="CS80">
        <f t="shared" si="77"/>
        <v>0</v>
      </c>
      <c r="CT80">
        <f t="shared" si="78"/>
        <v>0</v>
      </c>
      <c r="CU80">
        <f t="shared" si="79"/>
        <v>0</v>
      </c>
      <c r="CV80">
        <f t="shared" si="80"/>
        <v>0</v>
      </c>
      <c r="CW80">
        <f t="shared" si="81"/>
        <v>0</v>
      </c>
      <c r="CX80">
        <f t="shared" si="82"/>
        <v>0</v>
      </c>
      <c r="CY80">
        <f t="shared" si="83"/>
        <v>0</v>
      </c>
      <c r="CZ80">
        <f t="shared" si="84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1005</v>
      </c>
      <c r="DV80" t="s">
        <v>135</v>
      </c>
      <c r="DW80" t="str">
        <f>'1.Лок.смета.и.Акт'!D96</f>
        <v>м2</v>
      </c>
      <c r="DX80">
        <v>1</v>
      </c>
      <c r="DZ80" t="s">
        <v>3</v>
      </c>
      <c r="EA80" t="s">
        <v>3</v>
      </c>
      <c r="EB80" t="s">
        <v>3</v>
      </c>
      <c r="EC80" t="s">
        <v>3</v>
      </c>
      <c r="EE80">
        <v>66434312</v>
      </c>
      <c r="EF80">
        <v>2</v>
      </c>
      <c r="EG80" t="s">
        <v>22</v>
      </c>
      <c r="EH80">
        <v>10</v>
      </c>
      <c r="EI80" t="s">
        <v>102</v>
      </c>
      <c r="EJ80">
        <v>1</v>
      </c>
      <c r="EK80">
        <v>10001</v>
      </c>
      <c r="EL80" t="s">
        <v>102</v>
      </c>
      <c r="EM80" t="s">
        <v>103</v>
      </c>
      <c r="EO80" t="s">
        <v>3</v>
      </c>
      <c r="EQ80">
        <v>0</v>
      </c>
      <c r="ER80">
        <v>6899</v>
      </c>
      <c r="ES80" s="31" t="e">
        <f>'1.Лок.смета.и.Акт'!#REF!</f>
        <v>#REF!</v>
      </c>
      <c r="ET80">
        <v>0</v>
      </c>
      <c r="EU80">
        <v>0</v>
      </c>
      <c r="EV80">
        <v>0</v>
      </c>
      <c r="EW80">
        <v>0</v>
      </c>
      <c r="EX80">
        <v>0</v>
      </c>
      <c r="EZ80">
        <v>5</v>
      </c>
      <c r="FC80">
        <v>0</v>
      </c>
      <c r="FD80">
        <v>18</v>
      </c>
      <c r="FF80">
        <v>6899</v>
      </c>
      <c r="FQ80">
        <v>0</v>
      </c>
      <c r="FR80">
        <v>0</v>
      </c>
      <c r="FS80">
        <v>0</v>
      </c>
      <c r="FX80">
        <v>108</v>
      </c>
      <c r="FY80">
        <v>55</v>
      </c>
      <c r="GA80" t="s">
        <v>3</v>
      </c>
      <c r="GD80">
        <v>1</v>
      </c>
      <c r="GF80">
        <v>-1923600470</v>
      </c>
      <c r="GG80">
        <v>2</v>
      </c>
      <c r="GH80">
        <v>3</v>
      </c>
      <c r="GI80">
        <v>4</v>
      </c>
      <c r="GJ80">
        <v>0</v>
      </c>
      <c r="GK80">
        <v>0</v>
      </c>
      <c r="GL80">
        <f t="shared" si="85"/>
        <v>0</v>
      </c>
      <c r="GM80" t="e">
        <f t="shared" si="86"/>
        <v>#REF!</v>
      </c>
      <c r="GN80" t="e">
        <f t="shared" si="87"/>
        <v>#REF!</v>
      </c>
      <c r="GO80">
        <f t="shared" si="88"/>
        <v>0</v>
      </c>
      <c r="GP80">
        <f t="shared" si="89"/>
        <v>0</v>
      </c>
      <c r="GR80">
        <v>1</v>
      </c>
      <c r="GS80">
        <v>1</v>
      </c>
      <c r="GT80">
        <v>0</v>
      </c>
      <c r="GU80" t="s">
        <v>3</v>
      </c>
      <c r="GV80">
        <f t="shared" si="90"/>
        <v>0</v>
      </c>
      <c r="GW80">
        <v>1</v>
      </c>
      <c r="GX80">
        <f t="shared" si="91"/>
        <v>0</v>
      </c>
      <c r="HA80">
        <v>0</v>
      </c>
      <c r="HB80">
        <v>0</v>
      </c>
      <c r="HC80">
        <f t="shared" si="92"/>
        <v>0</v>
      </c>
      <c r="HE80" t="s">
        <v>3</v>
      </c>
      <c r="HF80" t="s">
        <v>3</v>
      </c>
      <c r="HG80" t="e">
        <f>ROUND(AC80*I80,0)</f>
        <v>#REF!</v>
      </c>
      <c r="HM80" t="s">
        <v>3</v>
      </c>
      <c r="HN80" t="s">
        <v>104</v>
      </c>
      <c r="HO80" t="s">
        <v>105</v>
      </c>
      <c r="HP80" t="s">
        <v>102</v>
      </c>
      <c r="HQ80" t="s">
        <v>102</v>
      </c>
      <c r="HS80">
        <v>0</v>
      </c>
      <c r="IF80">
        <v>-1</v>
      </c>
      <c r="IK80">
        <v>0</v>
      </c>
    </row>
    <row r="81" spans="1:245" x14ac:dyDescent="0.2">
      <c r="A81">
        <v>17</v>
      </c>
      <c r="B81">
        <v>1</v>
      </c>
      <c r="C81">
        <f>ROW(SmtRes!A99)</f>
        <v>99</v>
      </c>
      <c r="D81">
        <f>ROW(EtalonRes!A77)</f>
        <v>77</v>
      </c>
      <c r="E81" t="s">
        <v>176</v>
      </c>
      <c r="F81" t="s">
        <v>177</v>
      </c>
      <c r="G81" t="s">
        <v>178</v>
      </c>
      <c r="H81" t="s">
        <v>100</v>
      </c>
      <c r="I81">
        <f>'1.Лок.смета.и.Акт'!E97</f>
        <v>13.4511</v>
      </c>
      <c r="J81">
        <v>0</v>
      </c>
      <c r="K81">
        <v>13.4511</v>
      </c>
      <c r="O81" t="e">
        <f t="shared" si="55"/>
        <v>#REF!</v>
      </c>
      <c r="P81" t="e">
        <f t="shared" si="56"/>
        <v>#REF!</v>
      </c>
      <c r="Q81" t="e">
        <f t="shared" si="57"/>
        <v>#REF!</v>
      </c>
      <c r="R81" t="e">
        <f t="shared" si="58"/>
        <v>#REF!</v>
      </c>
      <c r="S81" t="e">
        <f t="shared" si="59"/>
        <v>#REF!</v>
      </c>
      <c r="T81">
        <f t="shared" si="60"/>
        <v>0</v>
      </c>
      <c r="U81" t="e">
        <f t="shared" si="61"/>
        <v>#REF!</v>
      </c>
      <c r="V81">
        <f t="shared" si="62"/>
        <v>52.997334000000002</v>
      </c>
      <c r="W81">
        <f t="shared" si="63"/>
        <v>0</v>
      </c>
      <c r="X81" t="e">
        <f t="shared" si="64"/>
        <v>#REF!</v>
      </c>
      <c r="Y81" t="e">
        <f t="shared" si="65"/>
        <v>#REF!</v>
      </c>
      <c r="AA81">
        <v>88223195</v>
      </c>
      <c r="AB81" t="e">
        <f t="shared" si="66"/>
        <v>#REF!</v>
      </c>
      <c r="AC81" t="e">
        <f t="shared" si="67"/>
        <v>#REF!</v>
      </c>
      <c r="AD81" t="e">
        <f t="shared" si="68"/>
        <v>#REF!</v>
      </c>
      <c r="AE81" t="e">
        <f t="shared" si="69"/>
        <v>#REF!</v>
      </c>
      <c r="AF81" t="e">
        <f t="shared" si="70"/>
        <v>#REF!</v>
      </c>
      <c r="AG81">
        <f t="shared" si="71"/>
        <v>0</v>
      </c>
      <c r="AH81" t="e">
        <f t="shared" si="72"/>
        <v>#REF!</v>
      </c>
      <c r="AI81">
        <f t="shared" si="73"/>
        <v>3.94</v>
      </c>
      <c r="AJ81">
        <f t="shared" si="74"/>
        <v>0</v>
      </c>
      <c r="AK81" t="e">
        <f>AL81+AM81+AO81</f>
        <v>#REF!</v>
      </c>
      <c r="AL81" s="31" t="e">
        <f>'1.Лок.смета.и.Акт'!#REF!</f>
        <v>#REF!</v>
      </c>
      <c r="AM81" s="31" t="e">
        <f>'1.Лок.смета.и.Акт'!#REF!</f>
        <v>#REF!</v>
      </c>
      <c r="AN81" s="31" t="e">
        <f>'1.Лок.смета.и.Акт'!#REF!</f>
        <v>#REF!</v>
      </c>
      <c r="AO81" s="31" t="e">
        <f>'1.Лок.смета.и.Акт'!#REF!</f>
        <v>#REF!</v>
      </c>
      <c r="AP81">
        <v>0</v>
      </c>
      <c r="AQ81" t="e">
        <f>'1.Лок.смета.и.Акт'!#REF!</f>
        <v>#REF!</v>
      </c>
      <c r="AR81">
        <v>3.94</v>
      </c>
      <c r="AS81">
        <v>0</v>
      </c>
      <c r="AT81">
        <v>108</v>
      </c>
      <c r="AU81">
        <v>55</v>
      </c>
      <c r="AV81">
        <v>1</v>
      </c>
      <c r="AW81">
        <v>1</v>
      </c>
      <c r="AZ81">
        <v>1</v>
      </c>
      <c r="BA81" t="e">
        <f>'1.Лок.смета.и.Акт'!#REF!</f>
        <v>#REF!</v>
      </c>
      <c r="BB81" t="e">
        <f>'1.Лок.смета.и.Акт'!#REF!</f>
        <v>#REF!</v>
      </c>
      <c r="BC81" t="e">
        <f>'1.Лок.смета.и.Акт'!#REF!</f>
        <v>#REF!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179</v>
      </c>
      <c r="BM81">
        <v>10001</v>
      </c>
      <c r="BN81">
        <v>0</v>
      </c>
      <c r="BO81" t="s">
        <v>3</v>
      </c>
      <c r="BP81">
        <v>0</v>
      </c>
      <c r="BQ81">
        <v>2</v>
      </c>
      <c r="BR81">
        <v>0</v>
      </c>
      <c r="BS81" t="e">
        <f>'1.Лок.смета.и.Акт'!#REF!</f>
        <v>#REF!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108</v>
      </c>
      <c r="CA81">
        <v>55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3</v>
      </c>
      <c r="CO81">
        <v>0</v>
      </c>
      <c r="CP81" t="e">
        <f t="shared" si="75"/>
        <v>#REF!</v>
      </c>
      <c r="CQ81" t="e">
        <f>AC81*BC81</f>
        <v>#REF!</v>
      </c>
      <c r="CR81" t="e">
        <f>AD81*BB81</f>
        <v>#REF!</v>
      </c>
      <c r="CS81" t="e">
        <f t="shared" si="77"/>
        <v>#REF!</v>
      </c>
      <c r="CT81" t="e">
        <f t="shared" si="78"/>
        <v>#REF!</v>
      </c>
      <c r="CU81">
        <f t="shared" si="79"/>
        <v>0</v>
      </c>
      <c r="CV81" t="e">
        <f t="shared" si="80"/>
        <v>#REF!</v>
      </c>
      <c r="CW81">
        <f t="shared" si="81"/>
        <v>3.94</v>
      </c>
      <c r="CX81">
        <f t="shared" si="82"/>
        <v>0</v>
      </c>
      <c r="CY81" t="e">
        <f t="shared" si="83"/>
        <v>#REF!</v>
      </c>
      <c r="CZ81" t="e">
        <f t="shared" si="84"/>
        <v>#REF!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1005</v>
      </c>
      <c r="DV81" t="s">
        <v>100</v>
      </c>
      <c r="DW81" t="str">
        <f>'1.Лок.смета.и.Акт'!D97</f>
        <v>100 м2</v>
      </c>
      <c r="DX81">
        <v>100</v>
      </c>
      <c r="DZ81" t="s">
        <v>3</v>
      </c>
      <c r="EA81" t="s">
        <v>3</v>
      </c>
      <c r="EB81" t="s">
        <v>3</v>
      </c>
      <c r="EC81" t="s">
        <v>3</v>
      </c>
      <c r="EE81">
        <v>66434312</v>
      </c>
      <c r="EF81">
        <v>2</v>
      </c>
      <c r="EG81" t="s">
        <v>22</v>
      </c>
      <c r="EH81">
        <v>10</v>
      </c>
      <c r="EI81" t="s">
        <v>102</v>
      </c>
      <c r="EJ81">
        <v>1</v>
      </c>
      <c r="EK81">
        <v>10001</v>
      </c>
      <c r="EL81" t="s">
        <v>102</v>
      </c>
      <c r="EM81" t="s">
        <v>103</v>
      </c>
      <c r="EO81" t="s">
        <v>3</v>
      </c>
      <c r="EQ81">
        <v>1441792</v>
      </c>
      <c r="ER81" t="e">
        <f>ES81+ET81+EV81</f>
        <v>#REF!</v>
      </c>
      <c r="ES81" s="31" t="e">
        <f>'1.Лок.смета.и.Акт'!#REF!</f>
        <v>#REF!</v>
      </c>
      <c r="ET81" s="31" t="e">
        <f>'1.Лок.смета.и.Акт'!#REF!</f>
        <v>#REF!</v>
      </c>
      <c r="EU81" s="31" t="e">
        <f>'1.Лок.смета.и.Акт'!#REF!</f>
        <v>#REF!</v>
      </c>
      <c r="EV81" s="31" t="e">
        <f>'1.Лок.смета.и.Акт'!#REF!</f>
        <v>#REF!</v>
      </c>
      <c r="EW81" t="e">
        <f>'1.Лок.смета.и.Акт'!#REF!</f>
        <v>#REF!</v>
      </c>
      <c r="EX81">
        <v>3.94</v>
      </c>
      <c r="EY81">
        <v>0</v>
      </c>
      <c r="FQ81">
        <v>0</v>
      </c>
      <c r="FR81">
        <v>0</v>
      </c>
      <c r="FS81">
        <v>0</v>
      </c>
      <c r="FX81">
        <v>108</v>
      </c>
      <c r="FY81">
        <v>55</v>
      </c>
      <c r="GA81" t="s">
        <v>3</v>
      </c>
      <c r="GD81">
        <v>1</v>
      </c>
      <c r="GF81">
        <v>-472951928</v>
      </c>
      <c r="GG81">
        <v>2</v>
      </c>
      <c r="GH81">
        <v>1</v>
      </c>
      <c r="GI81">
        <v>4</v>
      </c>
      <c r="GJ81">
        <v>0</v>
      </c>
      <c r="GK81">
        <v>0</v>
      </c>
      <c r="GL81">
        <f t="shared" si="85"/>
        <v>0</v>
      </c>
      <c r="GM81" t="e">
        <f t="shared" si="86"/>
        <v>#REF!</v>
      </c>
      <c r="GN81" t="e">
        <f t="shared" si="87"/>
        <v>#REF!</v>
      </c>
      <c r="GO81">
        <f t="shared" si="88"/>
        <v>0</v>
      </c>
      <c r="GP81">
        <f t="shared" si="89"/>
        <v>0</v>
      </c>
      <c r="GR81">
        <v>0</v>
      </c>
      <c r="GS81">
        <v>3</v>
      </c>
      <c r="GT81">
        <v>0</v>
      </c>
      <c r="GU81" t="s">
        <v>3</v>
      </c>
      <c r="GV81">
        <f t="shared" si="90"/>
        <v>0</v>
      </c>
      <c r="GW81">
        <v>1</v>
      </c>
      <c r="GX81">
        <f t="shared" si="91"/>
        <v>0</v>
      </c>
      <c r="HA81">
        <v>0</v>
      </c>
      <c r="HB81">
        <v>0</v>
      </c>
      <c r="HC81">
        <f t="shared" si="92"/>
        <v>0</v>
      </c>
      <c r="HE81" t="s">
        <v>3</v>
      </c>
      <c r="HF81" t="s">
        <v>3</v>
      </c>
      <c r="HM81" t="s">
        <v>3</v>
      </c>
      <c r="HN81" t="s">
        <v>104</v>
      </c>
      <c r="HO81" t="s">
        <v>105</v>
      </c>
      <c r="HP81" t="s">
        <v>102</v>
      </c>
      <c r="HQ81" t="s">
        <v>102</v>
      </c>
      <c r="HS81">
        <v>0</v>
      </c>
      <c r="IF81">
        <v>-1</v>
      </c>
      <c r="IK81">
        <v>0</v>
      </c>
    </row>
    <row r="82" spans="1:245" x14ac:dyDescent="0.2">
      <c r="A82">
        <v>18</v>
      </c>
      <c r="B82">
        <v>1</v>
      </c>
      <c r="C82">
        <v>89</v>
      </c>
      <c r="E82" t="s">
        <v>180</v>
      </c>
      <c r="F82" t="str">
        <f>'1.Лок.смета.и.Акт'!B98</f>
        <v>01.7.06.02-0001</v>
      </c>
      <c r="G82" t="s">
        <v>108</v>
      </c>
      <c r="H82" t="s">
        <v>109</v>
      </c>
      <c r="I82">
        <f>I81*J82</f>
        <v>-3342.5983500000002</v>
      </c>
      <c r="J82">
        <v>-248.5</v>
      </c>
      <c r="K82">
        <v>-248.5</v>
      </c>
      <c r="O82" t="e">
        <f t="shared" si="55"/>
        <v>#REF!</v>
      </c>
      <c r="P82" t="e">
        <f t="shared" si="56"/>
        <v>#REF!</v>
      </c>
      <c r="Q82">
        <f t="shared" si="57"/>
        <v>0</v>
      </c>
      <c r="R82">
        <f t="shared" si="58"/>
        <v>0</v>
      </c>
      <c r="S82">
        <f t="shared" si="59"/>
        <v>0</v>
      </c>
      <c r="T82">
        <f t="shared" si="60"/>
        <v>0</v>
      </c>
      <c r="U82">
        <f t="shared" si="61"/>
        <v>0</v>
      </c>
      <c r="V82">
        <f t="shared" si="62"/>
        <v>0</v>
      </c>
      <c r="W82">
        <f t="shared" si="63"/>
        <v>0</v>
      </c>
      <c r="X82">
        <f t="shared" si="64"/>
        <v>0</v>
      </c>
      <c r="Y82">
        <f t="shared" si="65"/>
        <v>0</v>
      </c>
      <c r="AA82">
        <v>88223195</v>
      </c>
      <c r="AB82" t="e">
        <f t="shared" si="66"/>
        <v>#REF!</v>
      </c>
      <c r="AC82" t="e">
        <f t="shared" si="67"/>
        <v>#REF!</v>
      </c>
      <c r="AD82">
        <f t="shared" si="68"/>
        <v>0</v>
      </c>
      <c r="AE82">
        <f t="shared" si="69"/>
        <v>0</v>
      </c>
      <c r="AF82">
        <f t="shared" si="70"/>
        <v>0</v>
      </c>
      <c r="AG82">
        <f t="shared" si="71"/>
        <v>0</v>
      </c>
      <c r="AH82">
        <f t="shared" si="72"/>
        <v>0</v>
      </c>
      <c r="AI82">
        <f t="shared" si="73"/>
        <v>0</v>
      </c>
      <c r="AJ82">
        <f t="shared" si="74"/>
        <v>0</v>
      </c>
      <c r="AK82">
        <v>6.38</v>
      </c>
      <c r="AL82" s="31" t="e">
        <f>'1.Лок.смета.и.Акт'!#REF!</f>
        <v>#REF!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108</v>
      </c>
      <c r="AU82">
        <v>55</v>
      </c>
      <c r="AV82">
        <v>1</v>
      </c>
      <c r="AW82">
        <v>1</v>
      </c>
      <c r="AZ82">
        <v>1</v>
      </c>
      <c r="BA82">
        <v>1</v>
      </c>
      <c r="BB82">
        <v>1</v>
      </c>
      <c r="BC82" t="e">
        <f>'1.Лок.смета.и.Акт'!#REF!</f>
        <v>#REF!</v>
      </c>
      <c r="BD82" t="s">
        <v>3</v>
      </c>
      <c r="BE82" t="s">
        <v>3</v>
      </c>
      <c r="BF82" t="s">
        <v>3</v>
      </c>
      <c r="BG82" t="s">
        <v>3</v>
      </c>
      <c r="BH82">
        <v>3</v>
      </c>
      <c r="BI82">
        <v>1</v>
      </c>
      <c r="BJ82" t="s">
        <v>110</v>
      </c>
      <c r="BM82">
        <v>10001</v>
      </c>
      <c r="BN82">
        <v>0</v>
      </c>
      <c r="BO82" t="s">
        <v>3</v>
      </c>
      <c r="BP82">
        <v>0</v>
      </c>
      <c r="BQ82">
        <v>2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108</v>
      </c>
      <c r="CA82">
        <v>55</v>
      </c>
      <c r="CB82" t="s">
        <v>3</v>
      </c>
      <c r="CE82">
        <v>0</v>
      </c>
      <c r="CF82">
        <v>0</v>
      </c>
      <c r="CG82">
        <v>0</v>
      </c>
      <c r="CM82">
        <v>0</v>
      </c>
      <c r="CN82" t="s">
        <v>3</v>
      </c>
      <c r="CO82">
        <v>0</v>
      </c>
      <c r="CP82" t="e">
        <f t="shared" si="75"/>
        <v>#REF!</v>
      </c>
      <c r="CQ82" t="e">
        <f>AC82*BC82</f>
        <v>#REF!</v>
      </c>
      <c r="CR82">
        <f>AD82*BB82</f>
        <v>0</v>
      </c>
      <c r="CS82">
        <f t="shared" si="77"/>
        <v>0</v>
      </c>
      <c r="CT82">
        <f t="shared" si="78"/>
        <v>0</v>
      </c>
      <c r="CU82">
        <f t="shared" si="79"/>
        <v>0</v>
      </c>
      <c r="CV82">
        <f t="shared" si="80"/>
        <v>0</v>
      </c>
      <c r="CW82">
        <f t="shared" si="81"/>
        <v>0</v>
      </c>
      <c r="CX82">
        <f t="shared" si="82"/>
        <v>0</v>
      </c>
      <c r="CY82">
        <f t="shared" si="83"/>
        <v>0</v>
      </c>
      <c r="CZ82">
        <f t="shared" si="84"/>
        <v>0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1003</v>
      </c>
      <c r="DV82" t="s">
        <v>109</v>
      </c>
      <c r="DW82" t="str">
        <f>'1.Лок.смета.и.Акт'!D98</f>
        <v>м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66434312</v>
      </c>
      <c r="EF82">
        <v>2</v>
      </c>
      <c r="EG82" t="s">
        <v>22</v>
      </c>
      <c r="EH82">
        <v>10</v>
      </c>
      <c r="EI82" t="s">
        <v>102</v>
      </c>
      <c r="EJ82">
        <v>1</v>
      </c>
      <c r="EK82">
        <v>10001</v>
      </c>
      <c r="EL82" t="s">
        <v>102</v>
      </c>
      <c r="EM82" t="s">
        <v>103</v>
      </c>
      <c r="EO82" t="s">
        <v>3</v>
      </c>
      <c r="EQ82">
        <v>0</v>
      </c>
      <c r="ER82">
        <v>6.38</v>
      </c>
      <c r="ES82" s="31" t="e">
        <f>'1.Лок.смета.и.Акт'!#REF!</f>
        <v>#REF!</v>
      </c>
      <c r="ET82">
        <v>0</v>
      </c>
      <c r="EU82">
        <v>0</v>
      </c>
      <c r="EV82">
        <v>0</v>
      </c>
      <c r="EW82">
        <v>0</v>
      </c>
      <c r="EX82">
        <v>0</v>
      </c>
      <c r="FQ82">
        <v>0</v>
      </c>
      <c r="FR82">
        <v>0</v>
      </c>
      <c r="FS82">
        <v>0</v>
      </c>
      <c r="FX82">
        <v>108</v>
      </c>
      <c r="FY82">
        <v>55</v>
      </c>
      <c r="GA82" t="s">
        <v>3</v>
      </c>
      <c r="GD82">
        <v>1</v>
      </c>
      <c r="GF82">
        <v>-401269913</v>
      </c>
      <c r="GG82">
        <v>2</v>
      </c>
      <c r="GH82">
        <v>1</v>
      </c>
      <c r="GI82">
        <v>4</v>
      </c>
      <c r="GJ82">
        <v>0</v>
      </c>
      <c r="GK82">
        <v>0</v>
      </c>
      <c r="GL82">
        <f t="shared" si="85"/>
        <v>0</v>
      </c>
      <c r="GM82" t="e">
        <f t="shared" si="86"/>
        <v>#REF!</v>
      </c>
      <c r="GN82" t="e">
        <f t="shared" si="87"/>
        <v>#REF!</v>
      </c>
      <c r="GO82">
        <f t="shared" si="88"/>
        <v>0</v>
      </c>
      <c r="GP82">
        <f t="shared" si="89"/>
        <v>0</v>
      </c>
      <c r="GR82">
        <v>0</v>
      </c>
      <c r="GS82">
        <v>3</v>
      </c>
      <c r="GT82">
        <v>0</v>
      </c>
      <c r="GU82" t="s">
        <v>3</v>
      </c>
      <c r="GV82">
        <f t="shared" si="90"/>
        <v>0</v>
      </c>
      <c r="GW82">
        <v>1</v>
      </c>
      <c r="GX82">
        <f t="shared" si="91"/>
        <v>0</v>
      </c>
      <c r="HA82">
        <v>0</v>
      </c>
      <c r="HB82">
        <v>0</v>
      </c>
      <c r="HC82">
        <f t="shared" si="92"/>
        <v>0</v>
      </c>
      <c r="HE82" t="s">
        <v>3</v>
      </c>
      <c r="HF82" t="s">
        <v>3</v>
      </c>
      <c r="HM82" t="s">
        <v>3</v>
      </c>
      <c r="HN82" t="s">
        <v>104</v>
      </c>
      <c r="HO82" t="s">
        <v>105</v>
      </c>
      <c r="HP82" t="s">
        <v>102</v>
      </c>
      <c r="HQ82" t="s">
        <v>102</v>
      </c>
      <c r="HS82">
        <v>0</v>
      </c>
      <c r="IF82">
        <v>-1</v>
      </c>
      <c r="IK82">
        <v>0</v>
      </c>
    </row>
    <row r="83" spans="1:245" x14ac:dyDescent="0.2">
      <c r="A83">
        <v>18</v>
      </c>
      <c r="B83">
        <v>1</v>
      </c>
      <c r="C83">
        <v>90</v>
      </c>
      <c r="E83" t="s">
        <v>181</v>
      </c>
      <c r="F83" t="str">
        <f>'1.Лок.смета.и.Акт'!B99</f>
        <v>01.7.06.02-0002</v>
      </c>
      <c r="G83" t="s">
        <v>113</v>
      </c>
      <c r="H83" t="s">
        <v>109</v>
      </c>
      <c r="I83">
        <f>I81*J83</f>
        <v>-773.43825000000004</v>
      </c>
      <c r="J83">
        <v>-57.5</v>
      </c>
      <c r="K83">
        <v>-57.5</v>
      </c>
      <c r="O83" t="e">
        <f t="shared" si="55"/>
        <v>#REF!</v>
      </c>
      <c r="P83" t="e">
        <f t="shared" si="56"/>
        <v>#REF!</v>
      </c>
      <c r="Q83">
        <f t="shared" si="57"/>
        <v>0</v>
      </c>
      <c r="R83">
        <f t="shared" si="58"/>
        <v>0</v>
      </c>
      <c r="S83">
        <f t="shared" si="59"/>
        <v>0</v>
      </c>
      <c r="T83">
        <f t="shared" si="60"/>
        <v>0</v>
      </c>
      <c r="U83">
        <f t="shared" si="61"/>
        <v>0</v>
      </c>
      <c r="V83">
        <f t="shared" si="62"/>
        <v>0</v>
      </c>
      <c r="W83">
        <f t="shared" si="63"/>
        <v>0</v>
      </c>
      <c r="X83">
        <f t="shared" si="64"/>
        <v>0</v>
      </c>
      <c r="Y83">
        <f t="shared" si="65"/>
        <v>0</v>
      </c>
      <c r="AA83">
        <v>88223195</v>
      </c>
      <c r="AB83" t="e">
        <f t="shared" si="66"/>
        <v>#REF!</v>
      </c>
      <c r="AC83" t="e">
        <f t="shared" si="67"/>
        <v>#REF!</v>
      </c>
      <c r="AD83">
        <f t="shared" si="68"/>
        <v>0</v>
      </c>
      <c r="AE83">
        <f t="shared" si="69"/>
        <v>0</v>
      </c>
      <c r="AF83">
        <f t="shared" si="70"/>
        <v>0</v>
      </c>
      <c r="AG83">
        <f t="shared" si="71"/>
        <v>0</v>
      </c>
      <c r="AH83">
        <f t="shared" si="72"/>
        <v>0</v>
      </c>
      <c r="AI83">
        <f t="shared" si="73"/>
        <v>0</v>
      </c>
      <c r="AJ83">
        <f t="shared" si="74"/>
        <v>0</v>
      </c>
      <c r="AK83">
        <v>7.95</v>
      </c>
      <c r="AL83" s="31" t="e">
        <f>'1.Лок.смета.и.Акт'!#REF!</f>
        <v>#REF!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108</v>
      </c>
      <c r="AU83">
        <v>55</v>
      </c>
      <c r="AV83">
        <v>1</v>
      </c>
      <c r="AW83">
        <v>1</v>
      </c>
      <c r="AZ83">
        <v>1</v>
      </c>
      <c r="BA83">
        <v>1</v>
      </c>
      <c r="BB83">
        <v>1</v>
      </c>
      <c r="BC83" t="e">
        <f>'1.Лок.смета.и.Акт'!#REF!</f>
        <v>#REF!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114</v>
      </c>
      <c r="BM83">
        <v>10001</v>
      </c>
      <c r="BN83">
        <v>0</v>
      </c>
      <c r="BO83" t="s">
        <v>3</v>
      </c>
      <c r="BP83">
        <v>0</v>
      </c>
      <c r="BQ83">
        <v>2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108</v>
      </c>
      <c r="CA83">
        <v>55</v>
      </c>
      <c r="CB83" t="s">
        <v>3</v>
      </c>
      <c r="CE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 t="e">
        <f t="shared" si="75"/>
        <v>#REF!</v>
      </c>
      <c r="CQ83" t="e">
        <f>AC83*BC83</f>
        <v>#REF!</v>
      </c>
      <c r="CR83">
        <f>AD83*BB83</f>
        <v>0</v>
      </c>
      <c r="CS83">
        <f t="shared" si="77"/>
        <v>0</v>
      </c>
      <c r="CT83">
        <f t="shared" si="78"/>
        <v>0</v>
      </c>
      <c r="CU83">
        <f t="shared" si="79"/>
        <v>0</v>
      </c>
      <c r="CV83">
        <f t="shared" si="80"/>
        <v>0</v>
      </c>
      <c r="CW83">
        <f t="shared" si="81"/>
        <v>0</v>
      </c>
      <c r="CX83">
        <f t="shared" si="82"/>
        <v>0</v>
      </c>
      <c r="CY83">
        <f t="shared" si="83"/>
        <v>0</v>
      </c>
      <c r="CZ83">
        <f t="shared" si="84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1003</v>
      </c>
      <c r="DV83" t="s">
        <v>109</v>
      </c>
      <c r="DW83" t="str">
        <f>'1.Лок.смета.и.Акт'!D99</f>
        <v>м</v>
      </c>
      <c r="DX83">
        <v>1</v>
      </c>
      <c r="DZ83" t="s">
        <v>3</v>
      </c>
      <c r="EA83" t="s">
        <v>3</v>
      </c>
      <c r="EB83" t="s">
        <v>3</v>
      </c>
      <c r="EC83" t="s">
        <v>3</v>
      </c>
      <c r="EE83">
        <v>66434312</v>
      </c>
      <c r="EF83">
        <v>2</v>
      </c>
      <c r="EG83" t="s">
        <v>22</v>
      </c>
      <c r="EH83">
        <v>10</v>
      </c>
      <c r="EI83" t="s">
        <v>102</v>
      </c>
      <c r="EJ83">
        <v>1</v>
      </c>
      <c r="EK83">
        <v>10001</v>
      </c>
      <c r="EL83" t="s">
        <v>102</v>
      </c>
      <c r="EM83" t="s">
        <v>103</v>
      </c>
      <c r="EO83" t="s">
        <v>3</v>
      </c>
      <c r="EQ83">
        <v>0</v>
      </c>
      <c r="ER83">
        <v>7.95</v>
      </c>
      <c r="ES83" s="31" t="e">
        <f>'1.Лок.смета.и.Акт'!#REF!</f>
        <v>#REF!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v>0</v>
      </c>
      <c r="FS83">
        <v>0</v>
      </c>
      <c r="FX83">
        <v>108</v>
      </c>
      <c r="FY83">
        <v>55</v>
      </c>
      <c r="GA83" t="s">
        <v>3</v>
      </c>
      <c r="GD83">
        <v>1</v>
      </c>
      <c r="GF83">
        <v>-602402899</v>
      </c>
      <c r="GG83">
        <v>2</v>
      </c>
      <c r="GH83">
        <v>1</v>
      </c>
      <c r="GI83">
        <v>4</v>
      </c>
      <c r="GJ83">
        <v>0</v>
      </c>
      <c r="GK83">
        <v>0</v>
      </c>
      <c r="GL83">
        <f t="shared" si="85"/>
        <v>0</v>
      </c>
      <c r="GM83" t="e">
        <f t="shared" si="86"/>
        <v>#REF!</v>
      </c>
      <c r="GN83" t="e">
        <f t="shared" si="87"/>
        <v>#REF!</v>
      </c>
      <c r="GO83">
        <f t="shared" si="88"/>
        <v>0</v>
      </c>
      <c r="GP83">
        <f t="shared" si="89"/>
        <v>0</v>
      </c>
      <c r="GR83">
        <v>0</v>
      </c>
      <c r="GS83">
        <v>3</v>
      </c>
      <c r="GT83">
        <v>0</v>
      </c>
      <c r="GU83" t="s">
        <v>3</v>
      </c>
      <c r="GV83">
        <f t="shared" si="90"/>
        <v>0</v>
      </c>
      <c r="GW83">
        <v>1</v>
      </c>
      <c r="GX83">
        <f t="shared" si="91"/>
        <v>0</v>
      </c>
      <c r="HA83">
        <v>0</v>
      </c>
      <c r="HB83">
        <v>0</v>
      </c>
      <c r="HC83">
        <f t="shared" si="92"/>
        <v>0</v>
      </c>
      <c r="HE83" t="s">
        <v>3</v>
      </c>
      <c r="HF83" t="s">
        <v>3</v>
      </c>
      <c r="HM83" t="s">
        <v>3</v>
      </c>
      <c r="HN83" t="s">
        <v>104</v>
      </c>
      <c r="HO83" t="s">
        <v>105</v>
      </c>
      <c r="HP83" t="s">
        <v>102</v>
      </c>
      <c r="HQ83" t="s">
        <v>102</v>
      </c>
      <c r="HS83">
        <v>0</v>
      </c>
      <c r="IF83">
        <v>-1</v>
      </c>
      <c r="IK83">
        <v>0</v>
      </c>
    </row>
    <row r="84" spans="1:245" x14ac:dyDescent="0.2">
      <c r="A84">
        <v>18</v>
      </c>
      <c r="B84">
        <v>1</v>
      </c>
      <c r="C84">
        <v>91</v>
      </c>
      <c r="E84" t="s">
        <v>182</v>
      </c>
      <c r="F84" t="str">
        <f>'1.Лок.смета.и.Акт'!B100</f>
        <v>01.7.06.11-0001</v>
      </c>
      <c r="G84" t="s">
        <v>117</v>
      </c>
      <c r="H84" t="s">
        <v>76</v>
      </c>
      <c r="I84">
        <f>I81*J84</f>
        <v>-211.85482500000001</v>
      </c>
      <c r="J84">
        <v>-15.75</v>
      </c>
      <c r="K84">
        <v>-15.75</v>
      </c>
      <c r="O84" t="e">
        <f t="shared" si="55"/>
        <v>#REF!</v>
      </c>
      <c r="P84" t="e">
        <f t="shared" si="56"/>
        <v>#REF!</v>
      </c>
      <c r="Q84">
        <f t="shared" si="57"/>
        <v>0</v>
      </c>
      <c r="R84">
        <f t="shared" si="58"/>
        <v>0</v>
      </c>
      <c r="S84">
        <f t="shared" si="59"/>
        <v>0</v>
      </c>
      <c r="T84">
        <f t="shared" si="60"/>
        <v>0</v>
      </c>
      <c r="U84">
        <f t="shared" si="61"/>
        <v>0</v>
      </c>
      <c r="V84">
        <f t="shared" si="62"/>
        <v>0</v>
      </c>
      <c r="W84">
        <f t="shared" si="63"/>
        <v>0</v>
      </c>
      <c r="X84">
        <f t="shared" si="64"/>
        <v>0</v>
      </c>
      <c r="Y84">
        <f t="shared" si="65"/>
        <v>0</v>
      </c>
      <c r="AA84">
        <v>88223195</v>
      </c>
      <c r="AB84" t="e">
        <f t="shared" si="66"/>
        <v>#REF!</v>
      </c>
      <c r="AC84" t="e">
        <f t="shared" si="67"/>
        <v>#REF!</v>
      </c>
      <c r="AD84">
        <f t="shared" si="68"/>
        <v>0</v>
      </c>
      <c r="AE84">
        <f t="shared" si="69"/>
        <v>0</v>
      </c>
      <c r="AF84">
        <f t="shared" si="70"/>
        <v>0</v>
      </c>
      <c r="AG84">
        <f t="shared" si="71"/>
        <v>0</v>
      </c>
      <c r="AH84">
        <f t="shared" si="72"/>
        <v>0</v>
      </c>
      <c r="AI84">
        <f t="shared" si="73"/>
        <v>0</v>
      </c>
      <c r="AJ84">
        <f t="shared" si="74"/>
        <v>0</v>
      </c>
      <c r="AK84">
        <v>64.099999999999994</v>
      </c>
      <c r="AL84" s="31" t="e">
        <f>'1.Лок.смета.и.Акт'!#REF!</f>
        <v>#REF!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108</v>
      </c>
      <c r="AU84">
        <v>55</v>
      </c>
      <c r="AV84">
        <v>1</v>
      </c>
      <c r="AW84">
        <v>1</v>
      </c>
      <c r="AZ84">
        <v>1</v>
      </c>
      <c r="BA84">
        <v>1</v>
      </c>
      <c r="BB84">
        <v>1</v>
      </c>
      <c r="BC84" t="e">
        <f>'1.Лок.смета.и.Акт'!#REF!</f>
        <v>#REF!</v>
      </c>
      <c r="BD84" t="s">
        <v>3</v>
      </c>
      <c r="BE84" t="s">
        <v>3</v>
      </c>
      <c r="BF84" t="s">
        <v>3</v>
      </c>
      <c r="BG84" t="s">
        <v>3</v>
      </c>
      <c r="BH84">
        <v>3</v>
      </c>
      <c r="BI84">
        <v>1</v>
      </c>
      <c r="BJ84" t="s">
        <v>118</v>
      </c>
      <c r="BM84">
        <v>10001</v>
      </c>
      <c r="BN84">
        <v>0</v>
      </c>
      <c r="BO84" t="s">
        <v>3</v>
      </c>
      <c r="BP84">
        <v>0</v>
      </c>
      <c r="BQ84">
        <v>2</v>
      </c>
      <c r="BR84">
        <v>1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108</v>
      </c>
      <c r="CA84">
        <v>55</v>
      </c>
      <c r="CB84" t="s">
        <v>3</v>
      </c>
      <c r="CE84">
        <v>0</v>
      </c>
      <c r="CF84">
        <v>0</v>
      </c>
      <c r="CG84">
        <v>0</v>
      </c>
      <c r="CM84">
        <v>0</v>
      </c>
      <c r="CN84" t="s">
        <v>3</v>
      </c>
      <c r="CO84">
        <v>0</v>
      </c>
      <c r="CP84" t="e">
        <f t="shared" si="75"/>
        <v>#REF!</v>
      </c>
      <c r="CQ84" t="e">
        <f>AC84*BC84</f>
        <v>#REF!</v>
      </c>
      <c r="CR84">
        <f>AD84*BB84</f>
        <v>0</v>
      </c>
      <c r="CS84">
        <f t="shared" si="77"/>
        <v>0</v>
      </c>
      <c r="CT84">
        <f t="shared" si="78"/>
        <v>0</v>
      </c>
      <c r="CU84">
        <f t="shared" si="79"/>
        <v>0</v>
      </c>
      <c r="CV84">
        <f t="shared" si="80"/>
        <v>0</v>
      </c>
      <c r="CW84">
        <f t="shared" si="81"/>
        <v>0</v>
      </c>
      <c r="CX84">
        <f t="shared" si="82"/>
        <v>0</v>
      </c>
      <c r="CY84">
        <f t="shared" si="83"/>
        <v>0</v>
      </c>
      <c r="CZ84">
        <f t="shared" si="84"/>
        <v>0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1003</v>
      </c>
      <c r="DV84" t="s">
        <v>76</v>
      </c>
      <c r="DW84" t="str">
        <f>'1.Лок.смета.и.Акт'!D100</f>
        <v>10 м</v>
      </c>
      <c r="DX84">
        <v>10</v>
      </c>
      <c r="DZ84" t="s">
        <v>3</v>
      </c>
      <c r="EA84" t="s">
        <v>3</v>
      </c>
      <c r="EB84" t="s">
        <v>3</v>
      </c>
      <c r="EC84" t="s">
        <v>3</v>
      </c>
      <c r="EE84">
        <v>66434312</v>
      </c>
      <c r="EF84">
        <v>2</v>
      </c>
      <c r="EG84" t="s">
        <v>22</v>
      </c>
      <c r="EH84">
        <v>10</v>
      </c>
      <c r="EI84" t="s">
        <v>102</v>
      </c>
      <c r="EJ84">
        <v>1</v>
      </c>
      <c r="EK84">
        <v>10001</v>
      </c>
      <c r="EL84" t="s">
        <v>102</v>
      </c>
      <c r="EM84" t="s">
        <v>103</v>
      </c>
      <c r="EO84" t="s">
        <v>3</v>
      </c>
      <c r="EQ84">
        <v>0</v>
      </c>
      <c r="ER84">
        <v>64.099999999999994</v>
      </c>
      <c r="ES84" s="31" t="e">
        <f>'1.Лок.смета.и.Акт'!#REF!</f>
        <v>#REF!</v>
      </c>
      <c r="ET84">
        <v>0</v>
      </c>
      <c r="EU84">
        <v>0</v>
      </c>
      <c r="EV84">
        <v>0</v>
      </c>
      <c r="EW84">
        <v>0</v>
      </c>
      <c r="EX84">
        <v>0</v>
      </c>
      <c r="FQ84">
        <v>0</v>
      </c>
      <c r="FR84">
        <v>0</v>
      </c>
      <c r="FS84">
        <v>0</v>
      </c>
      <c r="FX84">
        <v>108</v>
      </c>
      <c r="FY84">
        <v>55</v>
      </c>
      <c r="GA84" t="s">
        <v>3</v>
      </c>
      <c r="GD84">
        <v>1</v>
      </c>
      <c r="GF84">
        <v>-236616192</v>
      </c>
      <c r="GG84">
        <v>2</v>
      </c>
      <c r="GH84">
        <v>1</v>
      </c>
      <c r="GI84">
        <v>4</v>
      </c>
      <c r="GJ84">
        <v>0</v>
      </c>
      <c r="GK84">
        <v>0</v>
      </c>
      <c r="GL84">
        <f t="shared" si="85"/>
        <v>0</v>
      </c>
      <c r="GM84" t="e">
        <f t="shared" si="86"/>
        <v>#REF!</v>
      </c>
      <c r="GN84" t="e">
        <f t="shared" si="87"/>
        <v>#REF!</v>
      </c>
      <c r="GO84">
        <f t="shared" si="88"/>
        <v>0</v>
      </c>
      <c r="GP84">
        <f t="shared" si="89"/>
        <v>0</v>
      </c>
      <c r="GR84">
        <v>0</v>
      </c>
      <c r="GS84">
        <v>3</v>
      </c>
      <c r="GT84">
        <v>0</v>
      </c>
      <c r="GU84" t="s">
        <v>3</v>
      </c>
      <c r="GV84">
        <f t="shared" si="90"/>
        <v>0</v>
      </c>
      <c r="GW84">
        <v>1</v>
      </c>
      <c r="GX84">
        <f t="shared" si="91"/>
        <v>0</v>
      </c>
      <c r="HA84">
        <v>0</v>
      </c>
      <c r="HB84">
        <v>0</v>
      </c>
      <c r="HC84">
        <f t="shared" si="92"/>
        <v>0</v>
      </c>
      <c r="HE84" t="s">
        <v>3</v>
      </c>
      <c r="HF84" t="s">
        <v>3</v>
      </c>
      <c r="HM84" t="s">
        <v>3</v>
      </c>
      <c r="HN84" t="s">
        <v>104</v>
      </c>
      <c r="HO84" t="s">
        <v>105</v>
      </c>
      <c r="HP84" t="s">
        <v>102</v>
      </c>
      <c r="HQ84" t="s">
        <v>102</v>
      </c>
      <c r="HS84">
        <v>0</v>
      </c>
      <c r="IF84">
        <v>-1</v>
      </c>
      <c r="IK84">
        <v>0</v>
      </c>
    </row>
    <row r="85" spans="1:245" x14ac:dyDescent="0.2">
      <c r="A85">
        <v>18</v>
      </c>
      <c r="B85">
        <v>1</v>
      </c>
      <c r="C85">
        <v>92</v>
      </c>
      <c r="E85" t="s">
        <v>183</v>
      </c>
      <c r="F85" t="str">
        <f>'1.Лок.смета.и.Акт'!B101</f>
        <v>01.7.15.07-0005</v>
      </c>
      <c r="G85" t="s">
        <v>121</v>
      </c>
      <c r="H85" t="s">
        <v>122</v>
      </c>
      <c r="I85">
        <f>I81*J85</f>
        <v>-539.38910999999996</v>
      </c>
      <c r="J85">
        <v>-40.099999999999994</v>
      </c>
      <c r="K85">
        <v>-40.1</v>
      </c>
      <c r="O85" t="e">
        <f t="shared" si="55"/>
        <v>#REF!</v>
      </c>
      <c r="P85" t="e">
        <f t="shared" si="56"/>
        <v>#REF!</v>
      </c>
      <c r="Q85">
        <f t="shared" si="57"/>
        <v>0</v>
      </c>
      <c r="R85">
        <f t="shared" si="58"/>
        <v>0</v>
      </c>
      <c r="S85">
        <f t="shared" si="59"/>
        <v>0</v>
      </c>
      <c r="T85">
        <f t="shared" si="60"/>
        <v>0</v>
      </c>
      <c r="U85">
        <f t="shared" si="61"/>
        <v>0</v>
      </c>
      <c r="V85">
        <f t="shared" si="62"/>
        <v>0</v>
      </c>
      <c r="W85">
        <f t="shared" si="63"/>
        <v>0</v>
      </c>
      <c r="X85">
        <f t="shared" si="64"/>
        <v>0</v>
      </c>
      <c r="Y85">
        <f t="shared" si="65"/>
        <v>0</v>
      </c>
      <c r="AA85">
        <v>88223195</v>
      </c>
      <c r="AB85" t="e">
        <f t="shared" si="66"/>
        <v>#REF!</v>
      </c>
      <c r="AC85" t="e">
        <f t="shared" si="67"/>
        <v>#REF!</v>
      </c>
      <c r="AD85">
        <f t="shared" si="68"/>
        <v>0</v>
      </c>
      <c r="AE85">
        <f t="shared" si="69"/>
        <v>0</v>
      </c>
      <c r="AF85">
        <f t="shared" si="70"/>
        <v>0</v>
      </c>
      <c r="AG85">
        <f t="shared" si="71"/>
        <v>0</v>
      </c>
      <c r="AH85">
        <f t="shared" si="72"/>
        <v>0</v>
      </c>
      <c r="AI85">
        <f t="shared" si="73"/>
        <v>0</v>
      </c>
      <c r="AJ85">
        <f t="shared" si="74"/>
        <v>0</v>
      </c>
      <c r="AK85">
        <v>7.03</v>
      </c>
      <c r="AL85" s="31" t="e">
        <f>'1.Лок.смета.и.Акт'!#REF!</f>
        <v>#REF!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108</v>
      </c>
      <c r="AU85">
        <v>55</v>
      </c>
      <c r="AV85">
        <v>1</v>
      </c>
      <c r="AW85">
        <v>1</v>
      </c>
      <c r="AZ85">
        <v>1</v>
      </c>
      <c r="BA85">
        <v>1</v>
      </c>
      <c r="BB85">
        <v>1</v>
      </c>
      <c r="BC85" t="e">
        <f>'1.Лок.смета.и.Акт'!#REF!</f>
        <v>#REF!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123</v>
      </c>
      <c r="BM85">
        <v>10001</v>
      </c>
      <c r="BN85">
        <v>0</v>
      </c>
      <c r="BO85" t="s">
        <v>3</v>
      </c>
      <c r="BP85">
        <v>0</v>
      </c>
      <c r="BQ85">
        <v>2</v>
      </c>
      <c r="BR85">
        <v>1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108</v>
      </c>
      <c r="CA85">
        <v>55</v>
      </c>
      <c r="CB85" t="s">
        <v>3</v>
      </c>
      <c r="CE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 t="e">
        <f t="shared" si="75"/>
        <v>#REF!</v>
      </c>
      <c r="CQ85" t="e">
        <f>AC85*BC85</f>
        <v>#REF!</v>
      </c>
      <c r="CR85">
        <f>AD85*BB85</f>
        <v>0</v>
      </c>
      <c r="CS85">
        <f t="shared" si="77"/>
        <v>0</v>
      </c>
      <c r="CT85">
        <f t="shared" si="78"/>
        <v>0</v>
      </c>
      <c r="CU85">
        <f t="shared" si="79"/>
        <v>0</v>
      </c>
      <c r="CV85">
        <f t="shared" si="80"/>
        <v>0</v>
      </c>
      <c r="CW85">
        <f t="shared" si="81"/>
        <v>0</v>
      </c>
      <c r="CX85">
        <f t="shared" si="82"/>
        <v>0</v>
      </c>
      <c r="CY85">
        <f t="shared" si="83"/>
        <v>0</v>
      </c>
      <c r="CZ85">
        <f t="shared" si="84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122</v>
      </c>
      <c r="DW85" t="str">
        <f>'1.Лок.смета.и.Акт'!D101</f>
        <v>10 ШТ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66434312</v>
      </c>
      <c r="EF85">
        <v>2</v>
      </c>
      <c r="EG85" t="s">
        <v>22</v>
      </c>
      <c r="EH85">
        <v>10</v>
      </c>
      <c r="EI85" t="s">
        <v>102</v>
      </c>
      <c r="EJ85">
        <v>1</v>
      </c>
      <c r="EK85">
        <v>10001</v>
      </c>
      <c r="EL85" t="s">
        <v>102</v>
      </c>
      <c r="EM85" t="s">
        <v>103</v>
      </c>
      <c r="EO85" t="s">
        <v>3</v>
      </c>
      <c r="EQ85">
        <v>0</v>
      </c>
      <c r="ER85">
        <v>7.03</v>
      </c>
      <c r="ES85" s="31" t="e">
        <f>'1.Лок.смета.и.Акт'!#REF!</f>
        <v>#REF!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v>0</v>
      </c>
      <c r="FS85">
        <v>0</v>
      </c>
      <c r="FX85">
        <v>108</v>
      </c>
      <c r="FY85">
        <v>55</v>
      </c>
      <c r="GA85" t="s">
        <v>3</v>
      </c>
      <c r="GD85">
        <v>1</v>
      </c>
      <c r="GF85">
        <v>1137178285</v>
      </c>
      <c r="GG85">
        <v>2</v>
      </c>
      <c r="GH85">
        <v>1</v>
      </c>
      <c r="GI85">
        <v>4</v>
      </c>
      <c r="GJ85">
        <v>0</v>
      </c>
      <c r="GK85">
        <v>0</v>
      </c>
      <c r="GL85">
        <f t="shared" si="85"/>
        <v>0</v>
      </c>
      <c r="GM85" t="e">
        <f t="shared" si="86"/>
        <v>#REF!</v>
      </c>
      <c r="GN85" t="e">
        <f t="shared" si="87"/>
        <v>#REF!</v>
      </c>
      <c r="GO85">
        <f t="shared" si="88"/>
        <v>0</v>
      </c>
      <c r="GP85">
        <f t="shared" si="89"/>
        <v>0</v>
      </c>
      <c r="GR85">
        <v>0</v>
      </c>
      <c r="GS85">
        <v>3</v>
      </c>
      <c r="GT85">
        <v>0</v>
      </c>
      <c r="GU85" t="s">
        <v>3</v>
      </c>
      <c r="GV85">
        <f t="shared" si="90"/>
        <v>0</v>
      </c>
      <c r="GW85">
        <v>1</v>
      </c>
      <c r="GX85">
        <f t="shared" si="91"/>
        <v>0</v>
      </c>
      <c r="HA85">
        <v>0</v>
      </c>
      <c r="HB85">
        <v>0</v>
      </c>
      <c r="HC85">
        <f t="shared" si="92"/>
        <v>0</v>
      </c>
      <c r="HE85" t="s">
        <v>3</v>
      </c>
      <c r="HF85" t="s">
        <v>3</v>
      </c>
      <c r="HM85" t="s">
        <v>3</v>
      </c>
      <c r="HN85" t="s">
        <v>104</v>
      </c>
      <c r="HO85" t="s">
        <v>105</v>
      </c>
      <c r="HP85" t="s">
        <v>102</v>
      </c>
      <c r="HQ85" t="s">
        <v>102</v>
      </c>
      <c r="HS85">
        <v>0</v>
      </c>
      <c r="IF85">
        <v>-1</v>
      </c>
      <c r="IK85">
        <v>0</v>
      </c>
    </row>
    <row r="86" spans="1:245" x14ac:dyDescent="0.2">
      <c r="A86">
        <v>18</v>
      </c>
      <c r="B86">
        <v>1</v>
      </c>
      <c r="C86">
        <v>95</v>
      </c>
      <c r="E86" t="s">
        <v>184</v>
      </c>
      <c r="F86" t="str">
        <f>'1.Лок.смета.и.Акт'!B102</f>
        <v>Прайс</v>
      </c>
      <c r="G86" t="s">
        <v>124</v>
      </c>
      <c r="H86" t="s">
        <v>109</v>
      </c>
      <c r="I86">
        <f>I81*J86</f>
        <v>2451.7800000000002</v>
      </c>
      <c r="J86" s="78">
        <f>'4.Ведомость_списания'!F64</f>
        <v>182.27356870441824</v>
      </c>
      <c r="K86">
        <v>182.27356870400001</v>
      </c>
      <c r="O86" t="e">
        <f t="shared" si="55"/>
        <v>#REF!</v>
      </c>
      <c r="P86" t="e">
        <f t="shared" si="56"/>
        <v>#REF!</v>
      </c>
      <c r="Q86">
        <f t="shared" si="57"/>
        <v>0</v>
      </c>
      <c r="R86">
        <f t="shared" si="58"/>
        <v>0</v>
      </c>
      <c r="S86">
        <f t="shared" si="59"/>
        <v>0</v>
      </c>
      <c r="T86">
        <f t="shared" si="60"/>
        <v>0</v>
      </c>
      <c r="U86">
        <f t="shared" si="61"/>
        <v>0</v>
      </c>
      <c r="V86">
        <f t="shared" si="62"/>
        <v>0</v>
      </c>
      <c r="W86">
        <f t="shared" si="63"/>
        <v>0</v>
      </c>
      <c r="X86">
        <f t="shared" si="64"/>
        <v>0</v>
      </c>
      <c r="Y86">
        <f t="shared" si="65"/>
        <v>0</v>
      </c>
      <c r="AA86">
        <v>88223195</v>
      </c>
      <c r="AB86" t="e">
        <f t="shared" si="66"/>
        <v>#REF!</v>
      </c>
      <c r="AC86" t="e">
        <f t="shared" si="67"/>
        <v>#REF!</v>
      </c>
      <c r="AD86">
        <f t="shared" si="68"/>
        <v>0</v>
      </c>
      <c r="AE86">
        <f t="shared" si="69"/>
        <v>0</v>
      </c>
      <c r="AF86">
        <f t="shared" si="70"/>
        <v>0</v>
      </c>
      <c r="AG86">
        <f t="shared" si="71"/>
        <v>0</v>
      </c>
      <c r="AH86">
        <f t="shared" si="72"/>
        <v>0</v>
      </c>
      <c r="AI86">
        <f t="shared" si="73"/>
        <v>0</v>
      </c>
      <c r="AJ86">
        <f t="shared" si="74"/>
        <v>0</v>
      </c>
      <c r="AK86">
        <v>12.73</v>
      </c>
      <c r="AL86" s="31" t="e">
        <f>'1.Лок.смета.и.Акт'!#REF!</f>
        <v>#REF!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1</v>
      </c>
      <c r="AW86">
        <v>1</v>
      </c>
      <c r="AZ86">
        <v>1</v>
      </c>
      <c r="BA86">
        <v>1</v>
      </c>
      <c r="BB86">
        <v>1</v>
      </c>
      <c r="BC86" t="e">
        <f>'1.Лок.смета.и.Акт'!#REF!</f>
        <v>#REF!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1</v>
      </c>
      <c r="BJ86" t="s">
        <v>3</v>
      </c>
      <c r="BM86">
        <v>1100</v>
      </c>
      <c r="BN86">
        <v>0</v>
      </c>
      <c r="BO86" t="s">
        <v>3</v>
      </c>
      <c r="BP86">
        <v>0</v>
      </c>
      <c r="BQ86">
        <v>8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0</v>
      </c>
      <c r="CA86">
        <v>0</v>
      </c>
      <c r="CB86" t="s">
        <v>3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 t="e">
        <f t="shared" si="75"/>
        <v>#REF!</v>
      </c>
      <c r="CQ86" t="e">
        <f t="shared" ref="CQ86:CR90" si="95">AC86</f>
        <v>#REF!</v>
      </c>
      <c r="CR86">
        <f t="shared" si="95"/>
        <v>0</v>
      </c>
      <c r="CS86">
        <f t="shared" si="77"/>
        <v>0</v>
      </c>
      <c r="CT86">
        <f t="shared" si="78"/>
        <v>0</v>
      </c>
      <c r="CU86">
        <f t="shared" si="79"/>
        <v>0</v>
      </c>
      <c r="CV86">
        <f t="shared" si="80"/>
        <v>0</v>
      </c>
      <c r="CW86">
        <f t="shared" si="81"/>
        <v>0</v>
      </c>
      <c r="CX86">
        <f t="shared" si="82"/>
        <v>0</v>
      </c>
      <c r="CY86">
        <f t="shared" si="83"/>
        <v>0</v>
      </c>
      <c r="CZ86">
        <f t="shared" si="84"/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1003</v>
      </c>
      <c r="DV86" t="s">
        <v>109</v>
      </c>
      <c r="DW86" t="str">
        <f>'1.Лок.смета.и.Акт'!D102</f>
        <v>м</v>
      </c>
      <c r="DX86">
        <v>1</v>
      </c>
      <c r="DZ86" t="s">
        <v>3</v>
      </c>
      <c r="EA86" t="s">
        <v>3</v>
      </c>
      <c r="EB86" t="s">
        <v>3</v>
      </c>
      <c r="EC86" t="s">
        <v>3</v>
      </c>
      <c r="EE86">
        <v>66434180</v>
      </c>
      <c r="EF86">
        <v>8</v>
      </c>
      <c r="EG86" t="s">
        <v>31</v>
      </c>
      <c r="EH86">
        <v>0</v>
      </c>
      <c r="EI86" t="s">
        <v>3</v>
      </c>
      <c r="EJ86">
        <v>1</v>
      </c>
      <c r="EK86">
        <v>1100</v>
      </c>
      <c r="EL86" t="s">
        <v>32</v>
      </c>
      <c r="EM86" t="s">
        <v>33</v>
      </c>
      <c r="EO86" t="s">
        <v>3</v>
      </c>
      <c r="EQ86">
        <v>0</v>
      </c>
      <c r="ER86">
        <v>12.73</v>
      </c>
      <c r="ES86" s="31" t="e">
        <f>'1.Лок.смета.и.Акт'!#REF!</f>
        <v>#REF!</v>
      </c>
      <c r="ET86">
        <v>0</v>
      </c>
      <c r="EU86">
        <v>0</v>
      </c>
      <c r="EV86">
        <v>0</v>
      </c>
      <c r="EW86">
        <v>0</v>
      </c>
      <c r="EX86">
        <v>0</v>
      </c>
      <c r="EZ86">
        <v>5</v>
      </c>
      <c r="FC86">
        <v>0</v>
      </c>
      <c r="FD86">
        <v>18</v>
      </c>
      <c r="FF86">
        <v>12.18</v>
      </c>
      <c r="FQ86">
        <v>0</v>
      </c>
      <c r="FR86">
        <v>0</v>
      </c>
      <c r="FS86">
        <v>0</v>
      </c>
      <c r="FX86">
        <v>0</v>
      </c>
      <c r="FY86">
        <v>0</v>
      </c>
      <c r="GA86" t="s">
        <v>125</v>
      </c>
      <c r="GD86">
        <v>1</v>
      </c>
      <c r="GF86">
        <v>-1945252716</v>
      </c>
      <c r="GG86">
        <v>2</v>
      </c>
      <c r="GH86">
        <v>3</v>
      </c>
      <c r="GI86">
        <v>4</v>
      </c>
      <c r="GJ86">
        <v>0</v>
      </c>
      <c r="GK86">
        <v>0</v>
      </c>
      <c r="GL86">
        <f t="shared" si="85"/>
        <v>0</v>
      </c>
      <c r="GM86" t="e">
        <f t="shared" si="86"/>
        <v>#REF!</v>
      </c>
      <c r="GN86" t="e">
        <f t="shared" si="87"/>
        <v>#REF!</v>
      </c>
      <c r="GO86">
        <f t="shared" si="88"/>
        <v>0</v>
      </c>
      <c r="GP86">
        <f t="shared" si="89"/>
        <v>0</v>
      </c>
      <c r="GR86">
        <v>1</v>
      </c>
      <c r="GS86">
        <v>1</v>
      </c>
      <c r="GT86">
        <v>0</v>
      </c>
      <c r="GU86" t="s">
        <v>3</v>
      </c>
      <c r="GV86">
        <f t="shared" si="90"/>
        <v>0</v>
      </c>
      <c r="GW86">
        <v>1</v>
      </c>
      <c r="GX86">
        <f t="shared" si="91"/>
        <v>0</v>
      </c>
      <c r="HA86">
        <v>0</v>
      </c>
      <c r="HB86">
        <v>0</v>
      </c>
      <c r="HC86">
        <f t="shared" si="92"/>
        <v>0</v>
      </c>
      <c r="HE86" t="s">
        <v>35</v>
      </c>
      <c r="HF86" t="s">
        <v>36</v>
      </c>
      <c r="HG86" t="e">
        <f>ROUND(AC86*I86,0)</f>
        <v>#REF!</v>
      </c>
      <c r="HM86" t="s">
        <v>3</v>
      </c>
      <c r="HN86" t="s">
        <v>3</v>
      </c>
      <c r="HO86" t="s">
        <v>3</v>
      </c>
      <c r="HP86" t="s">
        <v>3</v>
      </c>
      <c r="HQ86" t="s">
        <v>3</v>
      </c>
      <c r="HS86">
        <v>0</v>
      </c>
      <c r="IF86">
        <v>-1</v>
      </c>
      <c r="IK86">
        <v>0</v>
      </c>
    </row>
    <row r="87" spans="1:245" x14ac:dyDescent="0.2">
      <c r="A87">
        <v>18</v>
      </c>
      <c r="B87">
        <v>1</v>
      </c>
      <c r="C87">
        <v>96</v>
      </c>
      <c r="E87" t="s">
        <v>185</v>
      </c>
      <c r="F87" t="str">
        <f>'1.Лок.смета.и.Акт'!B103</f>
        <v>Прайс</v>
      </c>
      <c r="G87" t="s">
        <v>127</v>
      </c>
      <c r="H87" t="s">
        <v>109</v>
      </c>
      <c r="I87">
        <f>I81*J87</f>
        <v>968.13</v>
      </c>
      <c r="J87" s="78">
        <f>'4.Ведомость_списания'!F65</f>
        <v>71.974039297901285</v>
      </c>
      <c r="K87">
        <v>71.974039300000001</v>
      </c>
      <c r="O87" t="e">
        <f t="shared" si="55"/>
        <v>#REF!</v>
      </c>
      <c r="P87" t="e">
        <f t="shared" si="56"/>
        <v>#REF!</v>
      </c>
      <c r="Q87">
        <f t="shared" si="57"/>
        <v>0</v>
      </c>
      <c r="R87">
        <f t="shared" si="58"/>
        <v>0</v>
      </c>
      <c r="S87">
        <f t="shared" si="59"/>
        <v>0</v>
      </c>
      <c r="T87">
        <f t="shared" si="60"/>
        <v>0</v>
      </c>
      <c r="U87">
        <f t="shared" si="61"/>
        <v>0</v>
      </c>
      <c r="V87">
        <f t="shared" si="62"/>
        <v>0</v>
      </c>
      <c r="W87">
        <f t="shared" si="63"/>
        <v>0</v>
      </c>
      <c r="X87">
        <f t="shared" si="64"/>
        <v>0</v>
      </c>
      <c r="Y87">
        <f t="shared" si="65"/>
        <v>0</v>
      </c>
      <c r="AA87">
        <v>88223195</v>
      </c>
      <c r="AB87" t="e">
        <f t="shared" si="66"/>
        <v>#REF!</v>
      </c>
      <c r="AC87" t="e">
        <f t="shared" si="67"/>
        <v>#REF!</v>
      </c>
      <c r="AD87">
        <f t="shared" si="68"/>
        <v>0</v>
      </c>
      <c r="AE87">
        <f t="shared" si="69"/>
        <v>0</v>
      </c>
      <c r="AF87">
        <f t="shared" si="70"/>
        <v>0</v>
      </c>
      <c r="AG87">
        <f t="shared" si="71"/>
        <v>0</v>
      </c>
      <c r="AH87">
        <f t="shared" si="72"/>
        <v>0</v>
      </c>
      <c r="AI87">
        <f t="shared" si="73"/>
        <v>0</v>
      </c>
      <c r="AJ87">
        <f t="shared" si="74"/>
        <v>0</v>
      </c>
      <c r="AK87">
        <v>19.169999999999998</v>
      </c>
      <c r="AL87" s="31" t="e">
        <f>'1.Лок.смета.и.Акт'!#REF!</f>
        <v>#REF!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1</v>
      </c>
      <c r="AW87">
        <v>1</v>
      </c>
      <c r="AZ87">
        <v>1</v>
      </c>
      <c r="BA87">
        <v>1</v>
      </c>
      <c r="BB87">
        <v>1</v>
      </c>
      <c r="BC87" t="e">
        <f>'1.Лок.смета.и.Акт'!#REF!</f>
        <v>#REF!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1100</v>
      </c>
      <c r="BN87">
        <v>0</v>
      </c>
      <c r="BO87" t="s">
        <v>3</v>
      </c>
      <c r="BP87">
        <v>0</v>
      </c>
      <c r="BQ87">
        <v>8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0</v>
      </c>
      <c r="CA87">
        <v>0</v>
      </c>
      <c r="CB87" t="s">
        <v>3</v>
      </c>
      <c r="CE87">
        <v>0</v>
      </c>
      <c r="CF87">
        <v>0</v>
      </c>
      <c r="CG87">
        <v>0</v>
      </c>
      <c r="CM87">
        <v>0</v>
      </c>
      <c r="CN87" t="s">
        <v>3</v>
      </c>
      <c r="CO87">
        <v>0</v>
      </c>
      <c r="CP87" t="e">
        <f t="shared" si="75"/>
        <v>#REF!</v>
      </c>
      <c r="CQ87" t="e">
        <f t="shared" si="95"/>
        <v>#REF!</v>
      </c>
      <c r="CR87">
        <f t="shared" si="95"/>
        <v>0</v>
      </c>
      <c r="CS87">
        <f t="shared" si="77"/>
        <v>0</v>
      </c>
      <c r="CT87">
        <f t="shared" si="78"/>
        <v>0</v>
      </c>
      <c r="CU87">
        <f t="shared" si="79"/>
        <v>0</v>
      </c>
      <c r="CV87">
        <f t="shared" si="80"/>
        <v>0</v>
      </c>
      <c r="CW87">
        <f t="shared" si="81"/>
        <v>0</v>
      </c>
      <c r="CX87">
        <f t="shared" si="82"/>
        <v>0</v>
      </c>
      <c r="CY87">
        <f t="shared" si="83"/>
        <v>0</v>
      </c>
      <c r="CZ87">
        <f t="shared" si="84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1003</v>
      </c>
      <c r="DV87" t="s">
        <v>109</v>
      </c>
      <c r="DW87" t="str">
        <f>'1.Лок.смета.и.Акт'!D103</f>
        <v>м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66434180</v>
      </c>
      <c r="EF87">
        <v>8</v>
      </c>
      <c r="EG87" t="s">
        <v>31</v>
      </c>
      <c r="EH87">
        <v>0</v>
      </c>
      <c r="EI87" t="s">
        <v>3</v>
      </c>
      <c r="EJ87">
        <v>1</v>
      </c>
      <c r="EK87">
        <v>1100</v>
      </c>
      <c r="EL87" t="s">
        <v>32</v>
      </c>
      <c r="EM87" t="s">
        <v>33</v>
      </c>
      <c r="EO87" t="s">
        <v>3</v>
      </c>
      <c r="EQ87">
        <v>0</v>
      </c>
      <c r="ER87">
        <v>19.169999999999998</v>
      </c>
      <c r="ES87" s="31" t="e">
        <f>'1.Лок.смета.и.Акт'!#REF!</f>
        <v>#REF!</v>
      </c>
      <c r="ET87">
        <v>0</v>
      </c>
      <c r="EU87">
        <v>0</v>
      </c>
      <c r="EV87">
        <v>0</v>
      </c>
      <c r="EW87">
        <v>0</v>
      </c>
      <c r="EX87">
        <v>0</v>
      </c>
      <c r="EZ87">
        <v>5</v>
      </c>
      <c r="FC87">
        <v>0</v>
      </c>
      <c r="FD87">
        <v>18</v>
      </c>
      <c r="FF87">
        <v>18.329999999999998</v>
      </c>
      <c r="FQ87">
        <v>0</v>
      </c>
      <c r="FR87">
        <v>0</v>
      </c>
      <c r="FS87">
        <v>0</v>
      </c>
      <c r="FX87">
        <v>0</v>
      </c>
      <c r="FY87">
        <v>0</v>
      </c>
      <c r="GA87" t="s">
        <v>128</v>
      </c>
      <c r="GD87">
        <v>1</v>
      </c>
      <c r="GF87">
        <v>160057132</v>
      </c>
      <c r="GG87">
        <v>2</v>
      </c>
      <c r="GH87">
        <v>3</v>
      </c>
      <c r="GI87">
        <v>4</v>
      </c>
      <c r="GJ87">
        <v>0</v>
      </c>
      <c r="GK87">
        <v>0</v>
      </c>
      <c r="GL87">
        <f t="shared" si="85"/>
        <v>0</v>
      </c>
      <c r="GM87" t="e">
        <f t="shared" si="86"/>
        <v>#REF!</v>
      </c>
      <c r="GN87" t="e">
        <f t="shared" si="87"/>
        <v>#REF!</v>
      </c>
      <c r="GO87">
        <f t="shared" si="88"/>
        <v>0</v>
      </c>
      <c r="GP87">
        <f t="shared" si="89"/>
        <v>0</v>
      </c>
      <c r="GR87">
        <v>1</v>
      </c>
      <c r="GS87">
        <v>1</v>
      </c>
      <c r="GT87">
        <v>0</v>
      </c>
      <c r="GU87" t="s">
        <v>3</v>
      </c>
      <c r="GV87">
        <f t="shared" si="90"/>
        <v>0</v>
      </c>
      <c r="GW87">
        <v>1</v>
      </c>
      <c r="GX87">
        <f t="shared" si="91"/>
        <v>0</v>
      </c>
      <c r="HA87">
        <v>0</v>
      </c>
      <c r="HB87">
        <v>0</v>
      </c>
      <c r="HC87">
        <f t="shared" si="92"/>
        <v>0</v>
      </c>
      <c r="HE87" t="s">
        <v>35</v>
      </c>
      <c r="HF87" t="s">
        <v>36</v>
      </c>
      <c r="HG87" t="e">
        <f>ROUND(AC87*I87,0)</f>
        <v>#REF!</v>
      </c>
      <c r="HM87" t="s">
        <v>3</v>
      </c>
      <c r="HN87" t="s">
        <v>3</v>
      </c>
      <c r="HO87" t="s">
        <v>3</v>
      </c>
      <c r="HP87" t="s">
        <v>3</v>
      </c>
      <c r="HQ87" t="s">
        <v>3</v>
      </c>
      <c r="HS87">
        <v>0</v>
      </c>
      <c r="IF87">
        <v>-1</v>
      </c>
      <c r="IK87">
        <v>0</v>
      </c>
    </row>
    <row r="88" spans="1:245" x14ac:dyDescent="0.2">
      <c r="A88">
        <v>18</v>
      </c>
      <c r="B88">
        <v>1</v>
      </c>
      <c r="C88">
        <v>97</v>
      </c>
      <c r="E88" t="s">
        <v>186</v>
      </c>
      <c r="F88" t="str">
        <f>'1.Лок.смета.и.Акт'!B104</f>
        <v>Прайс</v>
      </c>
      <c r="G88" t="s">
        <v>130</v>
      </c>
      <c r="H88" t="s">
        <v>51</v>
      </c>
      <c r="I88">
        <f>I81*J88</f>
        <v>368.89</v>
      </c>
      <c r="J88" s="78">
        <f>'4.Ведомость_списания'!F66</f>
        <v>27.424522901472741</v>
      </c>
      <c r="K88">
        <v>27.424522899999999</v>
      </c>
      <c r="O88" t="e">
        <f t="shared" ref="O88:O119" si="96">ROUND(CP88,0)</f>
        <v>#REF!</v>
      </c>
      <c r="P88" t="e">
        <f t="shared" ref="P88:P119" si="97">ROUND(CQ88*I88,0)</f>
        <v>#REF!</v>
      </c>
      <c r="Q88">
        <f t="shared" ref="Q88:Q119" si="98">ROUND(CR88*I88,0)</f>
        <v>0</v>
      </c>
      <c r="R88">
        <f t="shared" ref="R88:R119" si="99">ROUND(CS88*I88,0)</f>
        <v>0</v>
      </c>
      <c r="S88">
        <f t="shared" ref="S88:S119" si="100">ROUND(CT88*I88,0)</f>
        <v>0</v>
      </c>
      <c r="T88">
        <f t="shared" ref="T88:T119" si="101">ROUND(CU88*I88,0)</f>
        <v>0</v>
      </c>
      <c r="U88">
        <f t="shared" ref="U88:U119" si="102">ROUND(CV88*I88,7)</f>
        <v>0</v>
      </c>
      <c r="V88">
        <f t="shared" ref="V88:V119" si="103">ROUND(CW88*I88,7)</f>
        <v>0</v>
      </c>
      <c r="W88">
        <f t="shared" ref="W88:W119" si="104">ROUND(CX88*I88,0)</f>
        <v>0</v>
      </c>
      <c r="X88">
        <f t="shared" ref="X88:X119" si="105">ROUND(CY88,0)</f>
        <v>0</v>
      </c>
      <c r="Y88">
        <f t="shared" ref="Y88:Y119" si="106">ROUND(CZ88,0)</f>
        <v>0</v>
      </c>
      <c r="AA88">
        <v>88223195</v>
      </c>
      <c r="AB88" t="e">
        <f t="shared" ref="AB88:AB119" si="107">ROUND((AC88+AD88+AF88),2)</f>
        <v>#REF!</v>
      </c>
      <c r="AC88" t="e">
        <f t="shared" ref="AC88:AC119" si="108">ROUND((ES88),2)</f>
        <v>#REF!</v>
      </c>
      <c r="AD88">
        <f t="shared" ref="AD88:AD119" si="109">ROUND((((ET88)-(EU88))+AE88),2)</f>
        <v>0</v>
      </c>
      <c r="AE88">
        <f t="shared" ref="AE88:AE119" si="110">ROUND((EU88),2)</f>
        <v>0</v>
      </c>
      <c r="AF88">
        <f t="shared" ref="AF88:AF119" si="111">ROUND((EV88),2)</f>
        <v>0</v>
      </c>
      <c r="AG88">
        <f t="shared" ref="AG88:AG119" si="112">ROUND((AP88),2)</f>
        <v>0</v>
      </c>
      <c r="AH88">
        <f t="shared" ref="AH88:AH119" si="113">(EW88)</f>
        <v>0</v>
      </c>
      <c r="AI88">
        <f t="shared" ref="AI88:AI119" si="114">(EX88)</f>
        <v>0</v>
      </c>
      <c r="AJ88">
        <f t="shared" ref="AJ88:AJ119" si="115">(AS88)</f>
        <v>0</v>
      </c>
      <c r="AK88">
        <v>126.59</v>
      </c>
      <c r="AL88" s="31" t="e">
        <f>'1.Лок.смета.и.Акт'!#REF!</f>
        <v>#REF!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1</v>
      </c>
      <c r="AW88">
        <v>1</v>
      </c>
      <c r="AZ88">
        <v>1</v>
      </c>
      <c r="BA88">
        <v>1</v>
      </c>
      <c r="BB88">
        <v>1</v>
      </c>
      <c r="BC88" t="e">
        <f>'1.Лок.смета.и.Акт'!#REF!</f>
        <v>#REF!</v>
      </c>
      <c r="BD88" t="s">
        <v>3</v>
      </c>
      <c r="BE88" t="s">
        <v>3</v>
      </c>
      <c r="BF88" t="s">
        <v>3</v>
      </c>
      <c r="BG88" t="s">
        <v>3</v>
      </c>
      <c r="BH88">
        <v>3</v>
      </c>
      <c r="BI88">
        <v>1</v>
      </c>
      <c r="BJ88" t="s">
        <v>3</v>
      </c>
      <c r="BM88">
        <v>1100</v>
      </c>
      <c r="BN88">
        <v>0</v>
      </c>
      <c r="BO88" t="s">
        <v>3</v>
      </c>
      <c r="BP88">
        <v>0</v>
      </c>
      <c r="BQ88">
        <v>8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0</v>
      </c>
      <c r="CA88">
        <v>0</v>
      </c>
      <c r="CB88" t="s">
        <v>3</v>
      </c>
      <c r="CE88">
        <v>0</v>
      </c>
      <c r="CF88">
        <v>0</v>
      </c>
      <c r="CG88">
        <v>0</v>
      </c>
      <c r="CM88">
        <v>0</v>
      </c>
      <c r="CN88" t="s">
        <v>3</v>
      </c>
      <c r="CO88">
        <v>0</v>
      </c>
      <c r="CP88" t="e">
        <f t="shared" ref="CP88:CP119" si="116">(P88+Q88+S88)</f>
        <v>#REF!</v>
      </c>
      <c r="CQ88" t="e">
        <f t="shared" si="95"/>
        <v>#REF!</v>
      </c>
      <c r="CR88">
        <f t="shared" si="95"/>
        <v>0</v>
      </c>
      <c r="CS88">
        <f t="shared" ref="CS88:CS119" si="117">AE88*BS88</f>
        <v>0</v>
      </c>
      <c r="CT88">
        <f t="shared" ref="CT88:CT119" si="118">AF88*BA88</f>
        <v>0</v>
      </c>
      <c r="CU88">
        <f t="shared" ref="CU88:CU119" si="119">AG88</f>
        <v>0</v>
      </c>
      <c r="CV88">
        <f t="shared" ref="CV88:CV119" si="120">AH88</f>
        <v>0</v>
      </c>
      <c r="CW88">
        <f t="shared" ref="CW88:CW119" si="121">AI88</f>
        <v>0</v>
      </c>
      <c r="CX88">
        <f t="shared" ref="CX88:CX119" si="122">AJ88</f>
        <v>0</v>
      </c>
      <c r="CY88">
        <f t="shared" ref="CY88:CY119" si="123">(((S88+R88)*AT88)/100)</f>
        <v>0</v>
      </c>
      <c r="CZ88">
        <f t="shared" ref="CZ88:CZ119" si="124">(((S88+R88)*AU88)/100)</f>
        <v>0</v>
      </c>
      <c r="DC88" t="s">
        <v>3</v>
      </c>
      <c r="DD88" t="s">
        <v>3</v>
      </c>
      <c r="DE88" t="s">
        <v>3</v>
      </c>
      <c r="DF88" t="s">
        <v>3</v>
      </c>
      <c r="DG88" t="s">
        <v>3</v>
      </c>
      <c r="DH88" t="s">
        <v>3</v>
      </c>
      <c r="DI88" t="s">
        <v>3</v>
      </c>
      <c r="DJ88" t="s">
        <v>3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1009</v>
      </c>
      <c r="DV88" t="s">
        <v>51</v>
      </c>
      <c r="DW88" t="str">
        <f>'1.Лок.смета.и.Акт'!D104</f>
        <v>кг</v>
      </c>
      <c r="DX88">
        <v>1</v>
      </c>
      <c r="DZ88" t="s">
        <v>3</v>
      </c>
      <c r="EA88" t="s">
        <v>3</v>
      </c>
      <c r="EB88" t="s">
        <v>3</v>
      </c>
      <c r="EC88" t="s">
        <v>3</v>
      </c>
      <c r="EE88">
        <v>66434180</v>
      </c>
      <c r="EF88">
        <v>8</v>
      </c>
      <c r="EG88" t="s">
        <v>31</v>
      </c>
      <c r="EH88">
        <v>0</v>
      </c>
      <c r="EI88" t="s">
        <v>3</v>
      </c>
      <c r="EJ88">
        <v>1</v>
      </c>
      <c r="EK88">
        <v>1100</v>
      </c>
      <c r="EL88" t="s">
        <v>32</v>
      </c>
      <c r="EM88" t="s">
        <v>33</v>
      </c>
      <c r="EO88" t="s">
        <v>3</v>
      </c>
      <c r="EQ88">
        <v>0</v>
      </c>
      <c r="ER88">
        <v>126.59</v>
      </c>
      <c r="ES88" s="31" t="e">
        <f>'1.Лок.смета.и.Акт'!#REF!</f>
        <v>#REF!</v>
      </c>
      <c r="ET88">
        <v>0</v>
      </c>
      <c r="EU88">
        <v>0</v>
      </c>
      <c r="EV88">
        <v>0</v>
      </c>
      <c r="EW88">
        <v>0</v>
      </c>
      <c r="EX88">
        <v>0</v>
      </c>
      <c r="EZ88">
        <v>5</v>
      </c>
      <c r="FC88">
        <v>0</v>
      </c>
      <c r="FD88">
        <v>18</v>
      </c>
      <c r="FF88">
        <v>121.08</v>
      </c>
      <c r="FQ88">
        <v>0</v>
      </c>
      <c r="FR88">
        <v>0</v>
      </c>
      <c r="FS88">
        <v>0</v>
      </c>
      <c r="FX88">
        <v>0</v>
      </c>
      <c r="FY88">
        <v>0</v>
      </c>
      <c r="GA88" t="s">
        <v>131</v>
      </c>
      <c r="GD88">
        <v>1</v>
      </c>
      <c r="GF88">
        <v>574148084</v>
      </c>
      <c r="GG88">
        <v>2</v>
      </c>
      <c r="GH88">
        <v>3</v>
      </c>
      <c r="GI88">
        <v>4</v>
      </c>
      <c r="GJ88">
        <v>0</v>
      </c>
      <c r="GK88">
        <v>0</v>
      </c>
      <c r="GL88">
        <f t="shared" ref="GL88:GL119" si="125">ROUND(IF(AND(BH88=3,BI88=3,FS88&lt;&gt;0),P88,0),0)</f>
        <v>0</v>
      </c>
      <c r="GM88" t="e">
        <f t="shared" ref="GM88:GM119" si="126">ROUND(O88+X88+Y88,0)+GX88</f>
        <v>#REF!</v>
      </c>
      <c r="GN88" t="e">
        <f t="shared" ref="GN88:GN119" si="127">IF(OR(BI88=0,BI88=1),GM88-GX88,0)</f>
        <v>#REF!</v>
      </c>
      <c r="GO88">
        <f t="shared" ref="GO88:GO119" si="128">IF(BI88=2,GM88-GX88,0)</f>
        <v>0</v>
      </c>
      <c r="GP88">
        <f t="shared" ref="GP88:GP119" si="129">IF(BI88=4,GM88-GX88,0)</f>
        <v>0</v>
      </c>
      <c r="GR88">
        <v>1</v>
      </c>
      <c r="GS88">
        <v>1</v>
      </c>
      <c r="GT88">
        <v>0</v>
      </c>
      <c r="GU88" t="s">
        <v>3</v>
      </c>
      <c r="GV88">
        <f t="shared" ref="GV88:GV119" si="130">ROUND((GT88),2)</f>
        <v>0</v>
      </c>
      <c r="GW88">
        <v>1</v>
      </c>
      <c r="GX88">
        <f t="shared" ref="GX88:GX119" si="131">ROUND(HC88*I88,0)</f>
        <v>0</v>
      </c>
      <c r="HA88">
        <v>0</v>
      </c>
      <c r="HB88">
        <v>0</v>
      </c>
      <c r="HC88">
        <f t="shared" ref="HC88:HC119" si="132">GV88*GW88</f>
        <v>0</v>
      </c>
      <c r="HE88" t="s">
        <v>35</v>
      </c>
      <c r="HF88" t="s">
        <v>36</v>
      </c>
      <c r="HG88" t="e">
        <f>ROUND(AC88*I88,0)</f>
        <v>#REF!</v>
      </c>
      <c r="HM88" t="s">
        <v>3</v>
      </c>
      <c r="HN88" t="s">
        <v>3</v>
      </c>
      <c r="HO88" t="s">
        <v>3</v>
      </c>
      <c r="HP88" t="s">
        <v>3</v>
      </c>
      <c r="HQ88" t="s">
        <v>3</v>
      </c>
      <c r="HS88">
        <v>0</v>
      </c>
      <c r="IF88">
        <v>-1</v>
      </c>
      <c r="IK88">
        <v>0</v>
      </c>
    </row>
    <row r="89" spans="1:245" x14ac:dyDescent="0.2">
      <c r="A89">
        <v>18</v>
      </c>
      <c r="B89">
        <v>1</v>
      </c>
      <c r="C89">
        <v>98</v>
      </c>
      <c r="E89" t="s">
        <v>187</v>
      </c>
      <c r="F89" t="str">
        <f>'1.Лок.смета.и.Акт'!B105</f>
        <v>Прайс</v>
      </c>
      <c r="G89" t="s">
        <v>38</v>
      </c>
      <c r="H89" t="s">
        <v>30</v>
      </c>
      <c r="I89">
        <f>I81*J89</f>
        <v>4536</v>
      </c>
      <c r="J89" s="78">
        <f>'4.Ведомость_списания'!F67</f>
        <v>337.22149117916007</v>
      </c>
      <c r="K89">
        <v>337.22149117999999</v>
      </c>
      <c r="O89" t="e">
        <f t="shared" si="96"/>
        <v>#REF!</v>
      </c>
      <c r="P89" t="e">
        <f t="shared" si="97"/>
        <v>#REF!</v>
      </c>
      <c r="Q89">
        <f t="shared" si="98"/>
        <v>0</v>
      </c>
      <c r="R89">
        <f t="shared" si="99"/>
        <v>0</v>
      </c>
      <c r="S89">
        <f t="shared" si="100"/>
        <v>0</v>
      </c>
      <c r="T89">
        <f t="shared" si="101"/>
        <v>0</v>
      </c>
      <c r="U89">
        <f t="shared" si="102"/>
        <v>0</v>
      </c>
      <c r="V89">
        <f t="shared" si="103"/>
        <v>0</v>
      </c>
      <c r="W89">
        <f t="shared" si="104"/>
        <v>0</v>
      </c>
      <c r="X89">
        <f t="shared" si="105"/>
        <v>0</v>
      </c>
      <c r="Y89">
        <f t="shared" si="106"/>
        <v>0</v>
      </c>
      <c r="AA89">
        <v>88223195</v>
      </c>
      <c r="AB89" t="e">
        <f t="shared" si="107"/>
        <v>#REF!</v>
      </c>
      <c r="AC89" t="e">
        <f t="shared" si="108"/>
        <v>#REF!</v>
      </c>
      <c r="AD89">
        <f t="shared" si="109"/>
        <v>0</v>
      </c>
      <c r="AE89">
        <f t="shared" si="110"/>
        <v>0</v>
      </c>
      <c r="AF89">
        <f t="shared" si="111"/>
        <v>0</v>
      </c>
      <c r="AG89">
        <f t="shared" si="112"/>
        <v>0</v>
      </c>
      <c r="AH89">
        <f t="shared" si="113"/>
        <v>0</v>
      </c>
      <c r="AI89">
        <f t="shared" si="114"/>
        <v>0</v>
      </c>
      <c r="AJ89">
        <f t="shared" si="115"/>
        <v>0</v>
      </c>
      <c r="AK89">
        <v>8.74</v>
      </c>
      <c r="AL89" s="31" t="e">
        <f>'1.Лок.смета.и.Акт'!#REF!</f>
        <v>#REF!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</v>
      </c>
      <c r="AZ89">
        <v>1</v>
      </c>
      <c r="BA89">
        <v>1</v>
      </c>
      <c r="BB89">
        <v>1</v>
      </c>
      <c r="BC89" t="e">
        <f>'1.Лок.смета.и.Акт'!#REF!</f>
        <v>#REF!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</v>
      </c>
      <c r="BM89">
        <v>1100</v>
      </c>
      <c r="BN89">
        <v>0</v>
      </c>
      <c r="BO89" t="s">
        <v>3</v>
      </c>
      <c r="BP89">
        <v>0</v>
      </c>
      <c r="BQ89">
        <v>8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0</v>
      </c>
      <c r="CA89">
        <v>0</v>
      </c>
      <c r="CB89" t="s">
        <v>3</v>
      </c>
      <c r="CE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 t="e">
        <f t="shared" si="116"/>
        <v>#REF!</v>
      </c>
      <c r="CQ89" t="e">
        <f t="shared" si="95"/>
        <v>#REF!</v>
      </c>
      <c r="CR89">
        <f t="shared" si="95"/>
        <v>0</v>
      </c>
      <c r="CS89">
        <f t="shared" si="117"/>
        <v>0</v>
      </c>
      <c r="CT89">
        <f t="shared" si="118"/>
        <v>0</v>
      </c>
      <c r="CU89">
        <f t="shared" si="119"/>
        <v>0</v>
      </c>
      <c r="CV89">
        <f t="shared" si="120"/>
        <v>0</v>
      </c>
      <c r="CW89">
        <f t="shared" si="121"/>
        <v>0</v>
      </c>
      <c r="CX89">
        <f t="shared" si="122"/>
        <v>0</v>
      </c>
      <c r="CY89">
        <f t="shared" si="123"/>
        <v>0</v>
      </c>
      <c r="CZ89">
        <f t="shared" si="124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30</v>
      </c>
      <c r="DW89" t="str">
        <f>'1.Лок.смета.и.Акт'!D105</f>
        <v>ШТ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66434180</v>
      </c>
      <c r="EF89">
        <v>8</v>
      </c>
      <c r="EG89" t="s">
        <v>31</v>
      </c>
      <c r="EH89">
        <v>0</v>
      </c>
      <c r="EI89" t="s">
        <v>3</v>
      </c>
      <c r="EJ89">
        <v>1</v>
      </c>
      <c r="EK89">
        <v>1100</v>
      </c>
      <c r="EL89" t="s">
        <v>32</v>
      </c>
      <c r="EM89" t="s">
        <v>33</v>
      </c>
      <c r="EO89" t="s">
        <v>3</v>
      </c>
      <c r="EQ89">
        <v>0</v>
      </c>
      <c r="ER89">
        <v>8.74</v>
      </c>
      <c r="ES89" s="31" t="e">
        <f>'1.Лок.смета.и.Акт'!#REF!</f>
        <v>#REF!</v>
      </c>
      <c r="ET89">
        <v>0</v>
      </c>
      <c r="EU89">
        <v>0</v>
      </c>
      <c r="EV89">
        <v>0</v>
      </c>
      <c r="EW89">
        <v>0</v>
      </c>
      <c r="EX89">
        <v>0</v>
      </c>
      <c r="EZ89">
        <v>5</v>
      </c>
      <c r="FC89">
        <v>0</v>
      </c>
      <c r="FD89">
        <v>18</v>
      </c>
      <c r="FF89">
        <v>8.36</v>
      </c>
      <c r="FQ89">
        <v>0</v>
      </c>
      <c r="FR89">
        <v>0</v>
      </c>
      <c r="FS89">
        <v>0</v>
      </c>
      <c r="FX89">
        <v>0</v>
      </c>
      <c r="FY89">
        <v>0</v>
      </c>
      <c r="GA89" t="s">
        <v>39</v>
      </c>
      <c r="GD89">
        <v>1</v>
      </c>
      <c r="GF89">
        <v>-362524378</v>
      </c>
      <c r="GG89">
        <v>2</v>
      </c>
      <c r="GH89">
        <v>3</v>
      </c>
      <c r="GI89">
        <v>4</v>
      </c>
      <c r="GJ89">
        <v>0</v>
      </c>
      <c r="GK89">
        <v>0</v>
      </c>
      <c r="GL89">
        <f t="shared" si="125"/>
        <v>0</v>
      </c>
      <c r="GM89" t="e">
        <f t="shared" si="126"/>
        <v>#REF!</v>
      </c>
      <c r="GN89" t="e">
        <f t="shared" si="127"/>
        <v>#REF!</v>
      </c>
      <c r="GO89">
        <f t="shared" si="128"/>
        <v>0</v>
      </c>
      <c r="GP89">
        <f t="shared" si="129"/>
        <v>0</v>
      </c>
      <c r="GR89">
        <v>1</v>
      </c>
      <c r="GS89">
        <v>1</v>
      </c>
      <c r="GT89">
        <v>0</v>
      </c>
      <c r="GU89" t="s">
        <v>3</v>
      </c>
      <c r="GV89">
        <f t="shared" si="130"/>
        <v>0</v>
      </c>
      <c r="GW89">
        <v>1</v>
      </c>
      <c r="GX89">
        <f t="shared" si="131"/>
        <v>0</v>
      </c>
      <c r="HA89">
        <v>0</v>
      </c>
      <c r="HB89">
        <v>0</v>
      </c>
      <c r="HC89">
        <f t="shared" si="132"/>
        <v>0</v>
      </c>
      <c r="HE89" t="s">
        <v>35</v>
      </c>
      <c r="HF89" t="s">
        <v>36</v>
      </c>
      <c r="HG89" t="e">
        <f>ROUND(AC89*I89,0)</f>
        <v>#REF!</v>
      </c>
      <c r="HM89" t="s">
        <v>3</v>
      </c>
      <c r="HN89" t="s">
        <v>3</v>
      </c>
      <c r="HO89" t="s">
        <v>3</v>
      </c>
      <c r="HP89" t="s">
        <v>3</v>
      </c>
      <c r="HQ89" t="s">
        <v>3</v>
      </c>
      <c r="HS89">
        <v>0</v>
      </c>
      <c r="IF89">
        <v>-1</v>
      </c>
      <c r="IK89">
        <v>0</v>
      </c>
    </row>
    <row r="90" spans="1:245" x14ac:dyDescent="0.2">
      <c r="A90">
        <v>18</v>
      </c>
      <c r="B90">
        <v>1</v>
      </c>
      <c r="C90">
        <v>99</v>
      </c>
      <c r="E90" t="s">
        <v>188</v>
      </c>
      <c r="F90" t="str">
        <f>'1.Лок.смета.и.Акт'!B106</f>
        <v>Прайс</v>
      </c>
      <c r="G90" t="s">
        <v>134</v>
      </c>
      <c r="H90" t="s">
        <v>135</v>
      </c>
      <c r="I90">
        <f>I81*J90</f>
        <v>1345.11</v>
      </c>
      <c r="J90" s="78">
        <f>'4.Ведомость_списания'!F68</f>
        <v>99.999999999999986</v>
      </c>
      <c r="K90">
        <v>100</v>
      </c>
      <c r="O90" t="e">
        <f t="shared" si="96"/>
        <v>#REF!</v>
      </c>
      <c r="P90" t="e">
        <f t="shared" si="97"/>
        <v>#REF!</v>
      </c>
      <c r="Q90">
        <f t="shared" si="98"/>
        <v>0</v>
      </c>
      <c r="R90">
        <f t="shared" si="99"/>
        <v>0</v>
      </c>
      <c r="S90">
        <f t="shared" si="100"/>
        <v>0</v>
      </c>
      <c r="T90">
        <f t="shared" si="101"/>
        <v>0</v>
      </c>
      <c r="U90">
        <f t="shared" si="102"/>
        <v>0</v>
      </c>
      <c r="V90">
        <f t="shared" si="103"/>
        <v>0</v>
      </c>
      <c r="W90">
        <f t="shared" si="104"/>
        <v>0</v>
      </c>
      <c r="X90">
        <f t="shared" si="105"/>
        <v>0</v>
      </c>
      <c r="Y90">
        <f t="shared" si="106"/>
        <v>0</v>
      </c>
      <c r="AA90">
        <v>88223195</v>
      </c>
      <c r="AB90" t="e">
        <f t="shared" si="107"/>
        <v>#REF!</v>
      </c>
      <c r="AC90" t="e">
        <f t="shared" si="108"/>
        <v>#REF!</v>
      </c>
      <c r="AD90">
        <f t="shared" si="109"/>
        <v>0</v>
      </c>
      <c r="AE90">
        <f t="shared" si="110"/>
        <v>0</v>
      </c>
      <c r="AF90">
        <f t="shared" si="111"/>
        <v>0</v>
      </c>
      <c r="AG90">
        <f t="shared" si="112"/>
        <v>0</v>
      </c>
      <c r="AH90">
        <f t="shared" si="113"/>
        <v>0</v>
      </c>
      <c r="AI90">
        <f t="shared" si="114"/>
        <v>0</v>
      </c>
      <c r="AJ90">
        <f t="shared" si="115"/>
        <v>0</v>
      </c>
      <c r="AK90">
        <v>6899</v>
      </c>
      <c r="AL90" s="31" t="e">
        <f>'1.Лок.смета.и.Акт'!#REF!</f>
        <v>#REF!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108</v>
      </c>
      <c r="AU90">
        <v>55</v>
      </c>
      <c r="AV90">
        <v>1</v>
      </c>
      <c r="AW90">
        <v>1</v>
      </c>
      <c r="AZ90">
        <v>1</v>
      </c>
      <c r="BA90">
        <v>1</v>
      </c>
      <c r="BB90">
        <v>1</v>
      </c>
      <c r="BC90" t="e">
        <f>'1.Лок.смета.и.Акт'!#REF!</f>
        <v>#REF!</v>
      </c>
      <c r="BD90" t="s">
        <v>3</v>
      </c>
      <c r="BE90" t="s">
        <v>3</v>
      </c>
      <c r="BF90" t="s">
        <v>3</v>
      </c>
      <c r="BG90" t="s">
        <v>3</v>
      </c>
      <c r="BH90">
        <v>3</v>
      </c>
      <c r="BI90">
        <v>1</v>
      </c>
      <c r="BJ90" t="s">
        <v>136</v>
      </c>
      <c r="BM90">
        <v>10001</v>
      </c>
      <c r="BN90">
        <v>0</v>
      </c>
      <c r="BO90" t="s">
        <v>3</v>
      </c>
      <c r="BP90">
        <v>0</v>
      </c>
      <c r="BQ90">
        <v>2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108</v>
      </c>
      <c r="CA90">
        <v>55</v>
      </c>
      <c r="CB90" t="s">
        <v>3</v>
      </c>
      <c r="CE90">
        <v>0</v>
      </c>
      <c r="CF90">
        <v>0</v>
      </c>
      <c r="CG90">
        <v>0</v>
      </c>
      <c r="CM90">
        <v>0</v>
      </c>
      <c r="CN90" t="s">
        <v>3</v>
      </c>
      <c r="CO90">
        <v>0</v>
      </c>
      <c r="CP90" t="e">
        <f t="shared" si="116"/>
        <v>#REF!</v>
      </c>
      <c r="CQ90" t="e">
        <f t="shared" si="95"/>
        <v>#REF!</v>
      </c>
      <c r="CR90">
        <f t="shared" si="95"/>
        <v>0</v>
      </c>
      <c r="CS90">
        <f t="shared" si="117"/>
        <v>0</v>
      </c>
      <c r="CT90">
        <f t="shared" si="118"/>
        <v>0</v>
      </c>
      <c r="CU90">
        <f t="shared" si="119"/>
        <v>0</v>
      </c>
      <c r="CV90">
        <f t="shared" si="120"/>
        <v>0</v>
      </c>
      <c r="CW90">
        <f t="shared" si="121"/>
        <v>0</v>
      </c>
      <c r="CX90">
        <f t="shared" si="122"/>
        <v>0</v>
      </c>
      <c r="CY90">
        <f t="shared" si="123"/>
        <v>0</v>
      </c>
      <c r="CZ90">
        <f t="shared" si="124"/>
        <v>0</v>
      </c>
      <c r="DC90" t="s">
        <v>3</v>
      </c>
      <c r="DD90" t="s">
        <v>3</v>
      </c>
      <c r="DE90" t="s">
        <v>3</v>
      </c>
      <c r="DF90" t="s">
        <v>3</v>
      </c>
      <c r="DG90" t="s">
        <v>3</v>
      </c>
      <c r="DH90" t="s">
        <v>3</v>
      </c>
      <c r="DI90" t="s">
        <v>3</v>
      </c>
      <c r="DJ90" t="s">
        <v>3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1005</v>
      </c>
      <c r="DV90" t="s">
        <v>135</v>
      </c>
      <c r="DW90" t="str">
        <f>'1.Лок.смета.и.Акт'!D106</f>
        <v>м2</v>
      </c>
      <c r="DX90">
        <v>1</v>
      </c>
      <c r="DZ90" t="s">
        <v>3</v>
      </c>
      <c r="EA90" t="s">
        <v>3</v>
      </c>
      <c r="EB90" t="s">
        <v>3</v>
      </c>
      <c r="EC90" t="s">
        <v>3</v>
      </c>
      <c r="EE90">
        <v>66434312</v>
      </c>
      <c r="EF90">
        <v>2</v>
      </c>
      <c r="EG90" t="s">
        <v>22</v>
      </c>
      <c r="EH90">
        <v>10</v>
      </c>
      <c r="EI90" t="s">
        <v>102</v>
      </c>
      <c r="EJ90">
        <v>1</v>
      </c>
      <c r="EK90">
        <v>10001</v>
      </c>
      <c r="EL90" t="s">
        <v>102</v>
      </c>
      <c r="EM90" t="s">
        <v>103</v>
      </c>
      <c r="EO90" t="s">
        <v>3</v>
      </c>
      <c r="EQ90">
        <v>0</v>
      </c>
      <c r="ER90">
        <v>6899</v>
      </c>
      <c r="ES90" s="31" t="e">
        <f>'1.Лок.смета.и.Акт'!#REF!</f>
        <v>#REF!</v>
      </c>
      <c r="ET90">
        <v>0</v>
      </c>
      <c r="EU90">
        <v>0</v>
      </c>
      <c r="EV90">
        <v>0</v>
      </c>
      <c r="EW90">
        <v>0</v>
      </c>
      <c r="EX90">
        <v>0</v>
      </c>
      <c r="EZ90">
        <v>5</v>
      </c>
      <c r="FC90">
        <v>0</v>
      </c>
      <c r="FD90">
        <v>18</v>
      </c>
      <c r="FF90">
        <v>6899</v>
      </c>
      <c r="FQ90">
        <v>0</v>
      </c>
      <c r="FR90">
        <v>0</v>
      </c>
      <c r="FS90">
        <v>0</v>
      </c>
      <c r="FX90">
        <v>108</v>
      </c>
      <c r="FY90">
        <v>55</v>
      </c>
      <c r="GA90" t="s">
        <v>3</v>
      </c>
      <c r="GD90">
        <v>1</v>
      </c>
      <c r="GF90">
        <v>-1923600470</v>
      </c>
      <c r="GG90">
        <v>2</v>
      </c>
      <c r="GH90">
        <v>3</v>
      </c>
      <c r="GI90">
        <v>4</v>
      </c>
      <c r="GJ90">
        <v>0</v>
      </c>
      <c r="GK90">
        <v>0</v>
      </c>
      <c r="GL90">
        <f t="shared" si="125"/>
        <v>0</v>
      </c>
      <c r="GM90" t="e">
        <f t="shared" si="126"/>
        <v>#REF!</v>
      </c>
      <c r="GN90" t="e">
        <f t="shared" si="127"/>
        <v>#REF!</v>
      </c>
      <c r="GO90">
        <f t="shared" si="128"/>
        <v>0</v>
      </c>
      <c r="GP90">
        <f t="shared" si="129"/>
        <v>0</v>
      </c>
      <c r="GR90">
        <v>1</v>
      </c>
      <c r="GS90">
        <v>1</v>
      </c>
      <c r="GT90">
        <v>0</v>
      </c>
      <c r="GU90" t="s">
        <v>3</v>
      </c>
      <c r="GV90">
        <f t="shared" si="130"/>
        <v>0</v>
      </c>
      <c r="GW90">
        <v>1</v>
      </c>
      <c r="GX90">
        <f t="shared" si="131"/>
        <v>0</v>
      </c>
      <c r="HA90">
        <v>0</v>
      </c>
      <c r="HB90">
        <v>0</v>
      </c>
      <c r="HC90">
        <f t="shared" si="132"/>
        <v>0</v>
      </c>
      <c r="HE90" t="s">
        <v>3</v>
      </c>
      <c r="HF90" t="s">
        <v>3</v>
      </c>
      <c r="HG90" t="e">
        <f>ROUND(AC90*I90,0)</f>
        <v>#REF!</v>
      </c>
      <c r="HM90" t="s">
        <v>3</v>
      </c>
      <c r="HN90" t="s">
        <v>104</v>
      </c>
      <c r="HO90" t="s">
        <v>105</v>
      </c>
      <c r="HP90" t="s">
        <v>102</v>
      </c>
      <c r="HQ90" t="s">
        <v>102</v>
      </c>
      <c r="HS90">
        <v>0</v>
      </c>
      <c r="IF90">
        <v>-1</v>
      </c>
      <c r="IK90">
        <v>0</v>
      </c>
    </row>
    <row r="91" spans="1:245" x14ac:dyDescent="0.2">
      <c r="A91">
        <v>17</v>
      </c>
      <c r="B91">
        <v>1</v>
      </c>
      <c r="C91">
        <f>ROW(SmtRes!A114)</f>
        <v>114</v>
      </c>
      <c r="D91">
        <f>ROW(EtalonRes!A88)</f>
        <v>88</v>
      </c>
      <c r="E91" t="s">
        <v>189</v>
      </c>
      <c r="F91" t="s">
        <v>190</v>
      </c>
      <c r="G91" t="s">
        <v>191</v>
      </c>
      <c r="H91" t="s">
        <v>100</v>
      </c>
      <c r="I91">
        <f>'1.Лок.смета.и.Акт'!E107</f>
        <v>6.2241999999999997</v>
      </c>
      <c r="J91">
        <v>0</v>
      </c>
      <c r="K91">
        <v>6.2241999999999997</v>
      </c>
      <c r="O91" t="e">
        <f t="shared" si="96"/>
        <v>#REF!</v>
      </c>
      <c r="P91" t="e">
        <f t="shared" si="97"/>
        <v>#REF!</v>
      </c>
      <c r="Q91" t="e">
        <f t="shared" si="98"/>
        <v>#REF!</v>
      </c>
      <c r="R91" t="e">
        <f t="shared" si="99"/>
        <v>#REF!</v>
      </c>
      <c r="S91" t="e">
        <f t="shared" si="100"/>
        <v>#REF!</v>
      </c>
      <c r="T91">
        <f t="shared" si="101"/>
        <v>0</v>
      </c>
      <c r="U91" t="e">
        <f t="shared" si="102"/>
        <v>#REF!</v>
      </c>
      <c r="V91">
        <f t="shared" si="103"/>
        <v>32.552565999999999</v>
      </c>
      <c r="W91">
        <f t="shared" si="104"/>
        <v>0</v>
      </c>
      <c r="X91" t="e">
        <f t="shared" si="105"/>
        <v>#REF!</v>
      </c>
      <c r="Y91" t="e">
        <f t="shared" si="106"/>
        <v>#REF!</v>
      </c>
      <c r="AA91">
        <v>88223195</v>
      </c>
      <c r="AB91" t="e">
        <f t="shared" si="107"/>
        <v>#REF!</v>
      </c>
      <c r="AC91" t="e">
        <f t="shared" si="108"/>
        <v>#REF!</v>
      </c>
      <c r="AD91" t="e">
        <f t="shared" si="109"/>
        <v>#REF!</v>
      </c>
      <c r="AE91" t="e">
        <f t="shared" si="110"/>
        <v>#REF!</v>
      </c>
      <c r="AF91" t="e">
        <f t="shared" si="111"/>
        <v>#REF!</v>
      </c>
      <c r="AG91">
        <f t="shared" si="112"/>
        <v>0</v>
      </c>
      <c r="AH91" t="e">
        <f t="shared" si="113"/>
        <v>#REF!</v>
      </c>
      <c r="AI91">
        <f t="shared" si="114"/>
        <v>5.23</v>
      </c>
      <c r="AJ91">
        <f t="shared" si="115"/>
        <v>0</v>
      </c>
      <c r="AK91" t="e">
        <f>AL91+AM91+AO91</f>
        <v>#REF!</v>
      </c>
      <c r="AL91" s="31" t="e">
        <f>'1.Лок.смета.и.Акт'!#REF!</f>
        <v>#REF!</v>
      </c>
      <c r="AM91" s="31" t="e">
        <f>'1.Лок.смета.и.Акт'!#REF!</f>
        <v>#REF!</v>
      </c>
      <c r="AN91" s="31" t="e">
        <f>'1.Лок.смета.и.Акт'!#REF!</f>
        <v>#REF!</v>
      </c>
      <c r="AO91" s="31" t="e">
        <f>'1.Лок.смета.и.Акт'!#REF!</f>
        <v>#REF!</v>
      </c>
      <c r="AP91">
        <v>0</v>
      </c>
      <c r="AQ91" t="e">
        <f>'1.Лок.смета.и.Акт'!#REF!</f>
        <v>#REF!</v>
      </c>
      <c r="AR91">
        <v>5.23</v>
      </c>
      <c r="AS91">
        <v>0</v>
      </c>
      <c r="AT91">
        <v>108</v>
      </c>
      <c r="AU91">
        <v>55</v>
      </c>
      <c r="AV91">
        <v>1</v>
      </c>
      <c r="AW91">
        <v>1</v>
      </c>
      <c r="AZ91">
        <v>1</v>
      </c>
      <c r="BA91" t="e">
        <f>'1.Лок.смета.и.Акт'!#REF!</f>
        <v>#REF!</v>
      </c>
      <c r="BB91" t="e">
        <f>'1.Лок.смета.и.Акт'!#REF!</f>
        <v>#REF!</v>
      </c>
      <c r="BC91" t="e">
        <f>'1.Лок.смета.и.Акт'!#REF!</f>
        <v>#REF!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192</v>
      </c>
      <c r="BM91">
        <v>10001</v>
      </c>
      <c r="BN91">
        <v>0</v>
      </c>
      <c r="BO91" t="s">
        <v>3</v>
      </c>
      <c r="BP91">
        <v>0</v>
      </c>
      <c r="BQ91">
        <v>2</v>
      </c>
      <c r="BR91">
        <v>0</v>
      </c>
      <c r="BS91" t="e">
        <f>'1.Лок.смета.и.Акт'!#REF!</f>
        <v>#REF!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108</v>
      </c>
      <c r="CA91">
        <v>55</v>
      </c>
      <c r="CB91" t="s">
        <v>3</v>
      </c>
      <c r="CE91">
        <v>0</v>
      </c>
      <c r="CF91">
        <v>0</v>
      </c>
      <c r="CG91">
        <v>0</v>
      </c>
      <c r="CM91">
        <v>0</v>
      </c>
      <c r="CN91" t="s">
        <v>3</v>
      </c>
      <c r="CO91">
        <v>0</v>
      </c>
      <c r="CP91" t="e">
        <f t="shared" si="116"/>
        <v>#REF!</v>
      </c>
      <c r="CQ91" t="e">
        <f>AC91*BC91</f>
        <v>#REF!</v>
      </c>
      <c r="CR91" t="e">
        <f>AD91*BB91</f>
        <v>#REF!</v>
      </c>
      <c r="CS91" t="e">
        <f t="shared" si="117"/>
        <v>#REF!</v>
      </c>
      <c r="CT91" t="e">
        <f t="shared" si="118"/>
        <v>#REF!</v>
      </c>
      <c r="CU91">
        <f t="shared" si="119"/>
        <v>0</v>
      </c>
      <c r="CV91" t="e">
        <f t="shared" si="120"/>
        <v>#REF!</v>
      </c>
      <c r="CW91">
        <f t="shared" si="121"/>
        <v>5.23</v>
      </c>
      <c r="CX91">
        <f t="shared" si="122"/>
        <v>0</v>
      </c>
      <c r="CY91" t="e">
        <f t="shared" si="123"/>
        <v>#REF!</v>
      </c>
      <c r="CZ91" t="e">
        <f t="shared" si="124"/>
        <v>#REF!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1005</v>
      </c>
      <c r="DV91" t="s">
        <v>100</v>
      </c>
      <c r="DW91" t="str">
        <f>'1.Лок.смета.и.Акт'!D107</f>
        <v>100 м2</v>
      </c>
      <c r="DX91">
        <v>100</v>
      </c>
      <c r="DZ91" t="s">
        <v>3</v>
      </c>
      <c r="EA91" t="s">
        <v>3</v>
      </c>
      <c r="EB91" t="s">
        <v>3</v>
      </c>
      <c r="EC91" t="s">
        <v>3</v>
      </c>
      <c r="EE91">
        <v>66434312</v>
      </c>
      <c r="EF91">
        <v>2</v>
      </c>
      <c r="EG91" t="s">
        <v>22</v>
      </c>
      <c r="EH91">
        <v>10</v>
      </c>
      <c r="EI91" t="s">
        <v>102</v>
      </c>
      <c r="EJ91">
        <v>1</v>
      </c>
      <c r="EK91">
        <v>10001</v>
      </c>
      <c r="EL91" t="s">
        <v>102</v>
      </c>
      <c r="EM91" t="s">
        <v>103</v>
      </c>
      <c r="EO91" t="s">
        <v>3</v>
      </c>
      <c r="EQ91">
        <v>1310720</v>
      </c>
      <c r="ER91" t="e">
        <f>ES91+ET91+EV91</f>
        <v>#REF!</v>
      </c>
      <c r="ES91" s="31" t="e">
        <f>'1.Лок.смета.и.Акт'!#REF!</f>
        <v>#REF!</v>
      </c>
      <c r="ET91" s="31" t="e">
        <f>'1.Лок.смета.и.Акт'!#REF!</f>
        <v>#REF!</v>
      </c>
      <c r="EU91" s="31" t="e">
        <f>'1.Лок.смета.и.Акт'!#REF!</f>
        <v>#REF!</v>
      </c>
      <c r="EV91" s="31" t="e">
        <f>'1.Лок.смета.и.Акт'!#REF!</f>
        <v>#REF!</v>
      </c>
      <c r="EW91" t="e">
        <f>'1.Лок.смета.и.Акт'!#REF!</f>
        <v>#REF!</v>
      </c>
      <c r="EX91">
        <v>5.23</v>
      </c>
      <c r="EY91">
        <v>0</v>
      </c>
      <c r="FQ91">
        <v>0</v>
      </c>
      <c r="FR91">
        <v>0</v>
      </c>
      <c r="FS91">
        <v>0</v>
      </c>
      <c r="FX91">
        <v>108</v>
      </c>
      <c r="FY91">
        <v>55</v>
      </c>
      <c r="GA91" t="s">
        <v>3</v>
      </c>
      <c r="GD91">
        <v>1</v>
      </c>
      <c r="GF91">
        <v>775970725</v>
      </c>
      <c r="GG91">
        <v>2</v>
      </c>
      <c r="GH91">
        <v>1</v>
      </c>
      <c r="GI91">
        <v>4</v>
      </c>
      <c r="GJ91">
        <v>0</v>
      </c>
      <c r="GK91">
        <v>0</v>
      </c>
      <c r="GL91">
        <f t="shared" si="125"/>
        <v>0</v>
      </c>
      <c r="GM91" t="e">
        <f t="shared" si="126"/>
        <v>#REF!</v>
      </c>
      <c r="GN91" t="e">
        <f t="shared" si="127"/>
        <v>#REF!</v>
      </c>
      <c r="GO91">
        <f t="shared" si="128"/>
        <v>0</v>
      </c>
      <c r="GP91">
        <f t="shared" si="129"/>
        <v>0</v>
      </c>
      <c r="GR91">
        <v>0</v>
      </c>
      <c r="GS91">
        <v>3</v>
      </c>
      <c r="GT91">
        <v>0</v>
      </c>
      <c r="GU91" t="s">
        <v>3</v>
      </c>
      <c r="GV91">
        <f t="shared" si="130"/>
        <v>0</v>
      </c>
      <c r="GW91">
        <v>1</v>
      </c>
      <c r="GX91">
        <f t="shared" si="131"/>
        <v>0</v>
      </c>
      <c r="HA91">
        <v>0</v>
      </c>
      <c r="HB91">
        <v>0</v>
      </c>
      <c r="HC91">
        <f t="shared" si="132"/>
        <v>0</v>
      </c>
      <c r="HE91" t="s">
        <v>3</v>
      </c>
      <c r="HF91" t="s">
        <v>3</v>
      </c>
      <c r="HM91" t="s">
        <v>3</v>
      </c>
      <c r="HN91" t="s">
        <v>104</v>
      </c>
      <c r="HO91" t="s">
        <v>105</v>
      </c>
      <c r="HP91" t="s">
        <v>102</v>
      </c>
      <c r="HQ91" t="s">
        <v>102</v>
      </c>
      <c r="HS91">
        <v>0</v>
      </c>
      <c r="IF91">
        <v>-1</v>
      </c>
      <c r="IK91">
        <v>0</v>
      </c>
    </row>
    <row r="92" spans="1:245" x14ac:dyDescent="0.2">
      <c r="A92">
        <v>18</v>
      </c>
      <c r="B92">
        <v>1</v>
      </c>
      <c r="C92">
        <v>104</v>
      </c>
      <c r="E92" t="s">
        <v>193</v>
      </c>
      <c r="F92" t="str">
        <f>'1.Лок.смета.и.Акт'!B108</f>
        <v>01.7.06.02-0001</v>
      </c>
      <c r="G92" t="s">
        <v>108</v>
      </c>
      <c r="H92" t="s">
        <v>109</v>
      </c>
      <c r="I92">
        <f>I91*J92</f>
        <v>-2502.1284000000001</v>
      </c>
      <c r="J92">
        <v>-402</v>
      </c>
      <c r="K92">
        <v>-402</v>
      </c>
      <c r="O92" t="e">
        <f t="shared" si="96"/>
        <v>#REF!</v>
      </c>
      <c r="P92" t="e">
        <f t="shared" si="97"/>
        <v>#REF!</v>
      </c>
      <c r="Q92">
        <f t="shared" si="98"/>
        <v>0</v>
      </c>
      <c r="R92">
        <f t="shared" si="99"/>
        <v>0</v>
      </c>
      <c r="S92">
        <f t="shared" si="100"/>
        <v>0</v>
      </c>
      <c r="T92">
        <f t="shared" si="101"/>
        <v>0</v>
      </c>
      <c r="U92">
        <f t="shared" si="102"/>
        <v>0</v>
      </c>
      <c r="V92">
        <f t="shared" si="103"/>
        <v>0</v>
      </c>
      <c r="W92">
        <f t="shared" si="104"/>
        <v>0</v>
      </c>
      <c r="X92">
        <f t="shared" si="105"/>
        <v>0</v>
      </c>
      <c r="Y92">
        <f t="shared" si="106"/>
        <v>0</v>
      </c>
      <c r="AA92">
        <v>88223195</v>
      </c>
      <c r="AB92" t="e">
        <f t="shared" si="107"/>
        <v>#REF!</v>
      </c>
      <c r="AC92" t="e">
        <f t="shared" si="108"/>
        <v>#REF!</v>
      </c>
      <c r="AD92">
        <f t="shared" si="109"/>
        <v>0</v>
      </c>
      <c r="AE92">
        <f t="shared" si="110"/>
        <v>0</v>
      </c>
      <c r="AF92">
        <f t="shared" si="111"/>
        <v>0</v>
      </c>
      <c r="AG92">
        <f t="shared" si="112"/>
        <v>0</v>
      </c>
      <c r="AH92">
        <f t="shared" si="113"/>
        <v>0</v>
      </c>
      <c r="AI92">
        <f t="shared" si="114"/>
        <v>0</v>
      </c>
      <c r="AJ92">
        <f t="shared" si="115"/>
        <v>0</v>
      </c>
      <c r="AK92">
        <v>6.38</v>
      </c>
      <c r="AL92" s="31" t="e">
        <f>'1.Лок.смета.и.Акт'!#REF!</f>
        <v>#REF!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108</v>
      </c>
      <c r="AU92">
        <v>55</v>
      </c>
      <c r="AV92">
        <v>1</v>
      </c>
      <c r="AW92">
        <v>1</v>
      </c>
      <c r="AZ92">
        <v>1</v>
      </c>
      <c r="BA92">
        <v>1</v>
      </c>
      <c r="BB92">
        <v>1</v>
      </c>
      <c r="BC92" t="e">
        <f>'1.Лок.смета.и.Акт'!#REF!</f>
        <v>#REF!</v>
      </c>
      <c r="BD92" t="s">
        <v>3</v>
      </c>
      <c r="BE92" t="s">
        <v>3</v>
      </c>
      <c r="BF92" t="s">
        <v>3</v>
      </c>
      <c r="BG92" t="s">
        <v>3</v>
      </c>
      <c r="BH92">
        <v>3</v>
      </c>
      <c r="BI92">
        <v>1</v>
      </c>
      <c r="BJ92" t="s">
        <v>110</v>
      </c>
      <c r="BM92">
        <v>10001</v>
      </c>
      <c r="BN92">
        <v>0</v>
      </c>
      <c r="BO92" t="s">
        <v>3</v>
      </c>
      <c r="BP92">
        <v>0</v>
      </c>
      <c r="BQ92">
        <v>2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108</v>
      </c>
      <c r="CA92">
        <v>55</v>
      </c>
      <c r="CB92" t="s">
        <v>3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 t="e">
        <f t="shared" si="116"/>
        <v>#REF!</v>
      </c>
      <c r="CQ92" t="e">
        <f>AC92*BC92</f>
        <v>#REF!</v>
      </c>
      <c r="CR92">
        <f>AD92*BB92</f>
        <v>0</v>
      </c>
      <c r="CS92">
        <f t="shared" si="117"/>
        <v>0</v>
      </c>
      <c r="CT92">
        <f t="shared" si="118"/>
        <v>0</v>
      </c>
      <c r="CU92">
        <f t="shared" si="119"/>
        <v>0</v>
      </c>
      <c r="CV92">
        <f t="shared" si="120"/>
        <v>0</v>
      </c>
      <c r="CW92">
        <f t="shared" si="121"/>
        <v>0</v>
      </c>
      <c r="CX92">
        <f t="shared" si="122"/>
        <v>0</v>
      </c>
      <c r="CY92">
        <f t="shared" si="123"/>
        <v>0</v>
      </c>
      <c r="CZ92">
        <f t="shared" si="124"/>
        <v>0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1003</v>
      </c>
      <c r="DV92" t="s">
        <v>109</v>
      </c>
      <c r="DW92" t="str">
        <f>'1.Лок.смета.и.Акт'!D108</f>
        <v>м</v>
      </c>
      <c r="DX92">
        <v>1</v>
      </c>
      <c r="DZ92" t="s">
        <v>3</v>
      </c>
      <c r="EA92" t="s">
        <v>3</v>
      </c>
      <c r="EB92" t="s">
        <v>3</v>
      </c>
      <c r="EC92" t="s">
        <v>3</v>
      </c>
      <c r="EE92">
        <v>66434312</v>
      </c>
      <c r="EF92">
        <v>2</v>
      </c>
      <c r="EG92" t="s">
        <v>22</v>
      </c>
      <c r="EH92">
        <v>10</v>
      </c>
      <c r="EI92" t="s">
        <v>102</v>
      </c>
      <c r="EJ92">
        <v>1</v>
      </c>
      <c r="EK92">
        <v>10001</v>
      </c>
      <c r="EL92" t="s">
        <v>102</v>
      </c>
      <c r="EM92" t="s">
        <v>103</v>
      </c>
      <c r="EO92" t="s">
        <v>3</v>
      </c>
      <c r="EQ92">
        <v>0</v>
      </c>
      <c r="ER92">
        <v>6.38</v>
      </c>
      <c r="ES92" s="31" t="e">
        <f>'1.Лок.смета.и.Акт'!#REF!</f>
        <v>#REF!</v>
      </c>
      <c r="ET92">
        <v>0</v>
      </c>
      <c r="EU92">
        <v>0</v>
      </c>
      <c r="EV92">
        <v>0</v>
      </c>
      <c r="EW92">
        <v>0</v>
      </c>
      <c r="EX92">
        <v>0</v>
      </c>
      <c r="FQ92">
        <v>0</v>
      </c>
      <c r="FR92">
        <v>0</v>
      </c>
      <c r="FS92">
        <v>0</v>
      </c>
      <c r="FX92">
        <v>108</v>
      </c>
      <c r="FY92">
        <v>55</v>
      </c>
      <c r="GA92" t="s">
        <v>3</v>
      </c>
      <c r="GD92">
        <v>1</v>
      </c>
      <c r="GF92">
        <v>-401269913</v>
      </c>
      <c r="GG92">
        <v>2</v>
      </c>
      <c r="GH92">
        <v>1</v>
      </c>
      <c r="GI92">
        <v>4</v>
      </c>
      <c r="GJ92">
        <v>0</v>
      </c>
      <c r="GK92">
        <v>0</v>
      </c>
      <c r="GL92">
        <f t="shared" si="125"/>
        <v>0</v>
      </c>
      <c r="GM92" t="e">
        <f t="shared" si="126"/>
        <v>#REF!</v>
      </c>
      <c r="GN92" t="e">
        <f t="shared" si="127"/>
        <v>#REF!</v>
      </c>
      <c r="GO92">
        <f t="shared" si="128"/>
        <v>0</v>
      </c>
      <c r="GP92">
        <f t="shared" si="129"/>
        <v>0</v>
      </c>
      <c r="GR92">
        <v>0</v>
      </c>
      <c r="GS92">
        <v>3</v>
      </c>
      <c r="GT92">
        <v>0</v>
      </c>
      <c r="GU92" t="s">
        <v>3</v>
      </c>
      <c r="GV92">
        <f t="shared" si="130"/>
        <v>0</v>
      </c>
      <c r="GW92">
        <v>1</v>
      </c>
      <c r="GX92">
        <f t="shared" si="131"/>
        <v>0</v>
      </c>
      <c r="HA92">
        <v>0</v>
      </c>
      <c r="HB92">
        <v>0</v>
      </c>
      <c r="HC92">
        <f t="shared" si="132"/>
        <v>0</v>
      </c>
      <c r="HE92" t="s">
        <v>3</v>
      </c>
      <c r="HF92" t="s">
        <v>3</v>
      </c>
      <c r="HM92" t="s">
        <v>3</v>
      </c>
      <c r="HN92" t="s">
        <v>104</v>
      </c>
      <c r="HO92" t="s">
        <v>105</v>
      </c>
      <c r="HP92" t="s">
        <v>102</v>
      </c>
      <c r="HQ92" t="s">
        <v>102</v>
      </c>
      <c r="HS92">
        <v>0</v>
      </c>
      <c r="IF92">
        <v>-1</v>
      </c>
      <c r="IK92">
        <v>0</v>
      </c>
    </row>
    <row r="93" spans="1:245" x14ac:dyDescent="0.2">
      <c r="A93">
        <v>18</v>
      </c>
      <c r="B93">
        <v>1</v>
      </c>
      <c r="C93">
        <v>105</v>
      </c>
      <c r="E93" t="s">
        <v>194</v>
      </c>
      <c r="F93" t="str">
        <f>'1.Лок.смета.и.Акт'!B109</f>
        <v>01.7.06.02-0002</v>
      </c>
      <c r="G93" t="s">
        <v>113</v>
      </c>
      <c r="H93" t="s">
        <v>109</v>
      </c>
      <c r="I93">
        <f>I91*J93</f>
        <v>-267.64060000000001</v>
      </c>
      <c r="J93">
        <v>-43</v>
      </c>
      <c r="K93">
        <v>-43</v>
      </c>
      <c r="O93" t="e">
        <f t="shared" si="96"/>
        <v>#REF!</v>
      </c>
      <c r="P93" t="e">
        <f t="shared" si="97"/>
        <v>#REF!</v>
      </c>
      <c r="Q93">
        <f t="shared" si="98"/>
        <v>0</v>
      </c>
      <c r="R93">
        <f t="shared" si="99"/>
        <v>0</v>
      </c>
      <c r="S93">
        <f t="shared" si="100"/>
        <v>0</v>
      </c>
      <c r="T93">
        <f t="shared" si="101"/>
        <v>0</v>
      </c>
      <c r="U93">
        <f t="shared" si="102"/>
        <v>0</v>
      </c>
      <c r="V93">
        <f t="shared" si="103"/>
        <v>0</v>
      </c>
      <c r="W93">
        <f t="shared" si="104"/>
        <v>0</v>
      </c>
      <c r="X93">
        <f t="shared" si="105"/>
        <v>0</v>
      </c>
      <c r="Y93">
        <f t="shared" si="106"/>
        <v>0</v>
      </c>
      <c r="AA93">
        <v>88223195</v>
      </c>
      <c r="AB93" t="e">
        <f t="shared" si="107"/>
        <v>#REF!</v>
      </c>
      <c r="AC93" t="e">
        <f t="shared" si="108"/>
        <v>#REF!</v>
      </c>
      <c r="AD93">
        <f t="shared" si="109"/>
        <v>0</v>
      </c>
      <c r="AE93">
        <f t="shared" si="110"/>
        <v>0</v>
      </c>
      <c r="AF93">
        <f t="shared" si="111"/>
        <v>0</v>
      </c>
      <c r="AG93">
        <f t="shared" si="112"/>
        <v>0</v>
      </c>
      <c r="AH93">
        <f t="shared" si="113"/>
        <v>0</v>
      </c>
      <c r="AI93">
        <f t="shared" si="114"/>
        <v>0</v>
      </c>
      <c r="AJ93">
        <f t="shared" si="115"/>
        <v>0</v>
      </c>
      <c r="AK93">
        <v>7.95</v>
      </c>
      <c r="AL93" s="31" t="e">
        <f>'1.Лок.смета.и.Акт'!#REF!</f>
        <v>#REF!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108</v>
      </c>
      <c r="AU93">
        <v>55</v>
      </c>
      <c r="AV93">
        <v>1</v>
      </c>
      <c r="AW93">
        <v>1</v>
      </c>
      <c r="AZ93">
        <v>1</v>
      </c>
      <c r="BA93">
        <v>1</v>
      </c>
      <c r="BB93">
        <v>1</v>
      </c>
      <c r="BC93" t="e">
        <f>'1.Лок.смета.и.Акт'!#REF!</f>
        <v>#REF!</v>
      </c>
      <c r="BD93" t="s">
        <v>3</v>
      </c>
      <c r="BE93" t="s">
        <v>3</v>
      </c>
      <c r="BF93" t="s">
        <v>3</v>
      </c>
      <c r="BG93" t="s">
        <v>3</v>
      </c>
      <c r="BH93">
        <v>3</v>
      </c>
      <c r="BI93">
        <v>1</v>
      </c>
      <c r="BJ93" t="s">
        <v>114</v>
      </c>
      <c r="BM93">
        <v>10001</v>
      </c>
      <c r="BN93">
        <v>0</v>
      </c>
      <c r="BO93" t="s">
        <v>3</v>
      </c>
      <c r="BP93">
        <v>0</v>
      </c>
      <c r="BQ93">
        <v>2</v>
      </c>
      <c r="BR93">
        <v>1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108</v>
      </c>
      <c r="CA93">
        <v>55</v>
      </c>
      <c r="CB93" t="s">
        <v>3</v>
      </c>
      <c r="CE93">
        <v>0</v>
      </c>
      <c r="CF93">
        <v>0</v>
      </c>
      <c r="CG93">
        <v>0</v>
      </c>
      <c r="CM93">
        <v>0</v>
      </c>
      <c r="CN93" t="s">
        <v>3</v>
      </c>
      <c r="CO93">
        <v>0</v>
      </c>
      <c r="CP93" t="e">
        <f t="shared" si="116"/>
        <v>#REF!</v>
      </c>
      <c r="CQ93" t="e">
        <f>AC93*BC93</f>
        <v>#REF!</v>
      </c>
      <c r="CR93">
        <f>AD93*BB93</f>
        <v>0</v>
      </c>
      <c r="CS93">
        <f t="shared" si="117"/>
        <v>0</v>
      </c>
      <c r="CT93">
        <f t="shared" si="118"/>
        <v>0</v>
      </c>
      <c r="CU93">
        <f t="shared" si="119"/>
        <v>0</v>
      </c>
      <c r="CV93">
        <f t="shared" si="120"/>
        <v>0</v>
      </c>
      <c r="CW93">
        <f t="shared" si="121"/>
        <v>0</v>
      </c>
      <c r="CX93">
        <f t="shared" si="122"/>
        <v>0</v>
      </c>
      <c r="CY93">
        <f t="shared" si="123"/>
        <v>0</v>
      </c>
      <c r="CZ93">
        <f t="shared" si="124"/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1003</v>
      </c>
      <c r="DV93" t="s">
        <v>109</v>
      </c>
      <c r="DW93" t="str">
        <f>'1.Лок.смета.и.Акт'!D109</f>
        <v>м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66434312</v>
      </c>
      <c r="EF93">
        <v>2</v>
      </c>
      <c r="EG93" t="s">
        <v>22</v>
      </c>
      <c r="EH93">
        <v>10</v>
      </c>
      <c r="EI93" t="s">
        <v>102</v>
      </c>
      <c r="EJ93">
        <v>1</v>
      </c>
      <c r="EK93">
        <v>10001</v>
      </c>
      <c r="EL93" t="s">
        <v>102</v>
      </c>
      <c r="EM93" t="s">
        <v>103</v>
      </c>
      <c r="EO93" t="s">
        <v>3</v>
      </c>
      <c r="EQ93">
        <v>0</v>
      </c>
      <c r="ER93">
        <v>7.95</v>
      </c>
      <c r="ES93" s="31" t="e">
        <f>'1.Лок.смета.и.Акт'!#REF!</f>
        <v>#REF!</v>
      </c>
      <c r="ET93">
        <v>0</v>
      </c>
      <c r="EU93">
        <v>0</v>
      </c>
      <c r="EV93">
        <v>0</v>
      </c>
      <c r="EW93">
        <v>0</v>
      </c>
      <c r="EX93">
        <v>0</v>
      </c>
      <c r="FQ93">
        <v>0</v>
      </c>
      <c r="FR93">
        <v>0</v>
      </c>
      <c r="FS93">
        <v>0</v>
      </c>
      <c r="FX93">
        <v>108</v>
      </c>
      <c r="FY93">
        <v>55</v>
      </c>
      <c r="GA93" t="s">
        <v>3</v>
      </c>
      <c r="GD93">
        <v>1</v>
      </c>
      <c r="GF93">
        <v>-602402899</v>
      </c>
      <c r="GG93">
        <v>2</v>
      </c>
      <c r="GH93">
        <v>1</v>
      </c>
      <c r="GI93">
        <v>4</v>
      </c>
      <c r="GJ93">
        <v>0</v>
      </c>
      <c r="GK93">
        <v>0</v>
      </c>
      <c r="GL93">
        <f t="shared" si="125"/>
        <v>0</v>
      </c>
      <c r="GM93" t="e">
        <f t="shared" si="126"/>
        <v>#REF!</v>
      </c>
      <c r="GN93" t="e">
        <f t="shared" si="127"/>
        <v>#REF!</v>
      </c>
      <c r="GO93">
        <f t="shared" si="128"/>
        <v>0</v>
      </c>
      <c r="GP93">
        <f t="shared" si="129"/>
        <v>0</v>
      </c>
      <c r="GR93">
        <v>0</v>
      </c>
      <c r="GS93">
        <v>3</v>
      </c>
      <c r="GT93">
        <v>0</v>
      </c>
      <c r="GU93" t="s">
        <v>3</v>
      </c>
      <c r="GV93">
        <f t="shared" si="130"/>
        <v>0</v>
      </c>
      <c r="GW93">
        <v>1</v>
      </c>
      <c r="GX93">
        <f t="shared" si="131"/>
        <v>0</v>
      </c>
      <c r="HA93">
        <v>0</v>
      </c>
      <c r="HB93">
        <v>0</v>
      </c>
      <c r="HC93">
        <f t="shared" si="132"/>
        <v>0</v>
      </c>
      <c r="HE93" t="s">
        <v>3</v>
      </c>
      <c r="HF93" t="s">
        <v>3</v>
      </c>
      <c r="HM93" t="s">
        <v>3</v>
      </c>
      <c r="HN93" t="s">
        <v>104</v>
      </c>
      <c r="HO93" t="s">
        <v>105</v>
      </c>
      <c r="HP93" t="s">
        <v>102</v>
      </c>
      <c r="HQ93" t="s">
        <v>102</v>
      </c>
      <c r="HS93">
        <v>0</v>
      </c>
      <c r="IF93">
        <v>-1</v>
      </c>
      <c r="IK93">
        <v>0</v>
      </c>
    </row>
    <row r="94" spans="1:245" x14ac:dyDescent="0.2">
      <c r="A94">
        <v>18</v>
      </c>
      <c r="B94">
        <v>1</v>
      </c>
      <c r="C94">
        <v>106</v>
      </c>
      <c r="E94" t="s">
        <v>195</v>
      </c>
      <c r="F94" t="str">
        <f>'1.Лок.смета.и.Акт'!B110</f>
        <v>01.7.06.11-0001</v>
      </c>
      <c r="G94" t="s">
        <v>117</v>
      </c>
      <c r="H94" t="s">
        <v>76</v>
      </c>
      <c r="I94">
        <f>I91*J94</f>
        <v>-182.36905999999999</v>
      </c>
      <c r="J94">
        <v>-29.3</v>
      </c>
      <c r="K94">
        <v>-29.3</v>
      </c>
      <c r="O94" t="e">
        <f t="shared" si="96"/>
        <v>#REF!</v>
      </c>
      <c r="P94" t="e">
        <f t="shared" si="97"/>
        <v>#REF!</v>
      </c>
      <c r="Q94">
        <f t="shared" si="98"/>
        <v>0</v>
      </c>
      <c r="R94">
        <f t="shared" si="99"/>
        <v>0</v>
      </c>
      <c r="S94">
        <f t="shared" si="100"/>
        <v>0</v>
      </c>
      <c r="T94">
        <f t="shared" si="101"/>
        <v>0</v>
      </c>
      <c r="U94">
        <f t="shared" si="102"/>
        <v>0</v>
      </c>
      <c r="V94">
        <f t="shared" si="103"/>
        <v>0</v>
      </c>
      <c r="W94">
        <f t="shared" si="104"/>
        <v>0</v>
      </c>
      <c r="X94">
        <f t="shared" si="105"/>
        <v>0</v>
      </c>
      <c r="Y94">
        <f t="shared" si="106"/>
        <v>0</v>
      </c>
      <c r="AA94">
        <v>88223195</v>
      </c>
      <c r="AB94" t="e">
        <f t="shared" si="107"/>
        <v>#REF!</v>
      </c>
      <c r="AC94" t="e">
        <f t="shared" si="108"/>
        <v>#REF!</v>
      </c>
      <c r="AD94">
        <f t="shared" si="109"/>
        <v>0</v>
      </c>
      <c r="AE94">
        <f t="shared" si="110"/>
        <v>0</v>
      </c>
      <c r="AF94">
        <f t="shared" si="111"/>
        <v>0</v>
      </c>
      <c r="AG94">
        <f t="shared" si="112"/>
        <v>0</v>
      </c>
      <c r="AH94">
        <f t="shared" si="113"/>
        <v>0</v>
      </c>
      <c r="AI94">
        <f t="shared" si="114"/>
        <v>0</v>
      </c>
      <c r="AJ94">
        <f t="shared" si="115"/>
        <v>0</v>
      </c>
      <c r="AK94">
        <v>64.099999999999994</v>
      </c>
      <c r="AL94" s="31" t="e">
        <f>'1.Лок.смета.и.Акт'!#REF!</f>
        <v>#REF!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108</v>
      </c>
      <c r="AU94">
        <v>55</v>
      </c>
      <c r="AV94">
        <v>1</v>
      </c>
      <c r="AW94">
        <v>1</v>
      </c>
      <c r="AZ94">
        <v>1</v>
      </c>
      <c r="BA94">
        <v>1</v>
      </c>
      <c r="BB94">
        <v>1</v>
      </c>
      <c r="BC94" t="e">
        <f>'1.Лок.смета.и.Акт'!#REF!</f>
        <v>#REF!</v>
      </c>
      <c r="BD94" t="s">
        <v>3</v>
      </c>
      <c r="BE94" t="s">
        <v>3</v>
      </c>
      <c r="BF94" t="s">
        <v>3</v>
      </c>
      <c r="BG94" t="s">
        <v>3</v>
      </c>
      <c r="BH94">
        <v>3</v>
      </c>
      <c r="BI94">
        <v>1</v>
      </c>
      <c r="BJ94" t="s">
        <v>118</v>
      </c>
      <c r="BM94">
        <v>10001</v>
      </c>
      <c r="BN94">
        <v>0</v>
      </c>
      <c r="BO94" t="s">
        <v>3</v>
      </c>
      <c r="BP94">
        <v>0</v>
      </c>
      <c r="BQ94">
        <v>2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108</v>
      </c>
      <c r="CA94">
        <v>55</v>
      </c>
      <c r="CB94" t="s">
        <v>3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 t="e">
        <f t="shared" si="116"/>
        <v>#REF!</v>
      </c>
      <c r="CQ94" t="e">
        <f>AC94*BC94</f>
        <v>#REF!</v>
      </c>
      <c r="CR94">
        <f>AD94*BB94</f>
        <v>0</v>
      </c>
      <c r="CS94">
        <f t="shared" si="117"/>
        <v>0</v>
      </c>
      <c r="CT94">
        <f t="shared" si="118"/>
        <v>0</v>
      </c>
      <c r="CU94">
        <f t="shared" si="119"/>
        <v>0</v>
      </c>
      <c r="CV94">
        <f t="shared" si="120"/>
        <v>0</v>
      </c>
      <c r="CW94">
        <f t="shared" si="121"/>
        <v>0</v>
      </c>
      <c r="CX94">
        <f t="shared" si="122"/>
        <v>0</v>
      </c>
      <c r="CY94">
        <f t="shared" si="123"/>
        <v>0</v>
      </c>
      <c r="CZ94">
        <f t="shared" si="124"/>
        <v>0</v>
      </c>
      <c r="DC94" t="s">
        <v>3</v>
      </c>
      <c r="DD94" t="s">
        <v>3</v>
      </c>
      <c r="DE94" t="s">
        <v>3</v>
      </c>
      <c r="DF94" t="s">
        <v>3</v>
      </c>
      <c r="DG94" t="s">
        <v>3</v>
      </c>
      <c r="DH94" t="s">
        <v>3</v>
      </c>
      <c r="DI94" t="s">
        <v>3</v>
      </c>
      <c r="DJ94" t="s">
        <v>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1003</v>
      </c>
      <c r="DV94" t="s">
        <v>76</v>
      </c>
      <c r="DW94" t="str">
        <f>'1.Лок.смета.и.Акт'!D110</f>
        <v>10 м</v>
      </c>
      <c r="DX94">
        <v>10</v>
      </c>
      <c r="DZ94" t="s">
        <v>3</v>
      </c>
      <c r="EA94" t="s">
        <v>3</v>
      </c>
      <c r="EB94" t="s">
        <v>3</v>
      </c>
      <c r="EC94" t="s">
        <v>3</v>
      </c>
      <c r="EE94">
        <v>66434312</v>
      </c>
      <c r="EF94">
        <v>2</v>
      </c>
      <c r="EG94" t="s">
        <v>22</v>
      </c>
      <c r="EH94">
        <v>10</v>
      </c>
      <c r="EI94" t="s">
        <v>102</v>
      </c>
      <c r="EJ94">
        <v>1</v>
      </c>
      <c r="EK94">
        <v>10001</v>
      </c>
      <c r="EL94" t="s">
        <v>102</v>
      </c>
      <c r="EM94" t="s">
        <v>103</v>
      </c>
      <c r="EO94" t="s">
        <v>3</v>
      </c>
      <c r="EQ94">
        <v>0</v>
      </c>
      <c r="ER94">
        <v>64.099999999999994</v>
      </c>
      <c r="ES94" s="31" t="e">
        <f>'1.Лок.смета.и.Акт'!#REF!</f>
        <v>#REF!</v>
      </c>
      <c r="ET94">
        <v>0</v>
      </c>
      <c r="EU94">
        <v>0</v>
      </c>
      <c r="EV94">
        <v>0</v>
      </c>
      <c r="EW94">
        <v>0</v>
      </c>
      <c r="EX94">
        <v>0</v>
      </c>
      <c r="FQ94">
        <v>0</v>
      </c>
      <c r="FR94">
        <v>0</v>
      </c>
      <c r="FS94">
        <v>0</v>
      </c>
      <c r="FX94">
        <v>108</v>
      </c>
      <c r="FY94">
        <v>55</v>
      </c>
      <c r="GA94" t="s">
        <v>3</v>
      </c>
      <c r="GD94">
        <v>1</v>
      </c>
      <c r="GF94">
        <v>-236616192</v>
      </c>
      <c r="GG94">
        <v>2</v>
      </c>
      <c r="GH94">
        <v>1</v>
      </c>
      <c r="GI94">
        <v>4</v>
      </c>
      <c r="GJ94">
        <v>0</v>
      </c>
      <c r="GK94">
        <v>0</v>
      </c>
      <c r="GL94">
        <f t="shared" si="125"/>
        <v>0</v>
      </c>
      <c r="GM94" t="e">
        <f t="shared" si="126"/>
        <v>#REF!</v>
      </c>
      <c r="GN94" t="e">
        <f t="shared" si="127"/>
        <v>#REF!</v>
      </c>
      <c r="GO94">
        <f t="shared" si="128"/>
        <v>0</v>
      </c>
      <c r="GP94">
        <f t="shared" si="129"/>
        <v>0</v>
      </c>
      <c r="GR94">
        <v>0</v>
      </c>
      <c r="GS94">
        <v>3</v>
      </c>
      <c r="GT94">
        <v>0</v>
      </c>
      <c r="GU94" t="s">
        <v>3</v>
      </c>
      <c r="GV94">
        <f t="shared" si="130"/>
        <v>0</v>
      </c>
      <c r="GW94">
        <v>1</v>
      </c>
      <c r="GX94">
        <f t="shared" si="131"/>
        <v>0</v>
      </c>
      <c r="HA94">
        <v>0</v>
      </c>
      <c r="HB94">
        <v>0</v>
      </c>
      <c r="HC94">
        <f t="shared" si="132"/>
        <v>0</v>
      </c>
      <c r="HE94" t="s">
        <v>3</v>
      </c>
      <c r="HF94" t="s">
        <v>3</v>
      </c>
      <c r="HM94" t="s">
        <v>3</v>
      </c>
      <c r="HN94" t="s">
        <v>104</v>
      </c>
      <c r="HO94" t="s">
        <v>105</v>
      </c>
      <c r="HP94" t="s">
        <v>102</v>
      </c>
      <c r="HQ94" t="s">
        <v>102</v>
      </c>
      <c r="HS94">
        <v>0</v>
      </c>
      <c r="IF94">
        <v>-1</v>
      </c>
      <c r="IK94">
        <v>0</v>
      </c>
    </row>
    <row r="95" spans="1:245" x14ac:dyDescent="0.2">
      <c r="A95">
        <v>18</v>
      </c>
      <c r="B95">
        <v>1</v>
      </c>
      <c r="C95">
        <v>107</v>
      </c>
      <c r="E95" t="s">
        <v>196</v>
      </c>
      <c r="F95" t="str">
        <f>'1.Лок.смета.и.Акт'!B111</f>
        <v>01.7.15.07-0005</v>
      </c>
      <c r="G95" t="s">
        <v>121</v>
      </c>
      <c r="H95" t="s">
        <v>122</v>
      </c>
      <c r="I95">
        <f>I91*J95</f>
        <v>-405.81783999999999</v>
      </c>
      <c r="J95">
        <v>-65.2</v>
      </c>
      <c r="K95">
        <v>-65.2</v>
      </c>
      <c r="O95" t="e">
        <f t="shared" si="96"/>
        <v>#REF!</v>
      </c>
      <c r="P95" t="e">
        <f t="shared" si="97"/>
        <v>#REF!</v>
      </c>
      <c r="Q95">
        <f t="shared" si="98"/>
        <v>0</v>
      </c>
      <c r="R95">
        <f t="shared" si="99"/>
        <v>0</v>
      </c>
      <c r="S95">
        <f t="shared" si="100"/>
        <v>0</v>
      </c>
      <c r="T95">
        <f t="shared" si="101"/>
        <v>0</v>
      </c>
      <c r="U95">
        <f t="shared" si="102"/>
        <v>0</v>
      </c>
      <c r="V95">
        <f t="shared" si="103"/>
        <v>0</v>
      </c>
      <c r="W95">
        <f t="shared" si="104"/>
        <v>0</v>
      </c>
      <c r="X95">
        <f t="shared" si="105"/>
        <v>0</v>
      </c>
      <c r="Y95">
        <f t="shared" si="106"/>
        <v>0</v>
      </c>
      <c r="AA95">
        <v>88223195</v>
      </c>
      <c r="AB95" t="e">
        <f t="shared" si="107"/>
        <v>#REF!</v>
      </c>
      <c r="AC95" t="e">
        <f t="shared" si="108"/>
        <v>#REF!</v>
      </c>
      <c r="AD95">
        <f t="shared" si="109"/>
        <v>0</v>
      </c>
      <c r="AE95">
        <f t="shared" si="110"/>
        <v>0</v>
      </c>
      <c r="AF95">
        <f t="shared" si="111"/>
        <v>0</v>
      </c>
      <c r="AG95">
        <f t="shared" si="112"/>
        <v>0</v>
      </c>
      <c r="AH95">
        <f t="shared" si="113"/>
        <v>0</v>
      </c>
      <c r="AI95">
        <f t="shared" si="114"/>
        <v>0</v>
      </c>
      <c r="AJ95">
        <f t="shared" si="115"/>
        <v>0</v>
      </c>
      <c r="AK95">
        <v>7.03</v>
      </c>
      <c r="AL95" s="31" t="e">
        <f>'1.Лок.смета.и.Акт'!#REF!</f>
        <v>#REF!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108</v>
      </c>
      <c r="AU95">
        <v>55</v>
      </c>
      <c r="AV95">
        <v>1</v>
      </c>
      <c r="AW95">
        <v>1</v>
      </c>
      <c r="AZ95">
        <v>1</v>
      </c>
      <c r="BA95">
        <v>1</v>
      </c>
      <c r="BB95">
        <v>1</v>
      </c>
      <c r="BC95" t="e">
        <f>'1.Лок.смета.и.Акт'!#REF!</f>
        <v>#REF!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123</v>
      </c>
      <c r="BM95">
        <v>10001</v>
      </c>
      <c r="BN95">
        <v>0</v>
      </c>
      <c r="BO95" t="s">
        <v>3</v>
      </c>
      <c r="BP95">
        <v>0</v>
      </c>
      <c r="BQ95">
        <v>2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108</v>
      </c>
      <c r="CA95">
        <v>55</v>
      </c>
      <c r="CB95" t="s">
        <v>3</v>
      </c>
      <c r="CE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 t="e">
        <f t="shared" si="116"/>
        <v>#REF!</v>
      </c>
      <c r="CQ95" t="e">
        <f>AC95*BC95</f>
        <v>#REF!</v>
      </c>
      <c r="CR95">
        <f>AD95*BB95</f>
        <v>0</v>
      </c>
      <c r="CS95">
        <f t="shared" si="117"/>
        <v>0</v>
      </c>
      <c r="CT95">
        <f t="shared" si="118"/>
        <v>0</v>
      </c>
      <c r="CU95">
        <f t="shared" si="119"/>
        <v>0</v>
      </c>
      <c r="CV95">
        <f t="shared" si="120"/>
        <v>0</v>
      </c>
      <c r="CW95">
        <f t="shared" si="121"/>
        <v>0</v>
      </c>
      <c r="CX95">
        <f t="shared" si="122"/>
        <v>0</v>
      </c>
      <c r="CY95">
        <f t="shared" si="123"/>
        <v>0</v>
      </c>
      <c r="CZ95">
        <f t="shared" si="124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1013</v>
      </c>
      <c r="DV95" t="s">
        <v>122</v>
      </c>
      <c r="DW95" t="str">
        <f>'1.Лок.смета.и.Акт'!D111</f>
        <v>10 ШТ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66434312</v>
      </c>
      <c r="EF95">
        <v>2</v>
      </c>
      <c r="EG95" t="s">
        <v>22</v>
      </c>
      <c r="EH95">
        <v>10</v>
      </c>
      <c r="EI95" t="s">
        <v>102</v>
      </c>
      <c r="EJ95">
        <v>1</v>
      </c>
      <c r="EK95">
        <v>10001</v>
      </c>
      <c r="EL95" t="s">
        <v>102</v>
      </c>
      <c r="EM95" t="s">
        <v>103</v>
      </c>
      <c r="EO95" t="s">
        <v>3</v>
      </c>
      <c r="EQ95">
        <v>0</v>
      </c>
      <c r="ER95">
        <v>7.03</v>
      </c>
      <c r="ES95" s="31" t="e">
        <f>'1.Лок.смета.и.Акт'!#REF!</f>
        <v>#REF!</v>
      </c>
      <c r="ET95">
        <v>0</v>
      </c>
      <c r="EU95">
        <v>0</v>
      </c>
      <c r="EV95">
        <v>0</v>
      </c>
      <c r="EW95">
        <v>0</v>
      </c>
      <c r="EX95">
        <v>0</v>
      </c>
      <c r="FQ95">
        <v>0</v>
      </c>
      <c r="FR95">
        <v>0</v>
      </c>
      <c r="FS95">
        <v>0</v>
      </c>
      <c r="FX95">
        <v>108</v>
      </c>
      <c r="FY95">
        <v>55</v>
      </c>
      <c r="GA95" t="s">
        <v>3</v>
      </c>
      <c r="GD95">
        <v>1</v>
      </c>
      <c r="GF95">
        <v>1137178285</v>
      </c>
      <c r="GG95">
        <v>2</v>
      </c>
      <c r="GH95">
        <v>1</v>
      </c>
      <c r="GI95">
        <v>4</v>
      </c>
      <c r="GJ95">
        <v>0</v>
      </c>
      <c r="GK95">
        <v>0</v>
      </c>
      <c r="GL95">
        <f t="shared" si="125"/>
        <v>0</v>
      </c>
      <c r="GM95" t="e">
        <f t="shared" si="126"/>
        <v>#REF!</v>
      </c>
      <c r="GN95" t="e">
        <f t="shared" si="127"/>
        <v>#REF!</v>
      </c>
      <c r="GO95">
        <f t="shared" si="128"/>
        <v>0</v>
      </c>
      <c r="GP95">
        <f t="shared" si="129"/>
        <v>0</v>
      </c>
      <c r="GR95">
        <v>0</v>
      </c>
      <c r="GS95">
        <v>3</v>
      </c>
      <c r="GT95">
        <v>0</v>
      </c>
      <c r="GU95" t="s">
        <v>3</v>
      </c>
      <c r="GV95">
        <f t="shared" si="130"/>
        <v>0</v>
      </c>
      <c r="GW95">
        <v>1</v>
      </c>
      <c r="GX95">
        <f t="shared" si="131"/>
        <v>0</v>
      </c>
      <c r="HA95">
        <v>0</v>
      </c>
      <c r="HB95">
        <v>0</v>
      </c>
      <c r="HC95">
        <f t="shared" si="132"/>
        <v>0</v>
      </c>
      <c r="HE95" t="s">
        <v>3</v>
      </c>
      <c r="HF95" t="s">
        <v>3</v>
      </c>
      <c r="HM95" t="s">
        <v>3</v>
      </c>
      <c r="HN95" t="s">
        <v>104</v>
      </c>
      <c r="HO95" t="s">
        <v>105</v>
      </c>
      <c r="HP95" t="s">
        <v>102</v>
      </c>
      <c r="HQ95" t="s">
        <v>102</v>
      </c>
      <c r="HS95">
        <v>0</v>
      </c>
      <c r="IF95">
        <v>-1</v>
      </c>
      <c r="IK95">
        <v>0</v>
      </c>
    </row>
    <row r="96" spans="1:245" x14ac:dyDescent="0.2">
      <c r="A96">
        <v>18</v>
      </c>
      <c r="B96">
        <v>1</v>
      </c>
      <c r="C96">
        <v>110</v>
      </c>
      <c r="E96" t="s">
        <v>197</v>
      </c>
      <c r="F96" t="str">
        <f>'1.Лок.смета.и.Акт'!B112</f>
        <v>Прайс</v>
      </c>
      <c r="G96" t="s">
        <v>124</v>
      </c>
      <c r="H96" t="s">
        <v>109</v>
      </c>
      <c r="I96">
        <f>I91*J96</f>
        <v>2312.65</v>
      </c>
      <c r="J96" s="78">
        <f>'4.Ведомость_списания'!F72</f>
        <v>371.55779055942935</v>
      </c>
      <c r="K96">
        <v>371.55779056</v>
      </c>
      <c r="O96" t="e">
        <f t="shared" si="96"/>
        <v>#REF!</v>
      </c>
      <c r="P96" t="e">
        <f t="shared" si="97"/>
        <v>#REF!</v>
      </c>
      <c r="Q96">
        <f t="shared" si="98"/>
        <v>0</v>
      </c>
      <c r="R96">
        <f t="shared" si="99"/>
        <v>0</v>
      </c>
      <c r="S96">
        <f t="shared" si="100"/>
        <v>0</v>
      </c>
      <c r="T96">
        <f t="shared" si="101"/>
        <v>0</v>
      </c>
      <c r="U96">
        <f t="shared" si="102"/>
        <v>0</v>
      </c>
      <c r="V96">
        <f t="shared" si="103"/>
        <v>0</v>
      </c>
      <c r="W96">
        <f t="shared" si="104"/>
        <v>0</v>
      </c>
      <c r="X96">
        <f t="shared" si="105"/>
        <v>0</v>
      </c>
      <c r="Y96">
        <f t="shared" si="106"/>
        <v>0</v>
      </c>
      <c r="AA96">
        <v>88223195</v>
      </c>
      <c r="AB96" t="e">
        <f t="shared" si="107"/>
        <v>#REF!</v>
      </c>
      <c r="AC96" t="e">
        <f t="shared" si="108"/>
        <v>#REF!</v>
      </c>
      <c r="AD96">
        <f t="shared" si="109"/>
        <v>0</v>
      </c>
      <c r="AE96">
        <f t="shared" si="110"/>
        <v>0</v>
      </c>
      <c r="AF96">
        <f t="shared" si="111"/>
        <v>0</v>
      </c>
      <c r="AG96">
        <f t="shared" si="112"/>
        <v>0</v>
      </c>
      <c r="AH96">
        <f t="shared" si="113"/>
        <v>0</v>
      </c>
      <c r="AI96">
        <f t="shared" si="114"/>
        <v>0</v>
      </c>
      <c r="AJ96">
        <f t="shared" si="115"/>
        <v>0</v>
      </c>
      <c r="AK96">
        <v>12.73</v>
      </c>
      <c r="AL96" s="31" t="e">
        <f>'1.Лок.смета.и.Акт'!#REF!</f>
        <v>#REF!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1</v>
      </c>
      <c r="AW96">
        <v>1</v>
      </c>
      <c r="AZ96">
        <v>1</v>
      </c>
      <c r="BA96">
        <v>1</v>
      </c>
      <c r="BB96">
        <v>1</v>
      </c>
      <c r="BC96" t="e">
        <f>'1.Лок.смета.и.Акт'!#REF!</f>
        <v>#REF!</v>
      </c>
      <c r="BD96" t="s">
        <v>3</v>
      </c>
      <c r="BE96" t="s">
        <v>3</v>
      </c>
      <c r="BF96" t="s">
        <v>3</v>
      </c>
      <c r="BG96" t="s">
        <v>3</v>
      </c>
      <c r="BH96">
        <v>3</v>
      </c>
      <c r="BI96">
        <v>1</v>
      </c>
      <c r="BJ96" t="s">
        <v>3</v>
      </c>
      <c r="BM96">
        <v>1100</v>
      </c>
      <c r="BN96">
        <v>0</v>
      </c>
      <c r="BO96" t="s">
        <v>3</v>
      </c>
      <c r="BP96">
        <v>0</v>
      </c>
      <c r="BQ96">
        <v>8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0</v>
      </c>
      <c r="CA96">
        <v>0</v>
      </c>
      <c r="CB96" t="s">
        <v>3</v>
      </c>
      <c r="CE96">
        <v>0</v>
      </c>
      <c r="CF96">
        <v>0</v>
      </c>
      <c r="CG96">
        <v>0</v>
      </c>
      <c r="CM96">
        <v>0</v>
      </c>
      <c r="CN96" t="s">
        <v>3</v>
      </c>
      <c r="CO96">
        <v>0</v>
      </c>
      <c r="CP96" t="e">
        <f t="shared" si="116"/>
        <v>#REF!</v>
      </c>
      <c r="CQ96" t="e">
        <f t="shared" ref="CQ96:CR100" si="133">AC96</f>
        <v>#REF!</v>
      </c>
      <c r="CR96">
        <f t="shared" si="133"/>
        <v>0</v>
      </c>
      <c r="CS96">
        <f t="shared" si="117"/>
        <v>0</v>
      </c>
      <c r="CT96">
        <f t="shared" si="118"/>
        <v>0</v>
      </c>
      <c r="CU96">
        <f t="shared" si="119"/>
        <v>0</v>
      </c>
      <c r="CV96">
        <f t="shared" si="120"/>
        <v>0</v>
      </c>
      <c r="CW96">
        <f t="shared" si="121"/>
        <v>0</v>
      </c>
      <c r="CX96">
        <f t="shared" si="122"/>
        <v>0</v>
      </c>
      <c r="CY96">
        <f t="shared" si="123"/>
        <v>0</v>
      </c>
      <c r="CZ96">
        <f t="shared" si="124"/>
        <v>0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1003</v>
      </c>
      <c r="DV96" t="s">
        <v>109</v>
      </c>
      <c r="DW96" t="str">
        <f>'1.Лок.смета.и.Акт'!D112</f>
        <v>м</v>
      </c>
      <c r="DX96">
        <v>1</v>
      </c>
      <c r="DZ96" t="s">
        <v>3</v>
      </c>
      <c r="EA96" t="s">
        <v>3</v>
      </c>
      <c r="EB96" t="s">
        <v>3</v>
      </c>
      <c r="EC96" t="s">
        <v>3</v>
      </c>
      <c r="EE96">
        <v>66434180</v>
      </c>
      <c r="EF96">
        <v>8</v>
      </c>
      <c r="EG96" t="s">
        <v>31</v>
      </c>
      <c r="EH96">
        <v>0</v>
      </c>
      <c r="EI96" t="s">
        <v>3</v>
      </c>
      <c r="EJ96">
        <v>1</v>
      </c>
      <c r="EK96">
        <v>1100</v>
      </c>
      <c r="EL96" t="s">
        <v>32</v>
      </c>
      <c r="EM96" t="s">
        <v>33</v>
      </c>
      <c r="EO96" t="s">
        <v>3</v>
      </c>
      <c r="EQ96">
        <v>0</v>
      </c>
      <c r="ER96">
        <v>12.73</v>
      </c>
      <c r="ES96" s="31" t="e">
        <f>'1.Лок.смета.и.Акт'!#REF!</f>
        <v>#REF!</v>
      </c>
      <c r="ET96">
        <v>0</v>
      </c>
      <c r="EU96">
        <v>0</v>
      </c>
      <c r="EV96">
        <v>0</v>
      </c>
      <c r="EW96">
        <v>0</v>
      </c>
      <c r="EX96">
        <v>0</v>
      </c>
      <c r="EZ96">
        <v>5</v>
      </c>
      <c r="FC96">
        <v>0</v>
      </c>
      <c r="FD96">
        <v>18</v>
      </c>
      <c r="FF96">
        <v>12.18</v>
      </c>
      <c r="FQ96">
        <v>0</v>
      </c>
      <c r="FR96">
        <v>0</v>
      </c>
      <c r="FS96">
        <v>0</v>
      </c>
      <c r="FX96">
        <v>0</v>
      </c>
      <c r="FY96">
        <v>0</v>
      </c>
      <c r="GA96" t="s">
        <v>125</v>
      </c>
      <c r="GD96">
        <v>1</v>
      </c>
      <c r="GF96">
        <v>-1945252716</v>
      </c>
      <c r="GG96">
        <v>2</v>
      </c>
      <c r="GH96">
        <v>3</v>
      </c>
      <c r="GI96">
        <v>4</v>
      </c>
      <c r="GJ96">
        <v>0</v>
      </c>
      <c r="GK96">
        <v>0</v>
      </c>
      <c r="GL96">
        <f t="shared" si="125"/>
        <v>0</v>
      </c>
      <c r="GM96" t="e">
        <f t="shared" si="126"/>
        <v>#REF!</v>
      </c>
      <c r="GN96" t="e">
        <f t="shared" si="127"/>
        <v>#REF!</v>
      </c>
      <c r="GO96">
        <f t="shared" si="128"/>
        <v>0</v>
      </c>
      <c r="GP96">
        <f t="shared" si="129"/>
        <v>0</v>
      </c>
      <c r="GR96">
        <v>1</v>
      </c>
      <c r="GS96">
        <v>1</v>
      </c>
      <c r="GT96">
        <v>0</v>
      </c>
      <c r="GU96" t="s">
        <v>3</v>
      </c>
      <c r="GV96">
        <f t="shared" si="130"/>
        <v>0</v>
      </c>
      <c r="GW96">
        <v>1</v>
      </c>
      <c r="GX96">
        <f t="shared" si="131"/>
        <v>0</v>
      </c>
      <c r="HA96">
        <v>0</v>
      </c>
      <c r="HB96">
        <v>0</v>
      </c>
      <c r="HC96">
        <f t="shared" si="132"/>
        <v>0</v>
      </c>
      <c r="HE96" t="s">
        <v>35</v>
      </c>
      <c r="HF96" t="s">
        <v>36</v>
      </c>
      <c r="HG96" t="e">
        <f>ROUND(AC96*I96,0)</f>
        <v>#REF!</v>
      </c>
      <c r="HM96" t="s">
        <v>3</v>
      </c>
      <c r="HN96" t="s">
        <v>3</v>
      </c>
      <c r="HO96" t="s">
        <v>3</v>
      </c>
      <c r="HP96" t="s">
        <v>3</v>
      </c>
      <c r="HQ96" t="s">
        <v>3</v>
      </c>
      <c r="HS96">
        <v>0</v>
      </c>
      <c r="IF96">
        <v>-1</v>
      </c>
      <c r="IK96">
        <v>0</v>
      </c>
    </row>
    <row r="97" spans="1:245" x14ac:dyDescent="0.2">
      <c r="A97">
        <v>18</v>
      </c>
      <c r="B97">
        <v>1</v>
      </c>
      <c r="C97">
        <v>111</v>
      </c>
      <c r="E97" t="s">
        <v>198</v>
      </c>
      <c r="F97" t="str">
        <f>'1.Лок.смета.и.Акт'!B113</f>
        <v>Прайс</v>
      </c>
      <c r="G97" t="s">
        <v>127</v>
      </c>
      <c r="H97" t="s">
        <v>109</v>
      </c>
      <c r="I97">
        <f>I91*J97</f>
        <v>320.36</v>
      </c>
      <c r="J97" s="78">
        <f>'4.Ведомость_списания'!F73</f>
        <v>51.470068442530774</v>
      </c>
      <c r="K97">
        <v>51.470068439999999</v>
      </c>
      <c r="O97" t="e">
        <f t="shared" si="96"/>
        <v>#REF!</v>
      </c>
      <c r="P97" t="e">
        <f t="shared" si="97"/>
        <v>#REF!</v>
      </c>
      <c r="Q97">
        <f t="shared" si="98"/>
        <v>0</v>
      </c>
      <c r="R97">
        <f t="shared" si="99"/>
        <v>0</v>
      </c>
      <c r="S97">
        <f t="shared" si="100"/>
        <v>0</v>
      </c>
      <c r="T97">
        <f t="shared" si="101"/>
        <v>0</v>
      </c>
      <c r="U97">
        <f t="shared" si="102"/>
        <v>0</v>
      </c>
      <c r="V97">
        <f t="shared" si="103"/>
        <v>0</v>
      </c>
      <c r="W97">
        <f t="shared" si="104"/>
        <v>0</v>
      </c>
      <c r="X97">
        <f t="shared" si="105"/>
        <v>0</v>
      </c>
      <c r="Y97">
        <f t="shared" si="106"/>
        <v>0</v>
      </c>
      <c r="AA97">
        <v>88223195</v>
      </c>
      <c r="AB97" t="e">
        <f t="shared" si="107"/>
        <v>#REF!</v>
      </c>
      <c r="AC97" t="e">
        <f t="shared" si="108"/>
        <v>#REF!</v>
      </c>
      <c r="AD97">
        <f t="shared" si="109"/>
        <v>0</v>
      </c>
      <c r="AE97">
        <f t="shared" si="110"/>
        <v>0</v>
      </c>
      <c r="AF97">
        <f t="shared" si="111"/>
        <v>0</v>
      </c>
      <c r="AG97">
        <f t="shared" si="112"/>
        <v>0</v>
      </c>
      <c r="AH97">
        <f t="shared" si="113"/>
        <v>0</v>
      </c>
      <c r="AI97">
        <f t="shared" si="114"/>
        <v>0</v>
      </c>
      <c r="AJ97">
        <f t="shared" si="115"/>
        <v>0</v>
      </c>
      <c r="AK97">
        <v>19.169999999999998</v>
      </c>
      <c r="AL97" s="31" t="e">
        <f>'1.Лок.смета.и.Акт'!#REF!</f>
        <v>#REF!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</v>
      </c>
      <c r="AW97">
        <v>1</v>
      </c>
      <c r="AZ97">
        <v>1</v>
      </c>
      <c r="BA97">
        <v>1</v>
      </c>
      <c r="BB97">
        <v>1</v>
      </c>
      <c r="BC97" t="e">
        <f>'1.Лок.смета.и.Акт'!#REF!</f>
        <v>#REF!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3</v>
      </c>
      <c r="BM97">
        <v>1100</v>
      </c>
      <c r="BN97">
        <v>0</v>
      </c>
      <c r="BO97" t="s">
        <v>3</v>
      </c>
      <c r="BP97">
        <v>0</v>
      </c>
      <c r="BQ97">
        <v>8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0</v>
      </c>
      <c r="CA97">
        <v>0</v>
      </c>
      <c r="CB97" t="s">
        <v>3</v>
      </c>
      <c r="CE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 t="e">
        <f t="shared" si="116"/>
        <v>#REF!</v>
      </c>
      <c r="CQ97" t="e">
        <f t="shared" si="133"/>
        <v>#REF!</v>
      </c>
      <c r="CR97">
        <f t="shared" si="133"/>
        <v>0</v>
      </c>
      <c r="CS97">
        <f t="shared" si="117"/>
        <v>0</v>
      </c>
      <c r="CT97">
        <f t="shared" si="118"/>
        <v>0</v>
      </c>
      <c r="CU97">
        <f t="shared" si="119"/>
        <v>0</v>
      </c>
      <c r="CV97">
        <f t="shared" si="120"/>
        <v>0</v>
      </c>
      <c r="CW97">
        <f t="shared" si="121"/>
        <v>0</v>
      </c>
      <c r="CX97">
        <f t="shared" si="122"/>
        <v>0</v>
      </c>
      <c r="CY97">
        <f t="shared" si="123"/>
        <v>0</v>
      </c>
      <c r="CZ97">
        <f t="shared" si="124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1003</v>
      </c>
      <c r="DV97" t="s">
        <v>109</v>
      </c>
      <c r="DW97" t="str">
        <f>'1.Лок.смета.и.Акт'!D113</f>
        <v>м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66434180</v>
      </c>
      <c r="EF97">
        <v>8</v>
      </c>
      <c r="EG97" t="s">
        <v>31</v>
      </c>
      <c r="EH97">
        <v>0</v>
      </c>
      <c r="EI97" t="s">
        <v>3</v>
      </c>
      <c r="EJ97">
        <v>1</v>
      </c>
      <c r="EK97">
        <v>1100</v>
      </c>
      <c r="EL97" t="s">
        <v>32</v>
      </c>
      <c r="EM97" t="s">
        <v>33</v>
      </c>
      <c r="EO97" t="s">
        <v>3</v>
      </c>
      <c r="EQ97">
        <v>0</v>
      </c>
      <c r="ER97">
        <v>19.169999999999998</v>
      </c>
      <c r="ES97" s="31" t="e">
        <f>'1.Лок.смета.и.Акт'!#REF!</f>
        <v>#REF!</v>
      </c>
      <c r="ET97">
        <v>0</v>
      </c>
      <c r="EU97">
        <v>0</v>
      </c>
      <c r="EV97">
        <v>0</v>
      </c>
      <c r="EW97">
        <v>0</v>
      </c>
      <c r="EX97">
        <v>0</v>
      </c>
      <c r="EZ97">
        <v>5</v>
      </c>
      <c r="FC97">
        <v>0</v>
      </c>
      <c r="FD97">
        <v>18</v>
      </c>
      <c r="FF97">
        <v>18.329999999999998</v>
      </c>
      <c r="FQ97">
        <v>0</v>
      </c>
      <c r="FR97">
        <v>0</v>
      </c>
      <c r="FS97">
        <v>0</v>
      </c>
      <c r="FX97">
        <v>0</v>
      </c>
      <c r="FY97">
        <v>0</v>
      </c>
      <c r="GA97" t="s">
        <v>128</v>
      </c>
      <c r="GD97">
        <v>1</v>
      </c>
      <c r="GF97">
        <v>160057132</v>
      </c>
      <c r="GG97">
        <v>2</v>
      </c>
      <c r="GH97">
        <v>3</v>
      </c>
      <c r="GI97">
        <v>4</v>
      </c>
      <c r="GJ97">
        <v>0</v>
      </c>
      <c r="GK97">
        <v>0</v>
      </c>
      <c r="GL97">
        <f t="shared" si="125"/>
        <v>0</v>
      </c>
      <c r="GM97" t="e">
        <f t="shared" si="126"/>
        <v>#REF!</v>
      </c>
      <c r="GN97" t="e">
        <f t="shared" si="127"/>
        <v>#REF!</v>
      </c>
      <c r="GO97">
        <f t="shared" si="128"/>
        <v>0</v>
      </c>
      <c r="GP97">
        <f t="shared" si="129"/>
        <v>0</v>
      </c>
      <c r="GR97">
        <v>1</v>
      </c>
      <c r="GS97">
        <v>1</v>
      </c>
      <c r="GT97">
        <v>0</v>
      </c>
      <c r="GU97" t="s">
        <v>3</v>
      </c>
      <c r="GV97">
        <f t="shared" si="130"/>
        <v>0</v>
      </c>
      <c r="GW97">
        <v>1</v>
      </c>
      <c r="GX97">
        <f t="shared" si="131"/>
        <v>0</v>
      </c>
      <c r="HA97">
        <v>0</v>
      </c>
      <c r="HB97">
        <v>0</v>
      </c>
      <c r="HC97">
        <f t="shared" si="132"/>
        <v>0</v>
      </c>
      <c r="HE97" t="s">
        <v>35</v>
      </c>
      <c r="HF97" t="s">
        <v>36</v>
      </c>
      <c r="HG97" t="e">
        <f>ROUND(AC97*I97,0)</f>
        <v>#REF!</v>
      </c>
      <c r="HM97" t="s">
        <v>3</v>
      </c>
      <c r="HN97" t="s">
        <v>3</v>
      </c>
      <c r="HO97" t="s">
        <v>3</v>
      </c>
      <c r="HP97" t="s">
        <v>3</v>
      </c>
      <c r="HQ97" t="s">
        <v>3</v>
      </c>
      <c r="HS97">
        <v>0</v>
      </c>
      <c r="IF97">
        <v>-1</v>
      </c>
      <c r="IK97">
        <v>0</v>
      </c>
    </row>
    <row r="98" spans="1:245" x14ac:dyDescent="0.2">
      <c r="A98">
        <v>18</v>
      </c>
      <c r="B98">
        <v>1</v>
      </c>
      <c r="C98">
        <v>112</v>
      </c>
      <c r="E98" t="s">
        <v>199</v>
      </c>
      <c r="F98" t="str">
        <f>'1.Лок.смета.и.Акт'!B114</f>
        <v>Прайс</v>
      </c>
      <c r="G98" t="s">
        <v>130</v>
      </c>
      <c r="H98" t="s">
        <v>51</v>
      </c>
      <c r="I98">
        <f>I91*J98</f>
        <v>285.17</v>
      </c>
      <c r="J98" s="78">
        <f>'4.Ведомость_списания'!F74</f>
        <v>45.816329809453428</v>
      </c>
      <c r="K98">
        <v>45.816329809999999</v>
      </c>
      <c r="O98" t="e">
        <f t="shared" si="96"/>
        <v>#REF!</v>
      </c>
      <c r="P98" t="e">
        <f t="shared" si="97"/>
        <v>#REF!</v>
      </c>
      <c r="Q98">
        <f t="shared" si="98"/>
        <v>0</v>
      </c>
      <c r="R98">
        <f t="shared" si="99"/>
        <v>0</v>
      </c>
      <c r="S98">
        <f t="shared" si="100"/>
        <v>0</v>
      </c>
      <c r="T98">
        <f t="shared" si="101"/>
        <v>0</v>
      </c>
      <c r="U98">
        <f t="shared" si="102"/>
        <v>0</v>
      </c>
      <c r="V98">
        <f t="shared" si="103"/>
        <v>0</v>
      </c>
      <c r="W98">
        <f t="shared" si="104"/>
        <v>0</v>
      </c>
      <c r="X98">
        <f t="shared" si="105"/>
        <v>0</v>
      </c>
      <c r="Y98">
        <f t="shared" si="106"/>
        <v>0</v>
      </c>
      <c r="AA98">
        <v>88223195</v>
      </c>
      <c r="AB98" t="e">
        <f t="shared" si="107"/>
        <v>#REF!</v>
      </c>
      <c r="AC98" t="e">
        <f t="shared" si="108"/>
        <v>#REF!</v>
      </c>
      <c r="AD98">
        <f t="shared" si="109"/>
        <v>0</v>
      </c>
      <c r="AE98">
        <f t="shared" si="110"/>
        <v>0</v>
      </c>
      <c r="AF98">
        <f t="shared" si="111"/>
        <v>0</v>
      </c>
      <c r="AG98">
        <f t="shared" si="112"/>
        <v>0</v>
      </c>
      <c r="AH98">
        <f t="shared" si="113"/>
        <v>0</v>
      </c>
      <c r="AI98">
        <f t="shared" si="114"/>
        <v>0</v>
      </c>
      <c r="AJ98">
        <f t="shared" si="115"/>
        <v>0</v>
      </c>
      <c r="AK98">
        <v>126.59</v>
      </c>
      <c r="AL98" s="31" t="e">
        <f>'1.Лок.смета.и.Акт'!#REF!</f>
        <v>#REF!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1</v>
      </c>
      <c r="AW98">
        <v>1</v>
      </c>
      <c r="AZ98">
        <v>1</v>
      </c>
      <c r="BA98">
        <v>1</v>
      </c>
      <c r="BB98">
        <v>1</v>
      </c>
      <c r="BC98" t="e">
        <f>'1.Лок.смета.и.Акт'!#REF!</f>
        <v>#REF!</v>
      </c>
      <c r="BD98" t="s">
        <v>3</v>
      </c>
      <c r="BE98" t="s">
        <v>3</v>
      </c>
      <c r="BF98" t="s">
        <v>3</v>
      </c>
      <c r="BG98" t="s">
        <v>3</v>
      </c>
      <c r="BH98">
        <v>3</v>
      </c>
      <c r="BI98">
        <v>1</v>
      </c>
      <c r="BJ98" t="s">
        <v>3</v>
      </c>
      <c r="BM98">
        <v>1100</v>
      </c>
      <c r="BN98">
        <v>0</v>
      </c>
      <c r="BO98" t="s">
        <v>3</v>
      </c>
      <c r="BP98">
        <v>0</v>
      </c>
      <c r="BQ98">
        <v>8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0</v>
      </c>
      <c r="CA98">
        <v>0</v>
      </c>
      <c r="CB98" t="s">
        <v>3</v>
      </c>
      <c r="CE98">
        <v>0</v>
      </c>
      <c r="CF98">
        <v>0</v>
      </c>
      <c r="CG98">
        <v>0</v>
      </c>
      <c r="CM98">
        <v>0</v>
      </c>
      <c r="CN98" t="s">
        <v>3</v>
      </c>
      <c r="CO98">
        <v>0</v>
      </c>
      <c r="CP98" t="e">
        <f t="shared" si="116"/>
        <v>#REF!</v>
      </c>
      <c r="CQ98" t="e">
        <f t="shared" si="133"/>
        <v>#REF!</v>
      </c>
      <c r="CR98">
        <f t="shared" si="133"/>
        <v>0</v>
      </c>
      <c r="CS98">
        <f t="shared" si="117"/>
        <v>0</v>
      </c>
      <c r="CT98">
        <f t="shared" si="118"/>
        <v>0</v>
      </c>
      <c r="CU98">
        <f t="shared" si="119"/>
        <v>0</v>
      </c>
      <c r="CV98">
        <f t="shared" si="120"/>
        <v>0</v>
      </c>
      <c r="CW98">
        <f t="shared" si="121"/>
        <v>0</v>
      </c>
      <c r="CX98">
        <f t="shared" si="122"/>
        <v>0</v>
      </c>
      <c r="CY98">
        <f t="shared" si="123"/>
        <v>0</v>
      </c>
      <c r="CZ98">
        <f t="shared" si="124"/>
        <v>0</v>
      </c>
      <c r="DC98" t="s">
        <v>3</v>
      </c>
      <c r="DD98" t="s">
        <v>3</v>
      </c>
      <c r="DE98" t="s">
        <v>3</v>
      </c>
      <c r="DF98" t="s">
        <v>3</v>
      </c>
      <c r="DG98" t="s">
        <v>3</v>
      </c>
      <c r="DH98" t="s">
        <v>3</v>
      </c>
      <c r="DI98" t="s">
        <v>3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U98">
        <v>1009</v>
      </c>
      <c r="DV98" t="s">
        <v>51</v>
      </c>
      <c r="DW98" t="str">
        <f>'1.Лок.смета.и.Акт'!D114</f>
        <v>кг</v>
      </c>
      <c r="DX98">
        <v>1</v>
      </c>
      <c r="DZ98" t="s">
        <v>3</v>
      </c>
      <c r="EA98" t="s">
        <v>3</v>
      </c>
      <c r="EB98" t="s">
        <v>3</v>
      </c>
      <c r="EC98" t="s">
        <v>3</v>
      </c>
      <c r="EE98">
        <v>66434180</v>
      </c>
      <c r="EF98">
        <v>8</v>
      </c>
      <c r="EG98" t="s">
        <v>31</v>
      </c>
      <c r="EH98">
        <v>0</v>
      </c>
      <c r="EI98" t="s">
        <v>3</v>
      </c>
      <c r="EJ98">
        <v>1</v>
      </c>
      <c r="EK98">
        <v>1100</v>
      </c>
      <c r="EL98" t="s">
        <v>32</v>
      </c>
      <c r="EM98" t="s">
        <v>33</v>
      </c>
      <c r="EO98" t="s">
        <v>3</v>
      </c>
      <c r="EQ98">
        <v>0</v>
      </c>
      <c r="ER98">
        <v>126.59</v>
      </c>
      <c r="ES98" s="31" t="e">
        <f>'1.Лок.смета.и.Акт'!#REF!</f>
        <v>#REF!</v>
      </c>
      <c r="ET98">
        <v>0</v>
      </c>
      <c r="EU98">
        <v>0</v>
      </c>
      <c r="EV98">
        <v>0</v>
      </c>
      <c r="EW98">
        <v>0</v>
      </c>
      <c r="EX98">
        <v>0</v>
      </c>
      <c r="EZ98">
        <v>5</v>
      </c>
      <c r="FC98">
        <v>0</v>
      </c>
      <c r="FD98">
        <v>18</v>
      </c>
      <c r="FF98">
        <v>121.08</v>
      </c>
      <c r="FQ98">
        <v>0</v>
      </c>
      <c r="FR98">
        <v>0</v>
      </c>
      <c r="FS98">
        <v>0</v>
      </c>
      <c r="FX98">
        <v>0</v>
      </c>
      <c r="FY98">
        <v>0</v>
      </c>
      <c r="GA98" t="s">
        <v>131</v>
      </c>
      <c r="GD98">
        <v>1</v>
      </c>
      <c r="GF98">
        <v>574148084</v>
      </c>
      <c r="GG98">
        <v>2</v>
      </c>
      <c r="GH98">
        <v>3</v>
      </c>
      <c r="GI98">
        <v>4</v>
      </c>
      <c r="GJ98">
        <v>0</v>
      </c>
      <c r="GK98">
        <v>0</v>
      </c>
      <c r="GL98">
        <f t="shared" si="125"/>
        <v>0</v>
      </c>
      <c r="GM98" t="e">
        <f t="shared" si="126"/>
        <v>#REF!</v>
      </c>
      <c r="GN98" t="e">
        <f t="shared" si="127"/>
        <v>#REF!</v>
      </c>
      <c r="GO98">
        <f t="shared" si="128"/>
        <v>0</v>
      </c>
      <c r="GP98">
        <f t="shared" si="129"/>
        <v>0</v>
      </c>
      <c r="GR98">
        <v>1</v>
      </c>
      <c r="GS98">
        <v>1</v>
      </c>
      <c r="GT98">
        <v>0</v>
      </c>
      <c r="GU98" t="s">
        <v>3</v>
      </c>
      <c r="GV98">
        <f t="shared" si="130"/>
        <v>0</v>
      </c>
      <c r="GW98">
        <v>1</v>
      </c>
      <c r="GX98">
        <f t="shared" si="131"/>
        <v>0</v>
      </c>
      <c r="HA98">
        <v>0</v>
      </c>
      <c r="HB98">
        <v>0</v>
      </c>
      <c r="HC98">
        <f t="shared" si="132"/>
        <v>0</v>
      </c>
      <c r="HE98" t="s">
        <v>35</v>
      </c>
      <c r="HF98" t="s">
        <v>36</v>
      </c>
      <c r="HG98" t="e">
        <f>ROUND(AC98*I98,0)</f>
        <v>#REF!</v>
      </c>
      <c r="HM98" t="s">
        <v>3</v>
      </c>
      <c r="HN98" t="s">
        <v>3</v>
      </c>
      <c r="HO98" t="s">
        <v>3</v>
      </c>
      <c r="HP98" t="s">
        <v>3</v>
      </c>
      <c r="HQ98" t="s">
        <v>3</v>
      </c>
      <c r="HS98">
        <v>0</v>
      </c>
      <c r="IF98">
        <v>-1</v>
      </c>
      <c r="IK98">
        <v>0</v>
      </c>
    </row>
    <row r="99" spans="1:245" x14ac:dyDescent="0.2">
      <c r="A99">
        <v>18</v>
      </c>
      <c r="B99">
        <v>1</v>
      </c>
      <c r="C99">
        <v>113</v>
      </c>
      <c r="E99" t="s">
        <v>200</v>
      </c>
      <c r="F99" t="str">
        <f>'1.Лок.смета.и.Акт'!B115</f>
        <v>Прайс</v>
      </c>
      <c r="G99" t="s">
        <v>38</v>
      </c>
      <c r="H99" t="s">
        <v>30</v>
      </c>
      <c r="I99">
        <f>I91*J99</f>
        <v>3222</v>
      </c>
      <c r="J99" s="78">
        <f>'4.Ведомость_списания'!F75</f>
        <v>517.65688763214553</v>
      </c>
      <c r="K99">
        <v>517.65688763000003</v>
      </c>
      <c r="O99" t="e">
        <f t="shared" si="96"/>
        <v>#REF!</v>
      </c>
      <c r="P99" t="e">
        <f t="shared" si="97"/>
        <v>#REF!</v>
      </c>
      <c r="Q99">
        <f t="shared" si="98"/>
        <v>0</v>
      </c>
      <c r="R99">
        <f t="shared" si="99"/>
        <v>0</v>
      </c>
      <c r="S99">
        <f t="shared" si="100"/>
        <v>0</v>
      </c>
      <c r="T99">
        <f t="shared" si="101"/>
        <v>0</v>
      </c>
      <c r="U99">
        <f t="shared" si="102"/>
        <v>0</v>
      </c>
      <c r="V99">
        <f t="shared" si="103"/>
        <v>0</v>
      </c>
      <c r="W99">
        <f t="shared" si="104"/>
        <v>0</v>
      </c>
      <c r="X99">
        <f t="shared" si="105"/>
        <v>0</v>
      </c>
      <c r="Y99">
        <f t="shared" si="106"/>
        <v>0</v>
      </c>
      <c r="AA99">
        <v>88223195</v>
      </c>
      <c r="AB99" t="e">
        <f t="shared" si="107"/>
        <v>#REF!</v>
      </c>
      <c r="AC99" t="e">
        <f t="shared" si="108"/>
        <v>#REF!</v>
      </c>
      <c r="AD99">
        <f t="shared" si="109"/>
        <v>0</v>
      </c>
      <c r="AE99">
        <f t="shared" si="110"/>
        <v>0</v>
      </c>
      <c r="AF99">
        <f t="shared" si="111"/>
        <v>0</v>
      </c>
      <c r="AG99">
        <f t="shared" si="112"/>
        <v>0</v>
      </c>
      <c r="AH99">
        <f t="shared" si="113"/>
        <v>0</v>
      </c>
      <c r="AI99">
        <f t="shared" si="114"/>
        <v>0</v>
      </c>
      <c r="AJ99">
        <f t="shared" si="115"/>
        <v>0</v>
      </c>
      <c r="AK99">
        <v>8.74</v>
      </c>
      <c r="AL99" s="31" t="e">
        <f>'1.Лок.смета.и.Акт'!#REF!</f>
        <v>#REF!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1</v>
      </c>
      <c r="AW99">
        <v>1</v>
      </c>
      <c r="AZ99">
        <v>1</v>
      </c>
      <c r="BA99">
        <v>1</v>
      </c>
      <c r="BB99">
        <v>1</v>
      </c>
      <c r="BC99" t="e">
        <f>'1.Лок.смета.и.Акт'!#REF!</f>
        <v>#REF!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3</v>
      </c>
      <c r="BM99">
        <v>1100</v>
      </c>
      <c r="BN99">
        <v>0</v>
      </c>
      <c r="BO99" t="s">
        <v>3</v>
      </c>
      <c r="BP99">
        <v>0</v>
      </c>
      <c r="BQ99">
        <v>8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0</v>
      </c>
      <c r="CA99">
        <v>0</v>
      </c>
      <c r="CB99" t="s">
        <v>3</v>
      </c>
      <c r="CE99">
        <v>0</v>
      </c>
      <c r="CF99">
        <v>0</v>
      </c>
      <c r="CG99">
        <v>0</v>
      </c>
      <c r="CM99">
        <v>0</v>
      </c>
      <c r="CN99" t="s">
        <v>3</v>
      </c>
      <c r="CO99">
        <v>0</v>
      </c>
      <c r="CP99" t="e">
        <f t="shared" si="116"/>
        <v>#REF!</v>
      </c>
      <c r="CQ99" t="e">
        <f t="shared" si="133"/>
        <v>#REF!</v>
      </c>
      <c r="CR99">
        <f t="shared" si="133"/>
        <v>0</v>
      </c>
      <c r="CS99">
        <f t="shared" si="117"/>
        <v>0</v>
      </c>
      <c r="CT99">
        <f t="shared" si="118"/>
        <v>0</v>
      </c>
      <c r="CU99">
        <f t="shared" si="119"/>
        <v>0</v>
      </c>
      <c r="CV99">
        <f t="shared" si="120"/>
        <v>0</v>
      </c>
      <c r="CW99">
        <f t="shared" si="121"/>
        <v>0</v>
      </c>
      <c r="CX99">
        <f t="shared" si="122"/>
        <v>0</v>
      </c>
      <c r="CY99">
        <f t="shared" si="123"/>
        <v>0</v>
      </c>
      <c r="CZ99">
        <f t="shared" si="124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30</v>
      </c>
      <c r="DW99" t="str">
        <f>'1.Лок.смета.и.Акт'!D115</f>
        <v>ШТ</v>
      </c>
      <c r="DX99">
        <v>1</v>
      </c>
      <c r="DZ99" t="s">
        <v>3</v>
      </c>
      <c r="EA99" t="s">
        <v>3</v>
      </c>
      <c r="EB99" t="s">
        <v>3</v>
      </c>
      <c r="EC99" t="s">
        <v>3</v>
      </c>
      <c r="EE99">
        <v>66434180</v>
      </c>
      <c r="EF99">
        <v>8</v>
      </c>
      <c r="EG99" t="s">
        <v>31</v>
      </c>
      <c r="EH99">
        <v>0</v>
      </c>
      <c r="EI99" t="s">
        <v>3</v>
      </c>
      <c r="EJ99">
        <v>1</v>
      </c>
      <c r="EK99">
        <v>1100</v>
      </c>
      <c r="EL99" t="s">
        <v>32</v>
      </c>
      <c r="EM99" t="s">
        <v>33</v>
      </c>
      <c r="EO99" t="s">
        <v>3</v>
      </c>
      <c r="EQ99">
        <v>0</v>
      </c>
      <c r="ER99">
        <v>8.74</v>
      </c>
      <c r="ES99" s="31" t="e">
        <f>'1.Лок.смета.и.Акт'!#REF!</f>
        <v>#REF!</v>
      </c>
      <c r="ET99">
        <v>0</v>
      </c>
      <c r="EU99">
        <v>0</v>
      </c>
      <c r="EV99">
        <v>0</v>
      </c>
      <c r="EW99">
        <v>0</v>
      </c>
      <c r="EX99">
        <v>0</v>
      </c>
      <c r="EZ99">
        <v>5</v>
      </c>
      <c r="FC99">
        <v>0</v>
      </c>
      <c r="FD99">
        <v>18</v>
      </c>
      <c r="FF99">
        <v>8.36</v>
      </c>
      <c r="FQ99">
        <v>0</v>
      </c>
      <c r="FR99">
        <v>0</v>
      </c>
      <c r="FS99">
        <v>0</v>
      </c>
      <c r="FX99">
        <v>0</v>
      </c>
      <c r="FY99">
        <v>0</v>
      </c>
      <c r="GA99" t="s">
        <v>39</v>
      </c>
      <c r="GD99">
        <v>1</v>
      </c>
      <c r="GF99">
        <v>-362524378</v>
      </c>
      <c r="GG99">
        <v>2</v>
      </c>
      <c r="GH99">
        <v>3</v>
      </c>
      <c r="GI99">
        <v>4</v>
      </c>
      <c r="GJ99">
        <v>0</v>
      </c>
      <c r="GK99">
        <v>0</v>
      </c>
      <c r="GL99">
        <f t="shared" si="125"/>
        <v>0</v>
      </c>
      <c r="GM99" t="e">
        <f t="shared" si="126"/>
        <v>#REF!</v>
      </c>
      <c r="GN99" t="e">
        <f t="shared" si="127"/>
        <v>#REF!</v>
      </c>
      <c r="GO99">
        <f t="shared" si="128"/>
        <v>0</v>
      </c>
      <c r="GP99">
        <f t="shared" si="129"/>
        <v>0</v>
      </c>
      <c r="GR99">
        <v>1</v>
      </c>
      <c r="GS99">
        <v>1</v>
      </c>
      <c r="GT99">
        <v>0</v>
      </c>
      <c r="GU99" t="s">
        <v>3</v>
      </c>
      <c r="GV99">
        <f t="shared" si="130"/>
        <v>0</v>
      </c>
      <c r="GW99">
        <v>1</v>
      </c>
      <c r="GX99">
        <f t="shared" si="131"/>
        <v>0</v>
      </c>
      <c r="HA99">
        <v>0</v>
      </c>
      <c r="HB99">
        <v>0</v>
      </c>
      <c r="HC99">
        <f t="shared" si="132"/>
        <v>0</v>
      </c>
      <c r="HE99" t="s">
        <v>35</v>
      </c>
      <c r="HF99" t="s">
        <v>36</v>
      </c>
      <c r="HG99" t="e">
        <f>ROUND(AC99*I99,0)</f>
        <v>#REF!</v>
      </c>
      <c r="HM99" t="s">
        <v>3</v>
      </c>
      <c r="HN99" t="s">
        <v>3</v>
      </c>
      <c r="HO99" t="s">
        <v>3</v>
      </c>
      <c r="HP99" t="s">
        <v>3</v>
      </c>
      <c r="HQ99" t="s">
        <v>3</v>
      </c>
      <c r="HS99">
        <v>0</v>
      </c>
      <c r="IF99">
        <v>-1</v>
      </c>
      <c r="IK99">
        <v>0</v>
      </c>
    </row>
    <row r="100" spans="1:245" x14ac:dyDescent="0.2">
      <c r="A100">
        <v>18</v>
      </c>
      <c r="B100">
        <v>1</v>
      </c>
      <c r="C100">
        <v>114</v>
      </c>
      <c r="E100" t="s">
        <v>201</v>
      </c>
      <c r="F100" t="str">
        <f>'1.Лок.смета.и.Акт'!B116</f>
        <v>Прайс</v>
      </c>
      <c r="G100" t="s">
        <v>202</v>
      </c>
      <c r="H100" t="s">
        <v>135</v>
      </c>
      <c r="I100">
        <f>I91*J100</f>
        <v>622.41999999999996</v>
      </c>
      <c r="J100" s="78">
        <f>'4.Ведомость_списания'!F76</f>
        <v>100</v>
      </c>
      <c r="K100">
        <v>100</v>
      </c>
      <c r="O100" t="e">
        <f t="shared" si="96"/>
        <v>#REF!</v>
      </c>
      <c r="P100" t="e">
        <f t="shared" si="97"/>
        <v>#REF!</v>
      </c>
      <c r="Q100">
        <f t="shared" si="98"/>
        <v>0</v>
      </c>
      <c r="R100">
        <f t="shared" si="99"/>
        <v>0</v>
      </c>
      <c r="S100">
        <f t="shared" si="100"/>
        <v>0</v>
      </c>
      <c r="T100">
        <f t="shared" si="101"/>
        <v>0</v>
      </c>
      <c r="U100">
        <f t="shared" si="102"/>
        <v>0</v>
      </c>
      <c r="V100">
        <f t="shared" si="103"/>
        <v>0</v>
      </c>
      <c r="W100">
        <f t="shared" si="104"/>
        <v>0</v>
      </c>
      <c r="X100">
        <f t="shared" si="105"/>
        <v>0</v>
      </c>
      <c r="Y100">
        <f t="shared" si="106"/>
        <v>0</v>
      </c>
      <c r="AA100">
        <v>88223195</v>
      </c>
      <c r="AB100" t="e">
        <f t="shared" si="107"/>
        <v>#REF!</v>
      </c>
      <c r="AC100" t="e">
        <f t="shared" si="108"/>
        <v>#REF!</v>
      </c>
      <c r="AD100">
        <f t="shared" si="109"/>
        <v>0</v>
      </c>
      <c r="AE100">
        <f t="shared" si="110"/>
        <v>0</v>
      </c>
      <c r="AF100">
        <f t="shared" si="111"/>
        <v>0</v>
      </c>
      <c r="AG100">
        <f t="shared" si="112"/>
        <v>0</v>
      </c>
      <c r="AH100">
        <f t="shared" si="113"/>
        <v>0</v>
      </c>
      <c r="AI100">
        <f t="shared" si="114"/>
        <v>0</v>
      </c>
      <c r="AJ100">
        <f t="shared" si="115"/>
        <v>0</v>
      </c>
      <c r="AK100">
        <v>7780</v>
      </c>
      <c r="AL100" s="31" t="e">
        <f>'1.Лок.смета.и.Акт'!#REF!</f>
        <v>#REF!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108</v>
      </c>
      <c r="AU100">
        <v>55</v>
      </c>
      <c r="AV100">
        <v>1</v>
      </c>
      <c r="AW100">
        <v>1</v>
      </c>
      <c r="AZ100">
        <v>1</v>
      </c>
      <c r="BA100">
        <v>1</v>
      </c>
      <c r="BB100">
        <v>1</v>
      </c>
      <c r="BC100" t="e">
        <f>'1.Лок.смета.и.Акт'!#REF!</f>
        <v>#REF!</v>
      </c>
      <c r="BD100" t="s">
        <v>3</v>
      </c>
      <c r="BE100" t="s">
        <v>3</v>
      </c>
      <c r="BF100" t="s">
        <v>3</v>
      </c>
      <c r="BG100" t="s">
        <v>3</v>
      </c>
      <c r="BH100">
        <v>3</v>
      </c>
      <c r="BI100">
        <v>1</v>
      </c>
      <c r="BJ100" t="s">
        <v>136</v>
      </c>
      <c r="BM100">
        <v>10001</v>
      </c>
      <c r="BN100">
        <v>0</v>
      </c>
      <c r="BO100" t="s">
        <v>3</v>
      </c>
      <c r="BP100">
        <v>0</v>
      </c>
      <c r="BQ100">
        <v>2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3</v>
      </c>
      <c r="BZ100">
        <v>108</v>
      </c>
      <c r="CA100">
        <v>55</v>
      </c>
      <c r="CB100" t="s">
        <v>3</v>
      </c>
      <c r="CE100">
        <v>0</v>
      </c>
      <c r="CF100">
        <v>0</v>
      </c>
      <c r="CG100">
        <v>0</v>
      </c>
      <c r="CM100">
        <v>0</v>
      </c>
      <c r="CN100" t="s">
        <v>3</v>
      </c>
      <c r="CO100">
        <v>0</v>
      </c>
      <c r="CP100" t="e">
        <f t="shared" si="116"/>
        <v>#REF!</v>
      </c>
      <c r="CQ100" t="e">
        <f t="shared" si="133"/>
        <v>#REF!</v>
      </c>
      <c r="CR100">
        <f t="shared" si="133"/>
        <v>0</v>
      </c>
      <c r="CS100">
        <f t="shared" si="117"/>
        <v>0</v>
      </c>
      <c r="CT100">
        <f t="shared" si="118"/>
        <v>0</v>
      </c>
      <c r="CU100">
        <f t="shared" si="119"/>
        <v>0</v>
      </c>
      <c r="CV100">
        <f t="shared" si="120"/>
        <v>0</v>
      </c>
      <c r="CW100">
        <f t="shared" si="121"/>
        <v>0</v>
      </c>
      <c r="CX100">
        <f t="shared" si="122"/>
        <v>0</v>
      </c>
      <c r="CY100">
        <f t="shared" si="123"/>
        <v>0</v>
      </c>
      <c r="CZ100">
        <f t="shared" si="124"/>
        <v>0</v>
      </c>
      <c r="DC100" t="s">
        <v>3</v>
      </c>
      <c r="DD100" t="s">
        <v>3</v>
      </c>
      <c r="DE100" t="s">
        <v>3</v>
      </c>
      <c r="DF100" t="s">
        <v>3</v>
      </c>
      <c r="DG100" t="s">
        <v>3</v>
      </c>
      <c r="DH100" t="s">
        <v>3</v>
      </c>
      <c r="DI100" t="s">
        <v>3</v>
      </c>
      <c r="DJ100" t="s">
        <v>3</v>
      </c>
      <c r="DK100" t="s">
        <v>3</v>
      </c>
      <c r="DL100" t="s">
        <v>3</v>
      </c>
      <c r="DM100" t="s">
        <v>3</v>
      </c>
      <c r="DN100">
        <v>0</v>
      </c>
      <c r="DO100">
        <v>0</v>
      </c>
      <c r="DP100">
        <v>1</v>
      </c>
      <c r="DQ100">
        <v>1</v>
      </c>
      <c r="DU100">
        <v>1005</v>
      </c>
      <c r="DV100" t="s">
        <v>135</v>
      </c>
      <c r="DW100" t="str">
        <f>'1.Лок.смета.и.Акт'!D116</f>
        <v>м2</v>
      </c>
      <c r="DX100">
        <v>1</v>
      </c>
      <c r="DZ100" t="s">
        <v>3</v>
      </c>
      <c r="EA100" t="s">
        <v>3</v>
      </c>
      <c r="EB100" t="s">
        <v>3</v>
      </c>
      <c r="EC100" t="s">
        <v>3</v>
      </c>
      <c r="EE100">
        <v>66434312</v>
      </c>
      <c r="EF100">
        <v>2</v>
      </c>
      <c r="EG100" t="s">
        <v>22</v>
      </c>
      <c r="EH100">
        <v>10</v>
      </c>
      <c r="EI100" t="s">
        <v>102</v>
      </c>
      <c r="EJ100">
        <v>1</v>
      </c>
      <c r="EK100">
        <v>10001</v>
      </c>
      <c r="EL100" t="s">
        <v>102</v>
      </c>
      <c r="EM100" t="s">
        <v>103</v>
      </c>
      <c r="EO100" t="s">
        <v>3</v>
      </c>
      <c r="EQ100">
        <v>0</v>
      </c>
      <c r="ER100">
        <v>7780</v>
      </c>
      <c r="ES100" s="31" t="e">
        <f>'1.Лок.смета.и.Акт'!#REF!</f>
        <v>#REF!</v>
      </c>
      <c r="ET100">
        <v>0</v>
      </c>
      <c r="EU100">
        <v>0</v>
      </c>
      <c r="EV100">
        <v>0</v>
      </c>
      <c r="EW100">
        <v>0</v>
      </c>
      <c r="EX100">
        <v>0</v>
      </c>
      <c r="EZ100">
        <v>5</v>
      </c>
      <c r="FC100">
        <v>0</v>
      </c>
      <c r="FD100">
        <v>18</v>
      </c>
      <c r="FF100">
        <v>7780</v>
      </c>
      <c r="FQ100">
        <v>0</v>
      </c>
      <c r="FR100">
        <v>0</v>
      </c>
      <c r="FS100">
        <v>0</v>
      </c>
      <c r="FX100">
        <v>108</v>
      </c>
      <c r="FY100">
        <v>55</v>
      </c>
      <c r="GA100" t="s">
        <v>3</v>
      </c>
      <c r="GD100">
        <v>1</v>
      </c>
      <c r="GF100">
        <v>-1744598023</v>
      </c>
      <c r="GG100">
        <v>2</v>
      </c>
      <c r="GH100">
        <v>3</v>
      </c>
      <c r="GI100">
        <v>4</v>
      </c>
      <c r="GJ100">
        <v>0</v>
      </c>
      <c r="GK100">
        <v>0</v>
      </c>
      <c r="GL100">
        <f t="shared" si="125"/>
        <v>0</v>
      </c>
      <c r="GM100" t="e">
        <f t="shared" si="126"/>
        <v>#REF!</v>
      </c>
      <c r="GN100" t="e">
        <f t="shared" si="127"/>
        <v>#REF!</v>
      </c>
      <c r="GO100">
        <f t="shared" si="128"/>
        <v>0</v>
      </c>
      <c r="GP100">
        <f t="shared" si="129"/>
        <v>0</v>
      </c>
      <c r="GR100">
        <v>1</v>
      </c>
      <c r="GS100">
        <v>1</v>
      </c>
      <c r="GT100">
        <v>0</v>
      </c>
      <c r="GU100" t="s">
        <v>3</v>
      </c>
      <c r="GV100">
        <f t="shared" si="130"/>
        <v>0</v>
      </c>
      <c r="GW100">
        <v>1</v>
      </c>
      <c r="GX100">
        <f t="shared" si="131"/>
        <v>0</v>
      </c>
      <c r="HA100">
        <v>0</v>
      </c>
      <c r="HB100">
        <v>0</v>
      </c>
      <c r="HC100">
        <f t="shared" si="132"/>
        <v>0</v>
      </c>
      <c r="HE100" t="s">
        <v>3</v>
      </c>
      <c r="HF100" t="s">
        <v>3</v>
      </c>
      <c r="HG100" t="e">
        <f>ROUND(AC100*I100,0)</f>
        <v>#REF!</v>
      </c>
      <c r="HM100" t="s">
        <v>3</v>
      </c>
      <c r="HN100" t="s">
        <v>104</v>
      </c>
      <c r="HO100" t="s">
        <v>105</v>
      </c>
      <c r="HP100" t="s">
        <v>102</v>
      </c>
      <c r="HQ100" t="s">
        <v>102</v>
      </c>
      <c r="HS100">
        <v>0</v>
      </c>
      <c r="IF100">
        <v>-1</v>
      </c>
      <c r="IK100">
        <v>0</v>
      </c>
    </row>
    <row r="101" spans="1:245" x14ac:dyDescent="0.2">
      <c r="A101">
        <v>17</v>
      </c>
      <c r="B101">
        <v>1</v>
      </c>
      <c r="C101">
        <f>ROW(SmtRes!A124)</f>
        <v>124</v>
      </c>
      <c r="D101">
        <f>ROW(EtalonRes!A96)</f>
        <v>96</v>
      </c>
      <c r="E101" t="s">
        <v>203</v>
      </c>
      <c r="F101" t="s">
        <v>204</v>
      </c>
      <c r="G101" t="s">
        <v>205</v>
      </c>
      <c r="H101" t="s">
        <v>206</v>
      </c>
      <c r="I101">
        <f>'1.Лок.смета.и.Акт'!E117</f>
        <v>15.891</v>
      </c>
      <c r="J101">
        <v>0</v>
      </c>
      <c r="K101">
        <v>15.891</v>
      </c>
      <c r="O101" t="e">
        <f t="shared" si="96"/>
        <v>#REF!</v>
      </c>
      <c r="P101" t="e">
        <f t="shared" si="97"/>
        <v>#REF!</v>
      </c>
      <c r="Q101" t="e">
        <f t="shared" si="98"/>
        <v>#REF!</v>
      </c>
      <c r="R101" t="e">
        <f t="shared" si="99"/>
        <v>#REF!</v>
      </c>
      <c r="S101" t="e">
        <f t="shared" si="100"/>
        <v>#REF!</v>
      </c>
      <c r="T101">
        <f t="shared" si="101"/>
        <v>0</v>
      </c>
      <c r="U101" t="e">
        <f t="shared" si="102"/>
        <v>#REF!</v>
      </c>
      <c r="V101">
        <f t="shared" si="103"/>
        <v>5.5618499999999997</v>
      </c>
      <c r="W101">
        <f t="shared" si="104"/>
        <v>0</v>
      </c>
      <c r="X101" t="e">
        <f t="shared" si="105"/>
        <v>#REF!</v>
      </c>
      <c r="Y101" t="e">
        <f t="shared" si="106"/>
        <v>#REF!</v>
      </c>
      <c r="AA101">
        <v>88223195</v>
      </c>
      <c r="AB101" t="e">
        <f t="shared" si="107"/>
        <v>#REF!</v>
      </c>
      <c r="AC101" t="e">
        <f t="shared" si="108"/>
        <v>#REF!</v>
      </c>
      <c r="AD101" t="e">
        <f t="shared" si="109"/>
        <v>#REF!</v>
      </c>
      <c r="AE101" t="e">
        <f t="shared" si="110"/>
        <v>#REF!</v>
      </c>
      <c r="AF101" t="e">
        <f t="shared" si="111"/>
        <v>#REF!</v>
      </c>
      <c r="AG101">
        <f t="shared" si="112"/>
        <v>0</v>
      </c>
      <c r="AH101" t="e">
        <f t="shared" si="113"/>
        <v>#REF!</v>
      </c>
      <c r="AI101">
        <f t="shared" si="114"/>
        <v>0.35</v>
      </c>
      <c r="AJ101">
        <f t="shared" si="115"/>
        <v>0</v>
      </c>
      <c r="AK101" t="e">
        <f>AL101+AM101+AO101</f>
        <v>#REF!</v>
      </c>
      <c r="AL101" s="31" t="e">
        <f>'1.Лок.смета.и.Акт'!#REF!</f>
        <v>#REF!</v>
      </c>
      <c r="AM101" s="31" t="e">
        <f>'1.Лок.смета.и.Акт'!#REF!</f>
        <v>#REF!</v>
      </c>
      <c r="AN101" s="31" t="e">
        <f>'1.Лок.смета.и.Акт'!#REF!</f>
        <v>#REF!</v>
      </c>
      <c r="AO101" s="31" t="e">
        <f>'1.Лок.смета.и.Акт'!#REF!</f>
        <v>#REF!</v>
      </c>
      <c r="AP101">
        <v>0</v>
      </c>
      <c r="AQ101" t="e">
        <f>'1.Лок.смета.и.Акт'!#REF!</f>
        <v>#REF!</v>
      </c>
      <c r="AR101">
        <v>0.35</v>
      </c>
      <c r="AS101">
        <v>0</v>
      </c>
      <c r="AT101">
        <v>108</v>
      </c>
      <c r="AU101">
        <v>55</v>
      </c>
      <c r="AV101">
        <v>1</v>
      </c>
      <c r="AW101">
        <v>1</v>
      </c>
      <c r="AZ101">
        <v>1</v>
      </c>
      <c r="BA101" t="e">
        <f>'1.Лок.смета.и.Акт'!#REF!</f>
        <v>#REF!</v>
      </c>
      <c r="BB101" t="e">
        <f>'1.Лок.смета.и.Акт'!#REF!</f>
        <v>#REF!</v>
      </c>
      <c r="BC101" t="e">
        <f>'1.Лок.смета.и.Акт'!#REF!</f>
        <v>#REF!</v>
      </c>
      <c r="BD101" t="s">
        <v>3</v>
      </c>
      <c r="BE101" t="s">
        <v>3</v>
      </c>
      <c r="BF101" t="s">
        <v>3</v>
      </c>
      <c r="BG101" t="s">
        <v>3</v>
      </c>
      <c r="BH101">
        <v>0</v>
      </c>
      <c r="BI101">
        <v>1</v>
      </c>
      <c r="BJ101" t="s">
        <v>207</v>
      </c>
      <c r="BM101">
        <v>10001</v>
      </c>
      <c r="BN101">
        <v>0</v>
      </c>
      <c r="BO101" t="s">
        <v>3</v>
      </c>
      <c r="BP101">
        <v>0</v>
      </c>
      <c r="BQ101">
        <v>2</v>
      </c>
      <c r="BR101">
        <v>0</v>
      </c>
      <c r="BS101" t="e">
        <f>'1.Лок.смета.и.Акт'!#REF!</f>
        <v>#REF!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108</v>
      </c>
      <c r="CA101">
        <v>55</v>
      </c>
      <c r="CB101" t="s">
        <v>3</v>
      </c>
      <c r="CE101">
        <v>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 t="e">
        <f t="shared" si="116"/>
        <v>#REF!</v>
      </c>
      <c r="CQ101" t="e">
        <f t="shared" ref="CQ101:CQ106" si="134">AC101*BC101</f>
        <v>#REF!</v>
      </c>
      <c r="CR101" t="e">
        <f t="shared" ref="CR101:CR106" si="135">AD101*BB101</f>
        <v>#REF!</v>
      </c>
      <c r="CS101" t="e">
        <f t="shared" si="117"/>
        <v>#REF!</v>
      </c>
      <c r="CT101" t="e">
        <f t="shared" si="118"/>
        <v>#REF!</v>
      </c>
      <c r="CU101">
        <f t="shared" si="119"/>
        <v>0</v>
      </c>
      <c r="CV101" t="e">
        <f t="shared" si="120"/>
        <v>#REF!</v>
      </c>
      <c r="CW101">
        <f t="shared" si="121"/>
        <v>0.35</v>
      </c>
      <c r="CX101">
        <f t="shared" si="122"/>
        <v>0</v>
      </c>
      <c r="CY101" t="e">
        <f t="shared" si="123"/>
        <v>#REF!</v>
      </c>
      <c r="CZ101" t="e">
        <f t="shared" si="124"/>
        <v>#REF!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1003</v>
      </c>
      <c r="DV101" t="s">
        <v>206</v>
      </c>
      <c r="DW101" t="str">
        <f>'1.Лок.смета.и.Акт'!D117</f>
        <v>100 м</v>
      </c>
      <c r="DX101">
        <v>100</v>
      </c>
      <c r="DZ101" t="s">
        <v>3</v>
      </c>
      <c r="EA101" t="s">
        <v>3</v>
      </c>
      <c r="EB101" t="s">
        <v>3</v>
      </c>
      <c r="EC101" t="s">
        <v>3</v>
      </c>
      <c r="EE101">
        <v>66434312</v>
      </c>
      <c r="EF101">
        <v>2</v>
      </c>
      <c r="EG101" t="s">
        <v>22</v>
      </c>
      <c r="EH101">
        <v>10</v>
      </c>
      <c r="EI101" t="s">
        <v>102</v>
      </c>
      <c r="EJ101">
        <v>1</v>
      </c>
      <c r="EK101">
        <v>10001</v>
      </c>
      <c r="EL101" t="s">
        <v>102</v>
      </c>
      <c r="EM101" t="s">
        <v>103</v>
      </c>
      <c r="EO101" t="s">
        <v>3</v>
      </c>
      <c r="EQ101">
        <v>1441792</v>
      </c>
      <c r="ER101" t="e">
        <f>ES101+ET101+EV101</f>
        <v>#REF!</v>
      </c>
      <c r="ES101" s="31" t="e">
        <f>'1.Лок.смета.и.Акт'!#REF!</f>
        <v>#REF!</v>
      </c>
      <c r="ET101" s="31" t="e">
        <f>'1.Лок.смета.и.Акт'!#REF!</f>
        <v>#REF!</v>
      </c>
      <c r="EU101" s="31" t="e">
        <f>'1.Лок.смета.и.Акт'!#REF!</f>
        <v>#REF!</v>
      </c>
      <c r="EV101" s="31" t="e">
        <f>'1.Лок.смета.и.Акт'!#REF!</f>
        <v>#REF!</v>
      </c>
      <c r="EW101" t="e">
        <f>'1.Лок.смета.и.Акт'!#REF!</f>
        <v>#REF!</v>
      </c>
      <c r="EX101">
        <v>0.35</v>
      </c>
      <c r="EY101">
        <v>0</v>
      </c>
      <c r="FQ101">
        <v>0</v>
      </c>
      <c r="FR101">
        <v>0</v>
      </c>
      <c r="FS101">
        <v>0</v>
      </c>
      <c r="FX101">
        <v>108</v>
      </c>
      <c r="FY101">
        <v>55</v>
      </c>
      <c r="GA101" t="s">
        <v>3</v>
      </c>
      <c r="GD101">
        <v>1</v>
      </c>
      <c r="GF101">
        <v>-1938605230</v>
      </c>
      <c r="GG101">
        <v>2</v>
      </c>
      <c r="GH101">
        <v>1</v>
      </c>
      <c r="GI101">
        <v>4</v>
      </c>
      <c r="GJ101">
        <v>0</v>
      </c>
      <c r="GK101">
        <v>0</v>
      </c>
      <c r="GL101">
        <f t="shared" si="125"/>
        <v>0</v>
      </c>
      <c r="GM101" t="e">
        <f t="shared" si="126"/>
        <v>#REF!</v>
      </c>
      <c r="GN101" t="e">
        <f t="shared" si="127"/>
        <v>#REF!</v>
      </c>
      <c r="GO101">
        <f t="shared" si="128"/>
        <v>0</v>
      </c>
      <c r="GP101">
        <f t="shared" si="129"/>
        <v>0</v>
      </c>
      <c r="GR101">
        <v>0</v>
      </c>
      <c r="GS101">
        <v>3</v>
      </c>
      <c r="GT101">
        <v>0</v>
      </c>
      <c r="GU101" t="s">
        <v>3</v>
      </c>
      <c r="GV101">
        <f t="shared" si="130"/>
        <v>0</v>
      </c>
      <c r="GW101">
        <v>1</v>
      </c>
      <c r="GX101">
        <f t="shared" si="131"/>
        <v>0</v>
      </c>
      <c r="HA101">
        <v>0</v>
      </c>
      <c r="HB101">
        <v>0</v>
      </c>
      <c r="HC101">
        <f t="shared" si="132"/>
        <v>0</v>
      </c>
      <c r="HE101" t="s">
        <v>3</v>
      </c>
      <c r="HF101" t="s">
        <v>3</v>
      </c>
      <c r="HM101" t="s">
        <v>3</v>
      </c>
      <c r="HN101" t="s">
        <v>104</v>
      </c>
      <c r="HO101" t="s">
        <v>105</v>
      </c>
      <c r="HP101" t="s">
        <v>102</v>
      </c>
      <c r="HQ101" t="s">
        <v>102</v>
      </c>
      <c r="HS101">
        <v>0</v>
      </c>
      <c r="IF101">
        <v>-1</v>
      </c>
      <c r="IK101">
        <v>0</v>
      </c>
    </row>
    <row r="102" spans="1:245" x14ac:dyDescent="0.2">
      <c r="A102">
        <v>18</v>
      </c>
      <c r="B102">
        <v>1</v>
      </c>
      <c r="C102">
        <v>120</v>
      </c>
      <c r="E102" t="s">
        <v>208</v>
      </c>
      <c r="F102" t="str">
        <f>'1.Лок.смета.и.Акт'!B118</f>
        <v>11.3.03.01-0007</v>
      </c>
      <c r="G102" t="s">
        <v>210</v>
      </c>
      <c r="H102" t="s">
        <v>109</v>
      </c>
      <c r="I102">
        <f>I101*J102</f>
        <v>738.5</v>
      </c>
      <c r="J102" s="78">
        <f>'4.Ведомость_списания'!F80</f>
        <v>46.472846265181552</v>
      </c>
      <c r="K102">
        <v>46.472846265000001</v>
      </c>
      <c r="O102" t="e">
        <f t="shared" si="96"/>
        <v>#REF!</v>
      </c>
      <c r="P102" t="e">
        <f t="shared" si="97"/>
        <v>#REF!</v>
      </c>
      <c r="Q102">
        <f t="shared" si="98"/>
        <v>0</v>
      </c>
      <c r="R102">
        <f t="shared" si="99"/>
        <v>0</v>
      </c>
      <c r="S102">
        <f t="shared" si="100"/>
        <v>0</v>
      </c>
      <c r="T102">
        <f t="shared" si="101"/>
        <v>0</v>
      </c>
      <c r="U102">
        <f t="shared" si="102"/>
        <v>0</v>
      </c>
      <c r="V102">
        <f t="shared" si="103"/>
        <v>0</v>
      </c>
      <c r="W102">
        <f t="shared" si="104"/>
        <v>0</v>
      </c>
      <c r="X102">
        <f t="shared" si="105"/>
        <v>0</v>
      </c>
      <c r="Y102">
        <f t="shared" si="106"/>
        <v>0</v>
      </c>
      <c r="AA102">
        <v>88223195</v>
      </c>
      <c r="AB102" t="e">
        <f t="shared" si="107"/>
        <v>#REF!</v>
      </c>
      <c r="AC102" t="e">
        <f t="shared" si="108"/>
        <v>#REF!</v>
      </c>
      <c r="AD102">
        <f t="shared" si="109"/>
        <v>0</v>
      </c>
      <c r="AE102">
        <f t="shared" si="110"/>
        <v>0</v>
      </c>
      <c r="AF102">
        <f t="shared" si="111"/>
        <v>0</v>
      </c>
      <c r="AG102">
        <f t="shared" si="112"/>
        <v>0</v>
      </c>
      <c r="AH102">
        <f t="shared" si="113"/>
        <v>0</v>
      </c>
      <c r="AI102">
        <f t="shared" si="114"/>
        <v>0</v>
      </c>
      <c r="AJ102">
        <f t="shared" si="115"/>
        <v>0</v>
      </c>
      <c r="AK102">
        <v>49.56</v>
      </c>
      <c r="AL102" s="31" t="e">
        <f>'1.Лок.смета.и.Акт'!#REF!</f>
        <v>#REF!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108</v>
      </c>
      <c r="AU102">
        <v>55</v>
      </c>
      <c r="AV102">
        <v>1</v>
      </c>
      <c r="AW102">
        <v>1</v>
      </c>
      <c r="AZ102">
        <v>1</v>
      </c>
      <c r="BA102">
        <v>1</v>
      </c>
      <c r="BB102">
        <v>1</v>
      </c>
      <c r="BC102" t="e">
        <f>'1.Лок.смета.и.Акт'!#REF!</f>
        <v>#REF!</v>
      </c>
      <c r="BD102" t="s">
        <v>3</v>
      </c>
      <c r="BE102" t="s">
        <v>3</v>
      </c>
      <c r="BF102" t="s">
        <v>3</v>
      </c>
      <c r="BG102" t="s">
        <v>3</v>
      </c>
      <c r="BH102">
        <v>3</v>
      </c>
      <c r="BI102">
        <v>1</v>
      </c>
      <c r="BJ102" t="s">
        <v>211</v>
      </c>
      <c r="BM102">
        <v>10001</v>
      </c>
      <c r="BN102">
        <v>0</v>
      </c>
      <c r="BO102" t="s">
        <v>3</v>
      </c>
      <c r="BP102">
        <v>0</v>
      </c>
      <c r="BQ102">
        <v>2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108</v>
      </c>
      <c r="CA102">
        <v>55</v>
      </c>
      <c r="CB102" t="s">
        <v>3</v>
      </c>
      <c r="CE102">
        <v>0</v>
      </c>
      <c r="CF102">
        <v>0</v>
      </c>
      <c r="CG102">
        <v>0</v>
      </c>
      <c r="CM102">
        <v>0</v>
      </c>
      <c r="CN102" t="s">
        <v>3</v>
      </c>
      <c r="CO102">
        <v>0</v>
      </c>
      <c r="CP102" t="e">
        <f t="shared" si="116"/>
        <v>#REF!</v>
      </c>
      <c r="CQ102" t="e">
        <f t="shared" si="134"/>
        <v>#REF!</v>
      </c>
      <c r="CR102">
        <f t="shared" si="135"/>
        <v>0</v>
      </c>
      <c r="CS102">
        <f t="shared" si="117"/>
        <v>0</v>
      </c>
      <c r="CT102">
        <f t="shared" si="118"/>
        <v>0</v>
      </c>
      <c r="CU102">
        <f t="shared" si="119"/>
        <v>0</v>
      </c>
      <c r="CV102">
        <f t="shared" si="120"/>
        <v>0</v>
      </c>
      <c r="CW102">
        <f t="shared" si="121"/>
        <v>0</v>
      </c>
      <c r="CX102">
        <f t="shared" si="122"/>
        <v>0</v>
      </c>
      <c r="CY102">
        <f t="shared" si="123"/>
        <v>0</v>
      </c>
      <c r="CZ102">
        <f t="shared" si="124"/>
        <v>0</v>
      </c>
      <c r="DC102" t="s">
        <v>3</v>
      </c>
      <c r="DD102" t="s">
        <v>3</v>
      </c>
      <c r="DE102" t="s">
        <v>3</v>
      </c>
      <c r="DF102" t="s">
        <v>3</v>
      </c>
      <c r="DG102" t="s">
        <v>3</v>
      </c>
      <c r="DH102" t="s">
        <v>3</v>
      </c>
      <c r="DI102" t="s">
        <v>3</v>
      </c>
      <c r="DJ102" t="s">
        <v>3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1003</v>
      </c>
      <c r="DV102" t="s">
        <v>109</v>
      </c>
      <c r="DW102" t="str">
        <f>'1.Лок.смета.и.Акт'!D118</f>
        <v>м</v>
      </c>
      <c r="DX102">
        <v>1</v>
      </c>
      <c r="DZ102" t="s">
        <v>3</v>
      </c>
      <c r="EA102" t="s">
        <v>3</v>
      </c>
      <c r="EB102" t="s">
        <v>3</v>
      </c>
      <c r="EC102" t="s">
        <v>3</v>
      </c>
      <c r="EE102">
        <v>66434312</v>
      </c>
      <c r="EF102">
        <v>2</v>
      </c>
      <c r="EG102" t="s">
        <v>22</v>
      </c>
      <c r="EH102">
        <v>10</v>
      </c>
      <c r="EI102" t="s">
        <v>102</v>
      </c>
      <c r="EJ102">
        <v>1</v>
      </c>
      <c r="EK102">
        <v>10001</v>
      </c>
      <c r="EL102" t="s">
        <v>102</v>
      </c>
      <c r="EM102" t="s">
        <v>103</v>
      </c>
      <c r="EO102" t="s">
        <v>3</v>
      </c>
      <c r="EQ102">
        <v>0</v>
      </c>
      <c r="ER102">
        <v>49.56</v>
      </c>
      <c r="ES102" s="31" t="e">
        <f>'1.Лок.смета.и.Акт'!#REF!</f>
        <v>#REF!</v>
      </c>
      <c r="ET102">
        <v>0</v>
      </c>
      <c r="EU102">
        <v>0</v>
      </c>
      <c r="EV102">
        <v>0</v>
      </c>
      <c r="EW102">
        <v>0</v>
      </c>
      <c r="EX102">
        <v>0</v>
      </c>
      <c r="FQ102">
        <v>0</v>
      </c>
      <c r="FR102">
        <v>0</v>
      </c>
      <c r="FS102">
        <v>0</v>
      </c>
      <c r="FX102">
        <v>108</v>
      </c>
      <c r="FY102">
        <v>55</v>
      </c>
      <c r="GA102" t="s">
        <v>3</v>
      </c>
      <c r="GD102">
        <v>1</v>
      </c>
      <c r="GF102">
        <v>-530979788</v>
      </c>
      <c r="GG102">
        <v>2</v>
      </c>
      <c r="GH102">
        <v>1</v>
      </c>
      <c r="GI102">
        <v>4</v>
      </c>
      <c r="GJ102">
        <v>0</v>
      </c>
      <c r="GK102">
        <v>0</v>
      </c>
      <c r="GL102">
        <f t="shared" si="125"/>
        <v>0</v>
      </c>
      <c r="GM102" t="e">
        <f t="shared" si="126"/>
        <v>#REF!</v>
      </c>
      <c r="GN102" t="e">
        <f t="shared" si="127"/>
        <v>#REF!</v>
      </c>
      <c r="GO102">
        <f t="shared" si="128"/>
        <v>0</v>
      </c>
      <c r="GP102">
        <f t="shared" si="129"/>
        <v>0</v>
      </c>
      <c r="GR102">
        <v>0</v>
      </c>
      <c r="GS102">
        <v>3</v>
      </c>
      <c r="GT102">
        <v>0</v>
      </c>
      <c r="GU102" t="s">
        <v>3</v>
      </c>
      <c r="GV102">
        <f t="shared" si="130"/>
        <v>0</v>
      </c>
      <c r="GW102">
        <v>1</v>
      </c>
      <c r="GX102">
        <f t="shared" si="131"/>
        <v>0</v>
      </c>
      <c r="HA102">
        <v>0</v>
      </c>
      <c r="HB102">
        <v>0</v>
      </c>
      <c r="HC102">
        <f t="shared" si="132"/>
        <v>0</v>
      </c>
      <c r="HE102" t="s">
        <v>3</v>
      </c>
      <c r="HF102" t="s">
        <v>3</v>
      </c>
      <c r="HM102" t="s">
        <v>3</v>
      </c>
      <c r="HN102" t="s">
        <v>104</v>
      </c>
      <c r="HO102" t="s">
        <v>105</v>
      </c>
      <c r="HP102" t="s">
        <v>102</v>
      </c>
      <c r="HQ102" t="s">
        <v>102</v>
      </c>
      <c r="HS102">
        <v>0</v>
      </c>
      <c r="IF102">
        <v>-1</v>
      </c>
      <c r="IK102">
        <v>0</v>
      </c>
    </row>
    <row r="103" spans="1:245" x14ac:dyDescent="0.2">
      <c r="A103">
        <v>18</v>
      </c>
      <c r="B103">
        <v>1</v>
      </c>
      <c r="C103">
        <v>121</v>
      </c>
      <c r="E103" t="s">
        <v>212</v>
      </c>
      <c r="F103" t="str">
        <f>'1.Лок.смета.и.Акт'!B119</f>
        <v>11.3.03.01-0007</v>
      </c>
      <c r="G103" t="s">
        <v>213</v>
      </c>
      <c r="H103" t="s">
        <v>109</v>
      </c>
      <c r="I103">
        <f>I101*J103</f>
        <v>299.3</v>
      </c>
      <c r="J103" s="78">
        <f>'4.Ведомость_списания'!F81</f>
        <v>18.834560443018063</v>
      </c>
      <c r="K103">
        <v>18.834560440000001</v>
      </c>
      <c r="O103" t="e">
        <f t="shared" si="96"/>
        <v>#REF!</v>
      </c>
      <c r="P103" t="e">
        <f t="shared" si="97"/>
        <v>#REF!</v>
      </c>
      <c r="Q103">
        <f t="shared" si="98"/>
        <v>0</v>
      </c>
      <c r="R103">
        <f t="shared" si="99"/>
        <v>0</v>
      </c>
      <c r="S103">
        <f t="shared" si="100"/>
        <v>0</v>
      </c>
      <c r="T103">
        <f t="shared" si="101"/>
        <v>0</v>
      </c>
      <c r="U103">
        <f t="shared" si="102"/>
        <v>0</v>
      </c>
      <c r="V103">
        <f t="shared" si="103"/>
        <v>0</v>
      </c>
      <c r="W103">
        <f t="shared" si="104"/>
        <v>0</v>
      </c>
      <c r="X103">
        <f t="shared" si="105"/>
        <v>0</v>
      </c>
      <c r="Y103">
        <f t="shared" si="106"/>
        <v>0</v>
      </c>
      <c r="AA103">
        <v>88223195</v>
      </c>
      <c r="AB103" t="e">
        <f t="shared" si="107"/>
        <v>#REF!</v>
      </c>
      <c r="AC103" t="e">
        <f t="shared" si="108"/>
        <v>#REF!</v>
      </c>
      <c r="AD103">
        <f t="shared" si="109"/>
        <v>0</v>
      </c>
      <c r="AE103">
        <f t="shared" si="110"/>
        <v>0</v>
      </c>
      <c r="AF103">
        <f t="shared" si="111"/>
        <v>0</v>
      </c>
      <c r="AG103">
        <f t="shared" si="112"/>
        <v>0</v>
      </c>
      <c r="AH103">
        <f t="shared" si="113"/>
        <v>0</v>
      </c>
      <c r="AI103">
        <f t="shared" si="114"/>
        <v>0</v>
      </c>
      <c r="AJ103">
        <f t="shared" si="115"/>
        <v>0</v>
      </c>
      <c r="AK103">
        <v>49.56</v>
      </c>
      <c r="AL103" s="31" t="e">
        <f>'1.Лок.смета.и.Акт'!#REF!</f>
        <v>#REF!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108</v>
      </c>
      <c r="AU103">
        <v>55</v>
      </c>
      <c r="AV103">
        <v>1</v>
      </c>
      <c r="AW103">
        <v>1</v>
      </c>
      <c r="AZ103">
        <v>1</v>
      </c>
      <c r="BA103">
        <v>1</v>
      </c>
      <c r="BB103">
        <v>1</v>
      </c>
      <c r="BC103" t="e">
        <f>'1.Лок.смета.и.Акт'!#REF!</f>
        <v>#REF!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211</v>
      </c>
      <c r="BM103">
        <v>10001</v>
      </c>
      <c r="BN103">
        <v>0</v>
      </c>
      <c r="BO103" t="s">
        <v>3</v>
      </c>
      <c r="BP103">
        <v>0</v>
      </c>
      <c r="BQ103">
        <v>2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108</v>
      </c>
      <c r="CA103">
        <v>55</v>
      </c>
      <c r="CB103" t="s">
        <v>3</v>
      </c>
      <c r="CE103">
        <v>0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 t="e">
        <f t="shared" si="116"/>
        <v>#REF!</v>
      </c>
      <c r="CQ103" t="e">
        <f t="shared" si="134"/>
        <v>#REF!</v>
      </c>
      <c r="CR103">
        <f t="shared" si="135"/>
        <v>0</v>
      </c>
      <c r="CS103">
        <f t="shared" si="117"/>
        <v>0</v>
      </c>
      <c r="CT103">
        <f t="shared" si="118"/>
        <v>0</v>
      </c>
      <c r="CU103">
        <f t="shared" si="119"/>
        <v>0</v>
      </c>
      <c r="CV103">
        <f t="shared" si="120"/>
        <v>0</v>
      </c>
      <c r="CW103">
        <f t="shared" si="121"/>
        <v>0</v>
      </c>
      <c r="CX103">
        <f t="shared" si="122"/>
        <v>0</v>
      </c>
      <c r="CY103">
        <f t="shared" si="123"/>
        <v>0</v>
      </c>
      <c r="CZ103">
        <f t="shared" si="124"/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1003</v>
      </c>
      <c r="DV103" t="s">
        <v>109</v>
      </c>
      <c r="DW103" t="str">
        <f>'1.Лок.смета.и.Акт'!D119</f>
        <v>м</v>
      </c>
      <c r="DX103">
        <v>1</v>
      </c>
      <c r="DZ103" t="s">
        <v>3</v>
      </c>
      <c r="EA103" t="s">
        <v>3</v>
      </c>
      <c r="EB103" t="s">
        <v>3</v>
      </c>
      <c r="EC103" t="s">
        <v>3</v>
      </c>
      <c r="EE103">
        <v>66434312</v>
      </c>
      <c r="EF103">
        <v>2</v>
      </c>
      <c r="EG103" t="s">
        <v>22</v>
      </c>
      <c r="EH103">
        <v>10</v>
      </c>
      <c r="EI103" t="s">
        <v>102</v>
      </c>
      <c r="EJ103">
        <v>1</v>
      </c>
      <c r="EK103">
        <v>10001</v>
      </c>
      <c r="EL103" t="s">
        <v>102</v>
      </c>
      <c r="EM103" t="s">
        <v>103</v>
      </c>
      <c r="EO103" t="s">
        <v>3</v>
      </c>
      <c r="EQ103">
        <v>0</v>
      </c>
      <c r="ER103">
        <v>49.56</v>
      </c>
      <c r="ES103" s="31" t="e">
        <f>'1.Лок.смета.и.Акт'!#REF!</f>
        <v>#REF!</v>
      </c>
      <c r="ET103">
        <v>0</v>
      </c>
      <c r="EU103">
        <v>0</v>
      </c>
      <c r="EV103">
        <v>0</v>
      </c>
      <c r="EW103">
        <v>0</v>
      </c>
      <c r="EX103">
        <v>0</v>
      </c>
      <c r="FQ103">
        <v>0</v>
      </c>
      <c r="FR103">
        <v>0</v>
      </c>
      <c r="FS103">
        <v>0</v>
      </c>
      <c r="FX103">
        <v>108</v>
      </c>
      <c r="FY103">
        <v>55</v>
      </c>
      <c r="GA103" t="s">
        <v>3</v>
      </c>
      <c r="GD103">
        <v>1</v>
      </c>
      <c r="GF103">
        <v>1989523544</v>
      </c>
      <c r="GG103">
        <v>2</v>
      </c>
      <c r="GH103">
        <v>1</v>
      </c>
      <c r="GI103">
        <v>4</v>
      </c>
      <c r="GJ103">
        <v>0</v>
      </c>
      <c r="GK103">
        <v>0</v>
      </c>
      <c r="GL103">
        <f t="shared" si="125"/>
        <v>0</v>
      </c>
      <c r="GM103" t="e">
        <f t="shared" si="126"/>
        <v>#REF!</v>
      </c>
      <c r="GN103" t="e">
        <f t="shared" si="127"/>
        <v>#REF!</v>
      </c>
      <c r="GO103">
        <f t="shared" si="128"/>
        <v>0</v>
      </c>
      <c r="GP103">
        <f t="shared" si="129"/>
        <v>0</v>
      </c>
      <c r="GR103">
        <v>0</v>
      </c>
      <c r="GS103">
        <v>3</v>
      </c>
      <c r="GT103">
        <v>0</v>
      </c>
      <c r="GU103" t="s">
        <v>3</v>
      </c>
      <c r="GV103">
        <f t="shared" si="130"/>
        <v>0</v>
      </c>
      <c r="GW103">
        <v>1</v>
      </c>
      <c r="GX103">
        <f t="shared" si="131"/>
        <v>0</v>
      </c>
      <c r="HA103">
        <v>0</v>
      </c>
      <c r="HB103">
        <v>0</v>
      </c>
      <c r="HC103">
        <f t="shared" si="132"/>
        <v>0</v>
      </c>
      <c r="HE103" t="s">
        <v>3</v>
      </c>
      <c r="HF103" t="s">
        <v>3</v>
      </c>
      <c r="HM103" t="s">
        <v>3</v>
      </c>
      <c r="HN103" t="s">
        <v>104</v>
      </c>
      <c r="HO103" t="s">
        <v>105</v>
      </c>
      <c r="HP103" t="s">
        <v>102</v>
      </c>
      <c r="HQ103" t="s">
        <v>102</v>
      </c>
      <c r="HS103">
        <v>0</v>
      </c>
      <c r="IF103">
        <v>-1</v>
      </c>
      <c r="IK103">
        <v>0</v>
      </c>
    </row>
    <row r="104" spans="1:245" x14ac:dyDescent="0.2">
      <c r="A104">
        <v>18</v>
      </c>
      <c r="B104">
        <v>1</v>
      </c>
      <c r="C104">
        <v>119</v>
      </c>
      <c r="E104" t="s">
        <v>214</v>
      </c>
      <c r="F104" t="str">
        <f>'1.Лок.смета.и.Акт'!B120</f>
        <v>11.3.03.01-0004</v>
      </c>
      <c r="G104" t="s">
        <v>216</v>
      </c>
      <c r="H104" t="s">
        <v>109</v>
      </c>
      <c r="I104">
        <f>I101*J104</f>
        <v>551.20000000000005</v>
      </c>
      <c r="J104" s="78">
        <f>'4.Ведомость_списания'!F82</f>
        <v>34.686300421622306</v>
      </c>
      <c r="K104">
        <v>34.686300420000002</v>
      </c>
      <c r="O104" t="e">
        <f t="shared" si="96"/>
        <v>#REF!</v>
      </c>
      <c r="P104" t="e">
        <f t="shared" si="97"/>
        <v>#REF!</v>
      </c>
      <c r="Q104">
        <f t="shared" si="98"/>
        <v>0</v>
      </c>
      <c r="R104">
        <f t="shared" si="99"/>
        <v>0</v>
      </c>
      <c r="S104">
        <f t="shared" si="100"/>
        <v>0</v>
      </c>
      <c r="T104">
        <f t="shared" si="101"/>
        <v>0</v>
      </c>
      <c r="U104">
        <f t="shared" si="102"/>
        <v>0</v>
      </c>
      <c r="V104">
        <f t="shared" si="103"/>
        <v>0</v>
      </c>
      <c r="W104">
        <f t="shared" si="104"/>
        <v>0</v>
      </c>
      <c r="X104">
        <f t="shared" si="105"/>
        <v>0</v>
      </c>
      <c r="Y104">
        <f t="shared" si="106"/>
        <v>0</v>
      </c>
      <c r="AA104">
        <v>88223195</v>
      </c>
      <c r="AB104" t="e">
        <f t="shared" si="107"/>
        <v>#REF!</v>
      </c>
      <c r="AC104" t="e">
        <f t="shared" si="108"/>
        <v>#REF!</v>
      </c>
      <c r="AD104">
        <f t="shared" si="109"/>
        <v>0</v>
      </c>
      <c r="AE104">
        <f t="shared" si="110"/>
        <v>0</v>
      </c>
      <c r="AF104">
        <f t="shared" si="111"/>
        <v>0</v>
      </c>
      <c r="AG104">
        <f t="shared" si="112"/>
        <v>0</v>
      </c>
      <c r="AH104">
        <f t="shared" si="113"/>
        <v>0</v>
      </c>
      <c r="AI104">
        <f t="shared" si="114"/>
        <v>0</v>
      </c>
      <c r="AJ104">
        <f t="shared" si="115"/>
        <v>0</v>
      </c>
      <c r="AK104">
        <v>32.42</v>
      </c>
      <c r="AL104" s="31" t="e">
        <f>'1.Лок.смета.и.Акт'!#REF!</f>
        <v>#REF!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108</v>
      </c>
      <c r="AU104">
        <v>55</v>
      </c>
      <c r="AV104">
        <v>1</v>
      </c>
      <c r="AW104">
        <v>1</v>
      </c>
      <c r="AZ104">
        <v>1</v>
      </c>
      <c r="BA104">
        <v>1</v>
      </c>
      <c r="BB104">
        <v>1</v>
      </c>
      <c r="BC104" t="e">
        <f>'1.Лок.смета.и.Акт'!#REF!</f>
        <v>#REF!</v>
      </c>
      <c r="BD104" t="s">
        <v>3</v>
      </c>
      <c r="BE104" t="s">
        <v>3</v>
      </c>
      <c r="BF104" t="s">
        <v>3</v>
      </c>
      <c r="BG104" t="s">
        <v>3</v>
      </c>
      <c r="BH104">
        <v>3</v>
      </c>
      <c r="BI104">
        <v>1</v>
      </c>
      <c r="BJ104" t="s">
        <v>217</v>
      </c>
      <c r="BM104">
        <v>10001</v>
      </c>
      <c r="BN104">
        <v>0</v>
      </c>
      <c r="BO104" t="s">
        <v>3</v>
      </c>
      <c r="BP104">
        <v>0</v>
      </c>
      <c r="BQ104">
        <v>2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3</v>
      </c>
      <c r="BZ104">
        <v>108</v>
      </c>
      <c r="CA104">
        <v>55</v>
      </c>
      <c r="CB104" t="s">
        <v>3</v>
      </c>
      <c r="CE104">
        <v>0</v>
      </c>
      <c r="CF104">
        <v>0</v>
      </c>
      <c r="CG104">
        <v>0</v>
      </c>
      <c r="CM104">
        <v>0</v>
      </c>
      <c r="CN104" t="s">
        <v>3</v>
      </c>
      <c r="CO104">
        <v>0</v>
      </c>
      <c r="CP104" t="e">
        <f t="shared" si="116"/>
        <v>#REF!</v>
      </c>
      <c r="CQ104" t="e">
        <f t="shared" si="134"/>
        <v>#REF!</v>
      </c>
      <c r="CR104">
        <f t="shared" si="135"/>
        <v>0</v>
      </c>
      <c r="CS104">
        <f t="shared" si="117"/>
        <v>0</v>
      </c>
      <c r="CT104">
        <f t="shared" si="118"/>
        <v>0</v>
      </c>
      <c r="CU104">
        <f t="shared" si="119"/>
        <v>0</v>
      </c>
      <c r="CV104">
        <f t="shared" si="120"/>
        <v>0</v>
      </c>
      <c r="CW104">
        <f t="shared" si="121"/>
        <v>0</v>
      </c>
      <c r="CX104">
        <f t="shared" si="122"/>
        <v>0</v>
      </c>
      <c r="CY104">
        <f t="shared" si="123"/>
        <v>0</v>
      </c>
      <c r="CZ104">
        <f t="shared" si="124"/>
        <v>0</v>
      </c>
      <c r="DC104" t="s">
        <v>3</v>
      </c>
      <c r="DD104" t="s">
        <v>3</v>
      </c>
      <c r="DE104" t="s">
        <v>3</v>
      </c>
      <c r="DF104" t="s">
        <v>3</v>
      </c>
      <c r="DG104" t="s">
        <v>3</v>
      </c>
      <c r="DH104" t="s">
        <v>3</v>
      </c>
      <c r="DI104" t="s">
        <v>3</v>
      </c>
      <c r="DJ104" t="s">
        <v>3</v>
      </c>
      <c r="DK104" t="s">
        <v>3</v>
      </c>
      <c r="DL104" t="s">
        <v>3</v>
      </c>
      <c r="DM104" t="s">
        <v>3</v>
      </c>
      <c r="DN104">
        <v>0</v>
      </c>
      <c r="DO104">
        <v>0</v>
      </c>
      <c r="DP104">
        <v>1</v>
      </c>
      <c r="DQ104">
        <v>1</v>
      </c>
      <c r="DU104">
        <v>1003</v>
      </c>
      <c r="DV104" t="s">
        <v>109</v>
      </c>
      <c r="DW104" t="str">
        <f>'1.Лок.смета.и.Акт'!D120</f>
        <v>м</v>
      </c>
      <c r="DX104">
        <v>1</v>
      </c>
      <c r="DZ104" t="s">
        <v>3</v>
      </c>
      <c r="EA104" t="s">
        <v>3</v>
      </c>
      <c r="EB104" t="s">
        <v>3</v>
      </c>
      <c r="EC104" t="s">
        <v>3</v>
      </c>
      <c r="EE104">
        <v>66434312</v>
      </c>
      <c r="EF104">
        <v>2</v>
      </c>
      <c r="EG104" t="s">
        <v>22</v>
      </c>
      <c r="EH104">
        <v>10</v>
      </c>
      <c r="EI104" t="s">
        <v>102</v>
      </c>
      <c r="EJ104">
        <v>1</v>
      </c>
      <c r="EK104">
        <v>10001</v>
      </c>
      <c r="EL104" t="s">
        <v>102</v>
      </c>
      <c r="EM104" t="s">
        <v>103</v>
      </c>
      <c r="EO104" t="s">
        <v>3</v>
      </c>
      <c r="EQ104">
        <v>0</v>
      </c>
      <c r="ER104">
        <v>32.42</v>
      </c>
      <c r="ES104" s="31" t="e">
        <f>'1.Лок.смета.и.Акт'!#REF!</f>
        <v>#REF!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v>0</v>
      </c>
      <c r="FS104">
        <v>0</v>
      </c>
      <c r="FX104">
        <v>108</v>
      </c>
      <c r="FY104">
        <v>55</v>
      </c>
      <c r="GA104" t="s">
        <v>3</v>
      </c>
      <c r="GD104">
        <v>1</v>
      </c>
      <c r="GF104">
        <v>1935689998</v>
      </c>
      <c r="GG104">
        <v>2</v>
      </c>
      <c r="GH104">
        <v>1</v>
      </c>
      <c r="GI104">
        <v>4</v>
      </c>
      <c r="GJ104">
        <v>0</v>
      </c>
      <c r="GK104">
        <v>0</v>
      </c>
      <c r="GL104">
        <f t="shared" si="125"/>
        <v>0</v>
      </c>
      <c r="GM104" t="e">
        <f t="shared" si="126"/>
        <v>#REF!</v>
      </c>
      <c r="GN104" t="e">
        <f t="shared" si="127"/>
        <v>#REF!</v>
      </c>
      <c r="GO104">
        <f t="shared" si="128"/>
        <v>0</v>
      </c>
      <c r="GP104">
        <f t="shared" si="129"/>
        <v>0</v>
      </c>
      <c r="GR104">
        <v>0</v>
      </c>
      <c r="GS104">
        <v>3</v>
      </c>
      <c r="GT104">
        <v>0</v>
      </c>
      <c r="GU104" t="s">
        <v>3</v>
      </c>
      <c r="GV104">
        <f t="shared" si="130"/>
        <v>0</v>
      </c>
      <c r="GW104">
        <v>1</v>
      </c>
      <c r="GX104">
        <f t="shared" si="131"/>
        <v>0</v>
      </c>
      <c r="HA104">
        <v>0</v>
      </c>
      <c r="HB104">
        <v>0</v>
      </c>
      <c r="HC104">
        <f t="shared" si="132"/>
        <v>0</v>
      </c>
      <c r="HE104" t="s">
        <v>3</v>
      </c>
      <c r="HF104" t="s">
        <v>3</v>
      </c>
      <c r="HM104" t="s">
        <v>3</v>
      </c>
      <c r="HN104" t="s">
        <v>104</v>
      </c>
      <c r="HO104" t="s">
        <v>105</v>
      </c>
      <c r="HP104" t="s">
        <v>102</v>
      </c>
      <c r="HQ104" t="s">
        <v>102</v>
      </c>
      <c r="HS104">
        <v>0</v>
      </c>
      <c r="IF104">
        <v>-1</v>
      </c>
      <c r="IK104">
        <v>0</v>
      </c>
    </row>
    <row r="105" spans="1:245" x14ac:dyDescent="0.2">
      <c r="A105">
        <v>18</v>
      </c>
      <c r="B105">
        <v>1</v>
      </c>
      <c r="C105">
        <v>122</v>
      </c>
      <c r="E105" t="s">
        <v>218</v>
      </c>
      <c r="F105" t="str">
        <f>'1.Лок.смета.и.Акт'!B121</f>
        <v>11.3.03.14-1000</v>
      </c>
      <c r="G105" t="s">
        <v>220</v>
      </c>
      <c r="H105" t="s">
        <v>122</v>
      </c>
      <c r="I105">
        <f>I101*J105</f>
        <v>105</v>
      </c>
      <c r="J105" s="78">
        <f>'4.Ведомость_списания'!F83</f>
        <v>6.607513686992637</v>
      </c>
      <c r="K105">
        <v>6.6075136900000002</v>
      </c>
      <c r="O105" t="e">
        <f t="shared" si="96"/>
        <v>#REF!</v>
      </c>
      <c r="P105" t="e">
        <f t="shared" si="97"/>
        <v>#REF!</v>
      </c>
      <c r="Q105">
        <f t="shared" si="98"/>
        <v>0</v>
      </c>
      <c r="R105">
        <f t="shared" si="99"/>
        <v>0</v>
      </c>
      <c r="S105">
        <f t="shared" si="100"/>
        <v>0</v>
      </c>
      <c r="T105">
        <f t="shared" si="101"/>
        <v>0</v>
      </c>
      <c r="U105">
        <f t="shared" si="102"/>
        <v>0</v>
      </c>
      <c r="V105">
        <f t="shared" si="103"/>
        <v>0</v>
      </c>
      <c r="W105">
        <f t="shared" si="104"/>
        <v>0</v>
      </c>
      <c r="X105">
        <f t="shared" si="105"/>
        <v>0</v>
      </c>
      <c r="Y105">
        <f t="shared" si="106"/>
        <v>0</v>
      </c>
      <c r="AA105">
        <v>88223195</v>
      </c>
      <c r="AB105" t="e">
        <f t="shared" si="107"/>
        <v>#REF!</v>
      </c>
      <c r="AC105" t="e">
        <f t="shared" si="108"/>
        <v>#REF!</v>
      </c>
      <c r="AD105">
        <f t="shared" si="109"/>
        <v>0</v>
      </c>
      <c r="AE105">
        <f t="shared" si="110"/>
        <v>0</v>
      </c>
      <c r="AF105">
        <f t="shared" si="111"/>
        <v>0</v>
      </c>
      <c r="AG105">
        <f t="shared" si="112"/>
        <v>0</v>
      </c>
      <c r="AH105">
        <f t="shared" si="113"/>
        <v>0</v>
      </c>
      <c r="AI105">
        <f t="shared" si="114"/>
        <v>0</v>
      </c>
      <c r="AJ105">
        <f t="shared" si="115"/>
        <v>0</v>
      </c>
      <c r="AK105">
        <v>3.15</v>
      </c>
      <c r="AL105" s="31" t="e">
        <f>'1.Лок.смета.и.Акт'!#REF!</f>
        <v>#REF!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108</v>
      </c>
      <c r="AU105">
        <v>55</v>
      </c>
      <c r="AV105">
        <v>1</v>
      </c>
      <c r="AW105">
        <v>1</v>
      </c>
      <c r="AZ105">
        <v>1</v>
      </c>
      <c r="BA105">
        <v>1</v>
      </c>
      <c r="BB105">
        <v>1</v>
      </c>
      <c r="BC105" t="e">
        <f>'1.Лок.смета.и.Акт'!#REF!</f>
        <v>#REF!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221</v>
      </c>
      <c r="BM105">
        <v>10001</v>
      </c>
      <c r="BN105">
        <v>0</v>
      </c>
      <c r="BO105" t="s">
        <v>3</v>
      </c>
      <c r="BP105">
        <v>0</v>
      </c>
      <c r="BQ105">
        <v>2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108</v>
      </c>
      <c r="CA105">
        <v>55</v>
      </c>
      <c r="CB105" t="s">
        <v>3</v>
      </c>
      <c r="CE105">
        <v>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 t="e">
        <f t="shared" si="116"/>
        <v>#REF!</v>
      </c>
      <c r="CQ105" t="e">
        <f t="shared" si="134"/>
        <v>#REF!</v>
      </c>
      <c r="CR105">
        <f t="shared" si="135"/>
        <v>0</v>
      </c>
      <c r="CS105">
        <f t="shared" si="117"/>
        <v>0</v>
      </c>
      <c r="CT105">
        <f t="shared" si="118"/>
        <v>0</v>
      </c>
      <c r="CU105">
        <f t="shared" si="119"/>
        <v>0</v>
      </c>
      <c r="CV105">
        <f t="shared" si="120"/>
        <v>0</v>
      </c>
      <c r="CW105">
        <f t="shared" si="121"/>
        <v>0</v>
      </c>
      <c r="CX105">
        <f t="shared" si="122"/>
        <v>0</v>
      </c>
      <c r="CY105">
        <f t="shared" si="123"/>
        <v>0</v>
      </c>
      <c r="CZ105">
        <f t="shared" si="124"/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1013</v>
      </c>
      <c r="DV105" t="s">
        <v>122</v>
      </c>
      <c r="DW105" t="str">
        <f>'1.Лок.смета.и.Акт'!D121</f>
        <v>10 ШТ</v>
      </c>
      <c r="DX105">
        <v>1</v>
      </c>
      <c r="DZ105" t="s">
        <v>3</v>
      </c>
      <c r="EA105" t="s">
        <v>3</v>
      </c>
      <c r="EB105" t="s">
        <v>3</v>
      </c>
      <c r="EC105" t="s">
        <v>3</v>
      </c>
      <c r="EE105">
        <v>66434312</v>
      </c>
      <c r="EF105">
        <v>2</v>
      </c>
      <c r="EG105" t="s">
        <v>22</v>
      </c>
      <c r="EH105">
        <v>10</v>
      </c>
      <c r="EI105" t="s">
        <v>102</v>
      </c>
      <c r="EJ105">
        <v>1</v>
      </c>
      <c r="EK105">
        <v>10001</v>
      </c>
      <c r="EL105" t="s">
        <v>102</v>
      </c>
      <c r="EM105" t="s">
        <v>103</v>
      </c>
      <c r="EO105" t="s">
        <v>3</v>
      </c>
      <c r="EQ105">
        <v>0</v>
      </c>
      <c r="ER105">
        <v>3.15</v>
      </c>
      <c r="ES105" s="31" t="e">
        <f>'1.Лок.смета.и.Акт'!#REF!</f>
        <v>#REF!</v>
      </c>
      <c r="ET105">
        <v>0</v>
      </c>
      <c r="EU105">
        <v>0</v>
      </c>
      <c r="EV105">
        <v>0</v>
      </c>
      <c r="EW105">
        <v>0</v>
      </c>
      <c r="EX105">
        <v>0</v>
      </c>
      <c r="FQ105">
        <v>0</v>
      </c>
      <c r="FR105">
        <v>0</v>
      </c>
      <c r="FS105">
        <v>0</v>
      </c>
      <c r="FX105">
        <v>108</v>
      </c>
      <c r="FY105">
        <v>55</v>
      </c>
      <c r="GA105" t="s">
        <v>3</v>
      </c>
      <c r="GD105">
        <v>1</v>
      </c>
      <c r="GF105">
        <v>-758005599</v>
      </c>
      <c r="GG105">
        <v>2</v>
      </c>
      <c r="GH105">
        <v>1</v>
      </c>
      <c r="GI105">
        <v>4</v>
      </c>
      <c r="GJ105">
        <v>0</v>
      </c>
      <c r="GK105">
        <v>0</v>
      </c>
      <c r="GL105">
        <f t="shared" si="125"/>
        <v>0</v>
      </c>
      <c r="GM105" t="e">
        <f t="shared" si="126"/>
        <v>#REF!</v>
      </c>
      <c r="GN105" t="e">
        <f t="shared" si="127"/>
        <v>#REF!</v>
      </c>
      <c r="GO105">
        <f t="shared" si="128"/>
        <v>0</v>
      </c>
      <c r="GP105">
        <f t="shared" si="129"/>
        <v>0</v>
      </c>
      <c r="GR105">
        <v>0</v>
      </c>
      <c r="GS105">
        <v>3</v>
      </c>
      <c r="GT105">
        <v>0</v>
      </c>
      <c r="GU105" t="s">
        <v>3</v>
      </c>
      <c r="GV105">
        <f t="shared" si="130"/>
        <v>0</v>
      </c>
      <c r="GW105">
        <v>1</v>
      </c>
      <c r="GX105">
        <f t="shared" si="131"/>
        <v>0</v>
      </c>
      <c r="HA105">
        <v>0</v>
      </c>
      <c r="HB105">
        <v>0</v>
      </c>
      <c r="HC105">
        <f t="shared" si="132"/>
        <v>0</v>
      </c>
      <c r="HE105" t="s">
        <v>3</v>
      </c>
      <c r="HF105" t="s">
        <v>3</v>
      </c>
      <c r="HM105" t="s">
        <v>3</v>
      </c>
      <c r="HN105" t="s">
        <v>104</v>
      </c>
      <c r="HO105" t="s">
        <v>105</v>
      </c>
      <c r="HP105" t="s">
        <v>102</v>
      </c>
      <c r="HQ105" t="s">
        <v>102</v>
      </c>
      <c r="HS105">
        <v>0</v>
      </c>
      <c r="IF105">
        <v>-1</v>
      </c>
      <c r="IK105">
        <v>0</v>
      </c>
    </row>
    <row r="106" spans="1:245" x14ac:dyDescent="0.2">
      <c r="A106">
        <v>17</v>
      </c>
      <c r="B106">
        <v>1</v>
      </c>
      <c r="C106">
        <f>ROW(SmtRes!A128)</f>
        <v>128</v>
      </c>
      <c r="D106">
        <f>ROW(EtalonRes!A100)</f>
        <v>100</v>
      </c>
      <c r="E106" t="s">
        <v>222</v>
      </c>
      <c r="F106" t="s">
        <v>223</v>
      </c>
      <c r="G106" t="s">
        <v>224</v>
      </c>
      <c r="H106" t="s">
        <v>225</v>
      </c>
      <c r="I106">
        <f>'1.Лок.смета.и.Акт'!E122</f>
        <v>5.76</v>
      </c>
      <c r="J106">
        <v>0</v>
      </c>
      <c r="K106">
        <v>5.76</v>
      </c>
      <c r="O106" t="e">
        <f t="shared" si="96"/>
        <v>#REF!</v>
      </c>
      <c r="P106">
        <f t="shared" si="97"/>
        <v>0</v>
      </c>
      <c r="Q106" t="e">
        <f t="shared" si="98"/>
        <v>#REF!</v>
      </c>
      <c r="R106" t="e">
        <f t="shared" si="99"/>
        <v>#REF!</v>
      </c>
      <c r="S106" t="e">
        <f t="shared" si="100"/>
        <v>#REF!</v>
      </c>
      <c r="T106">
        <f t="shared" si="101"/>
        <v>0</v>
      </c>
      <c r="U106" t="e">
        <f t="shared" si="102"/>
        <v>#REF!</v>
      </c>
      <c r="V106">
        <f t="shared" si="103"/>
        <v>0.74880000000000002</v>
      </c>
      <c r="W106">
        <f t="shared" si="104"/>
        <v>0</v>
      </c>
      <c r="X106" t="e">
        <f t="shared" si="105"/>
        <v>#REF!</v>
      </c>
      <c r="Y106" t="e">
        <f t="shared" si="106"/>
        <v>#REF!</v>
      </c>
      <c r="AA106">
        <v>88223195</v>
      </c>
      <c r="AB106" t="e">
        <f t="shared" si="107"/>
        <v>#REF!</v>
      </c>
      <c r="AC106">
        <f t="shared" si="108"/>
        <v>0</v>
      </c>
      <c r="AD106" t="e">
        <f t="shared" si="109"/>
        <v>#REF!</v>
      </c>
      <c r="AE106" t="e">
        <f t="shared" si="110"/>
        <v>#REF!</v>
      </c>
      <c r="AF106" t="e">
        <f t="shared" si="111"/>
        <v>#REF!</v>
      </c>
      <c r="AG106">
        <f t="shared" si="112"/>
        <v>0</v>
      </c>
      <c r="AH106" t="e">
        <f t="shared" si="113"/>
        <v>#REF!</v>
      </c>
      <c r="AI106">
        <f t="shared" si="114"/>
        <v>0.13</v>
      </c>
      <c r="AJ106">
        <f t="shared" si="115"/>
        <v>0</v>
      </c>
      <c r="AK106" t="e">
        <f>AL106+AM106+AO106</f>
        <v>#REF!</v>
      </c>
      <c r="AL106">
        <v>0</v>
      </c>
      <c r="AM106" s="31" t="e">
        <f>'1.Лок.смета.и.Акт'!#REF!</f>
        <v>#REF!</v>
      </c>
      <c r="AN106" s="31" t="e">
        <f>'1.Лок.смета.и.Акт'!#REF!</f>
        <v>#REF!</v>
      </c>
      <c r="AO106" s="31" t="e">
        <f>'1.Лок.смета.и.Акт'!#REF!</f>
        <v>#REF!</v>
      </c>
      <c r="AP106">
        <v>0</v>
      </c>
      <c r="AQ106" t="e">
        <f>'1.Лок.смета.и.Акт'!#REF!</f>
        <v>#REF!</v>
      </c>
      <c r="AR106">
        <v>0.13</v>
      </c>
      <c r="AS106">
        <v>0</v>
      </c>
      <c r="AT106">
        <v>108</v>
      </c>
      <c r="AU106">
        <v>55</v>
      </c>
      <c r="AV106">
        <v>1</v>
      </c>
      <c r="AW106">
        <v>1</v>
      </c>
      <c r="AZ106">
        <v>1</v>
      </c>
      <c r="BA106" t="e">
        <f>'1.Лок.смета.и.Акт'!#REF!</f>
        <v>#REF!</v>
      </c>
      <c r="BB106" t="e">
        <f>'1.Лок.смета.и.Акт'!#REF!</f>
        <v>#REF!</v>
      </c>
      <c r="BC106">
        <v>9.75</v>
      </c>
      <c r="BD106" t="s">
        <v>3</v>
      </c>
      <c r="BE106" t="s">
        <v>3</v>
      </c>
      <c r="BF106" t="s">
        <v>3</v>
      </c>
      <c r="BG106" t="s">
        <v>3</v>
      </c>
      <c r="BH106">
        <v>0</v>
      </c>
      <c r="BI106">
        <v>1</v>
      </c>
      <c r="BJ106" t="s">
        <v>226</v>
      </c>
      <c r="BM106">
        <v>10001</v>
      </c>
      <c r="BN106">
        <v>0</v>
      </c>
      <c r="BO106" t="s">
        <v>3</v>
      </c>
      <c r="BP106">
        <v>0</v>
      </c>
      <c r="BQ106">
        <v>2</v>
      </c>
      <c r="BR106">
        <v>0</v>
      </c>
      <c r="BS106" t="e">
        <f>'1.Лок.смета.и.Акт'!#REF!</f>
        <v>#REF!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3</v>
      </c>
      <c r="BZ106">
        <v>108</v>
      </c>
      <c r="CA106">
        <v>55</v>
      </c>
      <c r="CB106" t="s">
        <v>3</v>
      </c>
      <c r="CE106">
        <v>0</v>
      </c>
      <c r="CF106">
        <v>0</v>
      </c>
      <c r="CG106">
        <v>0</v>
      </c>
      <c r="CM106">
        <v>0</v>
      </c>
      <c r="CN106" t="s">
        <v>3</v>
      </c>
      <c r="CO106">
        <v>0</v>
      </c>
      <c r="CP106" t="e">
        <f t="shared" si="116"/>
        <v>#REF!</v>
      </c>
      <c r="CQ106">
        <f t="shared" si="134"/>
        <v>0</v>
      </c>
      <c r="CR106" t="e">
        <f t="shared" si="135"/>
        <v>#REF!</v>
      </c>
      <c r="CS106" t="e">
        <f t="shared" si="117"/>
        <v>#REF!</v>
      </c>
      <c r="CT106" t="e">
        <f t="shared" si="118"/>
        <v>#REF!</v>
      </c>
      <c r="CU106">
        <f t="shared" si="119"/>
        <v>0</v>
      </c>
      <c r="CV106" t="e">
        <f t="shared" si="120"/>
        <v>#REF!</v>
      </c>
      <c r="CW106">
        <f t="shared" si="121"/>
        <v>0.13</v>
      </c>
      <c r="CX106">
        <f t="shared" si="122"/>
        <v>0</v>
      </c>
      <c r="CY106" t="e">
        <f t="shared" si="123"/>
        <v>#REF!</v>
      </c>
      <c r="CZ106" t="e">
        <f t="shared" si="124"/>
        <v>#REF!</v>
      </c>
      <c r="DC106" t="s">
        <v>3</v>
      </c>
      <c r="DD106" t="s">
        <v>3</v>
      </c>
      <c r="DE106" t="s">
        <v>3</v>
      </c>
      <c r="DF106" t="s">
        <v>3</v>
      </c>
      <c r="DG106" t="s">
        <v>3</v>
      </c>
      <c r="DH106" t="s">
        <v>3</v>
      </c>
      <c r="DI106" t="s">
        <v>3</v>
      </c>
      <c r="DJ106" t="s">
        <v>3</v>
      </c>
      <c r="DK106" t="s">
        <v>3</v>
      </c>
      <c r="DL106" t="s">
        <v>3</v>
      </c>
      <c r="DM106" t="s">
        <v>3</v>
      </c>
      <c r="DN106">
        <v>0</v>
      </c>
      <c r="DO106">
        <v>0</v>
      </c>
      <c r="DP106">
        <v>1</v>
      </c>
      <c r="DQ106">
        <v>1</v>
      </c>
      <c r="DU106">
        <v>1013</v>
      </c>
      <c r="DV106" t="s">
        <v>225</v>
      </c>
      <c r="DW106" t="str">
        <f>'1.Лок.смета.и.Акт'!D122</f>
        <v>100 KОМПЛ</v>
      </c>
      <c r="DX106">
        <v>1</v>
      </c>
      <c r="DZ106" t="s">
        <v>3</v>
      </c>
      <c r="EA106" t="s">
        <v>3</v>
      </c>
      <c r="EB106" t="s">
        <v>3</v>
      </c>
      <c r="EC106" t="s">
        <v>3</v>
      </c>
      <c r="EE106">
        <v>66434312</v>
      </c>
      <c r="EF106">
        <v>2</v>
      </c>
      <c r="EG106" t="s">
        <v>22</v>
      </c>
      <c r="EH106">
        <v>10</v>
      </c>
      <c r="EI106" t="s">
        <v>102</v>
      </c>
      <c r="EJ106">
        <v>1</v>
      </c>
      <c r="EK106">
        <v>10001</v>
      </c>
      <c r="EL106" t="s">
        <v>102</v>
      </c>
      <c r="EM106" t="s">
        <v>103</v>
      </c>
      <c r="EO106" t="s">
        <v>3</v>
      </c>
      <c r="EQ106">
        <v>1310720</v>
      </c>
      <c r="ER106" t="e">
        <f>ES106+ET106+EV106</f>
        <v>#REF!</v>
      </c>
      <c r="ES106">
        <v>0</v>
      </c>
      <c r="ET106" s="31" t="e">
        <f>'1.Лок.смета.и.Акт'!#REF!</f>
        <v>#REF!</v>
      </c>
      <c r="EU106" s="31" t="e">
        <f>'1.Лок.смета.и.Акт'!#REF!</f>
        <v>#REF!</v>
      </c>
      <c r="EV106" s="31" t="e">
        <f>'1.Лок.смета.и.Акт'!#REF!</f>
        <v>#REF!</v>
      </c>
      <c r="EW106" t="e">
        <f>'1.Лок.смета.и.Акт'!#REF!</f>
        <v>#REF!</v>
      </c>
      <c r="EX106">
        <v>0.13</v>
      </c>
      <c r="EY106">
        <v>0</v>
      </c>
      <c r="FQ106">
        <v>0</v>
      </c>
      <c r="FR106">
        <v>0</v>
      </c>
      <c r="FS106">
        <v>0</v>
      </c>
      <c r="FX106">
        <v>108</v>
      </c>
      <c r="FY106">
        <v>55</v>
      </c>
      <c r="GA106" t="s">
        <v>3</v>
      </c>
      <c r="GD106">
        <v>1</v>
      </c>
      <c r="GF106">
        <v>574239062</v>
      </c>
      <c r="GG106">
        <v>2</v>
      </c>
      <c r="GH106">
        <v>1</v>
      </c>
      <c r="GI106">
        <v>4</v>
      </c>
      <c r="GJ106">
        <v>0</v>
      </c>
      <c r="GK106">
        <v>0</v>
      </c>
      <c r="GL106">
        <f t="shared" si="125"/>
        <v>0</v>
      </c>
      <c r="GM106" t="e">
        <f t="shared" si="126"/>
        <v>#REF!</v>
      </c>
      <c r="GN106" t="e">
        <f t="shared" si="127"/>
        <v>#REF!</v>
      </c>
      <c r="GO106">
        <f t="shared" si="128"/>
        <v>0</v>
      </c>
      <c r="GP106">
        <f t="shared" si="129"/>
        <v>0</v>
      </c>
      <c r="GR106">
        <v>0</v>
      </c>
      <c r="GS106">
        <v>3</v>
      </c>
      <c r="GT106">
        <v>0</v>
      </c>
      <c r="GU106" t="s">
        <v>3</v>
      </c>
      <c r="GV106">
        <f t="shared" si="130"/>
        <v>0</v>
      </c>
      <c r="GW106">
        <v>1</v>
      </c>
      <c r="GX106">
        <f t="shared" si="131"/>
        <v>0</v>
      </c>
      <c r="HA106">
        <v>0</v>
      </c>
      <c r="HB106">
        <v>0</v>
      </c>
      <c r="HC106">
        <f t="shared" si="132"/>
        <v>0</v>
      </c>
      <c r="HE106" t="s">
        <v>3</v>
      </c>
      <c r="HF106" t="s">
        <v>3</v>
      </c>
      <c r="HM106" t="s">
        <v>3</v>
      </c>
      <c r="HN106" t="s">
        <v>104</v>
      </c>
      <c r="HO106" t="s">
        <v>105</v>
      </c>
      <c r="HP106" t="s">
        <v>102</v>
      </c>
      <c r="HQ106" t="s">
        <v>102</v>
      </c>
      <c r="HS106">
        <v>0</v>
      </c>
      <c r="IF106">
        <v>-1</v>
      </c>
      <c r="IK106">
        <v>0</v>
      </c>
    </row>
    <row r="107" spans="1:245" x14ac:dyDescent="0.2">
      <c r="A107">
        <v>18</v>
      </c>
      <c r="B107">
        <v>1</v>
      </c>
      <c r="C107">
        <v>128</v>
      </c>
      <c r="E107" t="s">
        <v>227</v>
      </c>
      <c r="F107" t="str">
        <f>'1.Лок.смета.и.Акт'!B123</f>
        <v>Прайс</v>
      </c>
      <c r="G107" t="s">
        <v>228</v>
      </c>
      <c r="H107" t="s">
        <v>229</v>
      </c>
      <c r="I107">
        <f>I106*J107</f>
        <v>576</v>
      </c>
      <c r="J107" s="78">
        <f>'4.Ведомость_списания'!F85</f>
        <v>100</v>
      </c>
      <c r="K107">
        <v>100</v>
      </c>
      <c r="O107" t="e">
        <f t="shared" si="96"/>
        <v>#REF!</v>
      </c>
      <c r="P107" t="e">
        <f t="shared" si="97"/>
        <v>#REF!</v>
      </c>
      <c r="Q107">
        <f t="shared" si="98"/>
        <v>0</v>
      </c>
      <c r="R107">
        <f t="shared" si="99"/>
        <v>0</v>
      </c>
      <c r="S107">
        <f t="shared" si="100"/>
        <v>0</v>
      </c>
      <c r="T107">
        <f t="shared" si="101"/>
        <v>0</v>
      </c>
      <c r="U107">
        <f t="shared" si="102"/>
        <v>0</v>
      </c>
      <c r="V107">
        <f t="shared" si="103"/>
        <v>0</v>
      </c>
      <c r="W107">
        <f t="shared" si="104"/>
        <v>0</v>
      </c>
      <c r="X107">
        <f t="shared" si="105"/>
        <v>0</v>
      </c>
      <c r="Y107">
        <f t="shared" si="106"/>
        <v>0</v>
      </c>
      <c r="AA107">
        <v>88223195</v>
      </c>
      <c r="AB107" t="e">
        <f t="shared" si="107"/>
        <v>#REF!</v>
      </c>
      <c r="AC107" t="e">
        <f t="shared" si="108"/>
        <v>#REF!</v>
      </c>
      <c r="AD107">
        <f t="shared" si="109"/>
        <v>0</v>
      </c>
      <c r="AE107">
        <f t="shared" si="110"/>
        <v>0</v>
      </c>
      <c r="AF107">
        <f t="shared" si="111"/>
        <v>0</v>
      </c>
      <c r="AG107">
        <f t="shared" si="112"/>
        <v>0</v>
      </c>
      <c r="AH107">
        <f t="shared" si="113"/>
        <v>0</v>
      </c>
      <c r="AI107">
        <f t="shared" si="114"/>
        <v>0</v>
      </c>
      <c r="AJ107">
        <f t="shared" si="115"/>
        <v>0</v>
      </c>
      <c r="AK107">
        <v>304.93000000000006</v>
      </c>
      <c r="AL107" s="31" t="e">
        <f>'1.Лок.смета.и.Акт'!#REF!</f>
        <v>#REF!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108</v>
      </c>
      <c r="AU107">
        <v>55</v>
      </c>
      <c r="AV107">
        <v>1</v>
      </c>
      <c r="AW107">
        <v>1</v>
      </c>
      <c r="AZ107">
        <v>1</v>
      </c>
      <c r="BA107">
        <v>1</v>
      </c>
      <c r="BB107">
        <v>1</v>
      </c>
      <c r="BC107" t="e">
        <f>'1.Лок.смета.и.Акт'!#REF!</f>
        <v>#REF!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3</v>
      </c>
      <c r="BM107">
        <v>10001</v>
      </c>
      <c r="BN107">
        <v>0</v>
      </c>
      <c r="BO107" t="s">
        <v>3</v>
      </c>
      <c r="BP107">
        <v>0</v>
      </c>
      <c r="BQ107">
        <v>2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108</v>
      </c>
      <c r="CA107">
        <v>55</v>
      </c>
      <c r="CB107" t="s">
        <v>3</v>
      </c>
      <c r="CE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 t="e">
        <f t="shared" si="116"/>
        <v>#REF!</v>
      </c>
      <c r="CQ107" t="e">
        <f>AC107</f>
        <v>#REF!</v>
      </c>
      <c r="CR107">
        <f>AD107</f>
        <v>0</v>
      </c>
      <c r="CS107">
        <f t="shared" si="117"/>
        <v>0</v>
      </c>
      <c r="CT107">
        <f t="shared" si="118"/>
        <v>0</v>
      </c>
      <c r="CU107">
        <f t="shared" si="119"/>
        <v>0</v>
      </c>
      <c r="CV107">
        <f t="shared" si="120"/>
        <v>0</v>
      </c>
      <c r="CW107">
        <f t="shared" si="121"/>
        <v>0</v>
      </c>
      <c r="CX107">
        <f t="shared" si="122"/>
        <v>0</v>
      </c>
      <c r="CY107">
        <f t="shared" si="123"/>
        <v>0</v>
      </c>
      <c r="CZ107">
        <f t="shared" si="124"/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1013</v>
      </c>
      <c r="DV107" t="s">
        <v>229</v>
      </c>
      <c r="DW107" t="str">
        <f>'1.Лок.смета.и.Акт'!D123</f>
        <v>КОМПЛ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66434312</v>
      </c>
      <c r="EF107">
        <v>2</v>
      </c>
      <c r="EG107" t="s">
        <v>22</v>
      </c>
      <c r="EH107">
        <v>10</v>
      </c>
      <c r="EI107" t="s">
        <v>102</v>
      </c>
      <c r="EJ107">
        <v>1</v>
      </c>
      <c r="EK107">
        <v>10001</v>
      </c>
      <c r="EL107" t="s">
        <v>102</v>
      </c>
      <c r="EM107" t="s">
        <v>103</v>
      </c>
      <c r="EO107" t="s">
        <v>3</v>
      </c>
      <c r="EQ107">
        <v>0</v>
      </c>
      <c r="ER107">
        <v>304.93000000000006</v>
      </c>
      <c r="ES107" s="31" t="e">
        <f>'1.Лок.смета.и.Акт'!#REF!</f>
        <v>#REF!</v>
      </c>
      <c r="ET107">
        <v>0</v>
      </c>
      <c r="EU107">
        <v>0</v>
      </c>
      <c r="EV107">
        <v>0</v>
      </c>
      <c r="EW107">
        <v>0</v>
      </c>
      <c r="EX107">
        <v>0</v>
      </c>
      <c r="EZ107">
        <v>5</v>
      </c>
      <c r="FC107">
        <v>0</v>
      </c>
      <c r="FD107">
        <v>18</v>
      </c>
      <c r="FF107">
        <v>291.66000000000003</v>
      </c>
      <c r="FQ107">
        <v>0</v>
      </c>
      <c r="FR107">
        <v>0</v>
      </c>
      <c r="FS107">
        <v>0</v>
      </c>
      <c r="FX107">
        <v>108</v>
      </c>
      <c r="FY107">
        <v>55</v>
      </c>
      <c r="GA107" t="s">
        <v>230</v>
      </c>
      <c r="GD107">
        <v>1</v>
      </c>
      <c r="GF107">
        <v>531007502</v>
      </c>
      <c r="GG107">
        <v>2</v>
      </c>
      <c r="GH107">
        <v>3</v>
      </c>
      <c r="GI107">
        <v>4</v>
      </c>
      <c r="GJ107">
        <v>0</v>
      </c>
      <c r="GK107">
        <v>0</v>
      </c>
      <c r="GL107">
        <f t="shared" si="125"/>
        <v>0</v>
      </c>
      <c r="GM107" t="e">
        <f t="shared" si="126"/>
        <v>#REF!</v>
      </c>
      <c r="GN107" t="e">
        <f t="shared" si="127"/>
        <v>#REF!</v>
      </c>
      <c r="GO107">
        <f t="shared" si="128"/>
        <v>0</v>
      </c>
      <c r="GP107">
        <f t="shared" si="129"/>
        <v>0</v>
      </c>
      <c r="GR107">
        <v>1</v>
      </c>
      <c r="GS107">
        <v>1</v>
      </c>
      <c r="GT107">
        <v>0</v>
      </c>
      <c r="GU107" t="s">
        <v>3</v>
      </c>
      <c r="GV107">
        <f t="shared" si="130"/>
        <v>0</v>
      </c>
      <c r="GW107">
        <v>1</v>
      </c>
      <c r="GX107">
        <f t="shared" si="131"/>
        <v>0</v>
      </c>
      <c r="HA107">
        <v>0</v>
      </c>
      <c r="HB107">
        <v>0</v>
      </c>
      <c r="HC107">
        <f t="shared" si="132"/>
        <v>0</v>
      </c>
      <c r="HE107" t="s">
        <v>35</v>
      </c>
      <c r="HF107" t="s">
        <v>36</v>
      </c>
      <c r="HG107" t="e">
        <f>ROUND(AC107*I107,0)</f>
        <v>#REF!</v>
      </c>
      <c r="HM107" t="s">
        <v>3</v>
      </c>
      <c r="HN107" t="s">
        <v>104</v>
      </c>
      <c r="HO107" t="s">
        <v>105</v>
      </c>
      <c r="HP107" t="s">
        <v>102</v>
      </c>
      <c r="HQ107" t="s">
        <v>102</v>
      </c>
      <c r="HS107">
        <v>0</v>
      </c>
      <c r="IF107">
        <v>-1</v>
      </c>
      <c r="IK107">
        <v>0</v>
      </c>
    </row>
    <row r="108" spans="1:245" x14ac:dyDescent="0.2">
      <c r="A108">
        <v>17</v>
      </c>
      <c r="B108">
        <v>1</v>
      </c>
      <c r="C108">
        <f>ROW(SmtRes!A135)</f>
        <v>135</v>
      </c>
      <c r="D108">
        <f>ROW(EtalonRes!A107)</f>
        <v>107</v>
      </c>
      <c r="E108" t="s">
        <v>231</v>
      </c>
      <c r="F108" t="s">
        <v>232</v>
      </c>
      <c r="G108" t="s">
        <v>233</v>
      </c>
      <c r="H108" t="s">
        <v>100</v>
      </c>
      <c r="I108">
        <f>'1.Лок.смета.и.Акт'!E124</f>
        <v>4.37</v>
      </c>
      <c r="J108">
        <v>0</v>
      </c>
      <c r="K108">
        <v>4.37</v>
      </c>
      <c r="O108" t="e">
        <f t="shared" si="96"/>
        <v>#REF!</v>
      </c>
      <c r="P108" t="e">
        <f t="shared" si="97"/>
        <v>#REF!</v>
      </c>
      <c r="Q108" t="e">
        <f t="shared" si="98"/>
        <v>#REF!</v>
      </c>
      <c r="R108" t="e">
        <f t="shared" si="99"/>
        <v>#REF!</v>
      </c>
      <c r="S108" t="e">
        <f t="shared" si="100"/>
        <v>#REF!</v>
      </c>
      <c r="T108">
        <f t="shared" si="101"/>
        <v>0</v>
      </c>
      <c r="U108" t="e">
        <f t="shared" si="102"/>
        <v>#REF!</v>
      </c>
      <c r="V108">
        <f t="shared" si="103"/>
        <v>1.1798999999999999</v>
      </c>
      <c r="W108">
        <f t="shared" si="104"/>
        <v>0</v>
      </c>
      <c r="X108" t="e">
        <f t="shared" si="105"/>
        <v>#REF!</v>
      </c>
      <c r="Y108" t="e">
        <f t="shared" si="106"/>
        <v>#REF!</v>
      </c>
      <c r="AA108">
        <v>88223195</v>
      </c>
      <c r="AB108" t="e">
        <f t="shared" si="107"/>
        <v>#REF!</v>
      </c>
      <c r="AC108" t="e">
        <f t="shared" si="108"/>
        <v>#REF!</v>
      </c>
      <c r="AD108" t="e">
        <f t="shared" si="109"/>
        <v>#REF!</v>
      </c>
      <c r="AE108" t="e">
        <f t="shared" si="110"/>
        <v>#REF!</v>
      </c>
      <c r="AF108" t="e">
        <f t="shared" si="111"/>
        <v>#REF!</v>
      </c>
      <c r="AG108">
        <f t="shared" si="112"/>
        <v>0</v>
      </c>
      <c r="AH108" t="e">
        <f t="shared" si="113"/>
        <v>#REF!</v>
      </c>
      <c r="AI108">
        <f t="shared" si="114"/>
        <v>0.27</v>
      </c>
      <c r="AJ108">
        <f t="shared" si="115"/>
        <v>0</v>
      </c>
      <c r="AK108" t="e">
        <f>AL108+AM108+AO108</f>
        <v>#REF!</v>
      </c>
      <c r="AL108" s="31" t="e">
        <f>'1.Лок.смета.и.Акт'!#REF!</f>
        <v>#REF!</v>
      </c>
      <c r="AM108" s="31" t="e">
        <f>'1.Лок.смета.и.Акт'!#REF!</f>
        <v>#REF!</v>
      </c>
      <c r="AN108" s="31" t="e">
        <f>'1.Лок.смета.и.Акт'!#REF!</f>
        <v>#REF!</v>
      </c>
      <c r="AO108" s="31" t="e">
        <f>'1.Лок.смета.и.Акт'!#REF!</f>
        <v>#REF!</v>
      </c>
      <c r="AP108">
        <v>0</v>
      </c>
      <c r="AQ108" t="e">
        <f>'1.Лок.смета.и.Акт'!#REF!</f>
        <v>#REF!</v>
      </c>
      <c r="AR108">
        <v>0.27</v>
      </c>
      <c r="AS108">
        <v>0</v>
      </c>
      <c r="AT108">
        <v>109</v>
      </c>
      <c r="AU108">
        <v>57</v>
      </c>
      <c r="AV108">
        <v>1</v>
      </c>
      <c r="AW108">
        <v>1</v>
      </c>
      <c r="AZ108">
        <v>1</v>
      </c>
      <c r="BA108" t="e">
        <f>'1.Лок.смета.и.Акт'!#REF!</f>
        <v>#REF!</v>
      </c>
      <c r="BB108" t="e">
        <f>'1.Лок.смета.и.Акт'!#REF!</f>
        <v>#REF!</v>
      </c>
      <c r="BC108" t="e">
        <f>'1.Лок.смета.и.Акт'!#REF!</f>
        <v>#REF!</v>
      </c>
      <c r="BD108" t="s">
        <v>3</v>
      </c>
      <c r="BE108" t="s">
        <v>3</v>
      </c>
      <c r="BF108" t="s">
        <v>3</v>
      </c>
      <c r="BG108" t="s">
        <v>3</v>
      </c>
      <c r="BH108">
        <v>0</v>
      </c>
      <c r="BI108">
        <v>1</v>
      </c>
      <c r="BJ108" t="s">
        <v>234</v>
      </c>
      <c r="BM108">
        <v>12001</v>
      </c>
      <c r="BN108">
        <v>0</v>
      </c>
      <c r="BO108" t="s">
        <v>3</v>
      </c>
      <c r="BP108">
        <v>0</v>
      </c>
      <c r="BQ108">
        <v>2</v>
      </c>
      <c r="BR108">
        <v>0</v>
      </c>
      <c r="BS108" t="e">
        <f>'1.Лок.смета.и.Акт'!#REF!</f>
        <v>#REF!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109</v>
      </c>
      <c r="CA108">
        <v>57</v>
      </c>
      <c r="CB108" t="s">
        <v>3</v>
      </c>
      <c r="CE108">
        <v>0</v>
      </c>
      <c r="CF108">
        <v>0</v>
      </c>
      <c r="CG108">
        <v>0</v>
      </c>
      <c r="CM108">
        <v>0</v>
      </c>
      <c r="CN108" t="s">
        <v>3</v>
      </c>
      <c r="CO108">
        <v>0</v>
      </c>
      <c r="CP108" t="e">
        <f t="shared" si="116"/>
        <v>#REF!</v>
      </c>
      <c r="CQ108" t="e">
        <f>AC108*BC108</f>
        <v>#REF!</v>
      </c>
      <c r="CR108" t="e">
        <f>AD108*BB108</f>
        <v>#REF!</v>
      </c>
      <c r="CS108" t="e">
        <f t="shared" si="117"/>
        <v>#REF!</v>
      </c>
      <c r="CT108" t="e">
        <f t="shared" si="118"/>
        <v>#REF!</v>
      </c>
      <c r="CU108">
        <f t="shared" si="119"/>
        <v>0</v>
      </c>
      <c r="CV108" t="e">
        <f t="shared" si="120"/>
        <v>#REF!</v>
      </c>
      <c r="CW108">
        <f t="shared" si="121"/>
        <v>0.27</v>
      </c>
      <c r="CX108">
        <f t="shared" si="122"/>
        <v>0</v>
      </c>
      <c r="CY108" t="e">
        <f t="shared" si="123"/>
        <v>#REF!</v>
      </c>
      <c r="CZ108" t="e">
        <f t="shared" si="124"/>
        <v>#REF!</v>
      </c>
      <c r="DC108" t="s">
        <v>3</v>
      </c>
      <c r="DD108" t="s">
        <v>3</v>
      </c>
      <c r="DE108" t="s">
        <v>3</v>
      </c>
      <c r="DF108" t="s">
        <v>3</v>
      </c>
      <c r="DG108" t="s">
        <v>3</v>
      </c>
      <c r="DH108" t="s">
        <v>3</v>
      </c>
      <c r="DI108" t="s">
        <v>3</v>
      </c>
      <c r="DJ108" t="s">
        <v>3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1005</v>
      </c>
      <c r="DV108" t="s">
        <v>100</v>
      </c>
      <c r="DW108" t="str">
        <f>'1.Лок.смета.и.Акт'!D124</f>
        <v>100 м2</v>
      </c>
      <c r="DX108">
        <v>100</v>
      </c>
      <c r="DZ108" t="s">
        <v>3</v>
      </c>
      <c r="EA108" t="s">
        <v>3</v>
      </c>
      <c r="EB108" t="s">
        <v>3</v>
      </c>
      <c r="EC108" t="s">
        <v>3</v>
      </c>
      <c r="EE108">
        <v>66434314</v>
      </c>
      <c r="EF108">
        <v>2</v>
      </c>
      <c r="EG108" t="s">
        <v>22</v>
      </c>
      <c r="EH108">
        <v>12</v>
      </c>
      <c r="EI108" t="s">
        <v>235</v>
      </c>
      <c r="EJ108">
        <v>1</v>
      </c>
      <c r="EK108">
        <v>12001</v>
      </c>
      <c r="EL108" t="s">
        <v>235</v>
      </c>
      <c r="EM108" t="s">
        <v>236</v>
      </c>
      <c r="EO108" t="s">
        <v>3</v>
      </c>
      <c r="EQ108">
        <v>1310720</v>
      </c>
      <c r="ER108" t="e">
        <f>ES108+ET108+EV108</f>
        <v>#REF!</v>
      </c>
      <c r="ES108" s="31" t="e">
        <f>'1.Лок.смета.и.Акт'!#REF!</f>
        <v>#REF!</v>
      </c>
      <c r="ET108" s="31" t="e">
        <f>'1.Лок.смета.и.Акт'!#REF!</f>
        <v>#REF!</v>
      </c>
      <c r="EU108" s="31" t="e">
        <f>'1.Лок.смета.и.Акт'!#REF!</f>
        <v>#REF!</v>
      </c>
      <c r="EV108" s="31" t="e">
        <f>'1.Лок.смета.и.Акт'!#REF!</f>
        <v>#REF!</v>
      </c>
      <c r="EW108" t="e">
        <f>'1.Лок.смета.и.Акт'!#REF!</f>
        <v>#REF!</v>
      </c>
      <c r="EX108">
        <v>0.27</v>
      </c>
      <c r="EY108">
        <v>0</v>
      </c>
      <c r="FQ108">
        <v>0</v>
      </c>
      <c r="FR108">
        <v>0</v>
      </c>
      <c r="FS108">
        <v>0</v>
      </c>
      <c r="FX108">
        <v>109</v>
      </c>
      <c r="FY108">
        <v>57</v>
      </c>
      <c r="GA108" t="s">
        <v>3</v>
      </c>
      <c r="GD108">
        <v>1</v>
      </c>
      <c r="GF108">
        <v>-601591418</v>
      </c>
      <c r="GG108">
        <v>2</v>
      </c>
      <c r="GH108">
        <v>1</v>
      </c>
      <c r="GI108">
        <v>4</v>
      </c>
      <c r="GJ108">
        <v>0</v>
      </c>
      <c r="GK108">
        <v>0</v>
      </c>
      <c r="GL108">
        <f t="shared" si="125"/>
        <v>0</v>
      </c>
      <c r="GM108" t="e">
        <f t="shared" si="126"/>
        <v>#REF!</v>
      </c>
      <c r="GN108" t="e">
        <f t="shared" si="127"/>
        <v>#REF!</v>
      </c>
      <c r="GO108">
        <f t="shared" si="128"/>
        <v>0</v>
      </c>
      <c r="GP108">
        <f t="shared" si="129"/>
        <v>0</v>
      </c>
      <c r="GR108">
        <v>0</v>
      </c>
      <c r="GS108">
        <v>3</v>
      </c>
      <c r="GT108">
        <v>0</v>
      </c>
      <c r="GU108" t="s">
        <v>3</v>
      </c>
      <c r="GV108">
        <f t="shared" si="130"/>
        <v>0</v>
      </c>
      <c r="GW108">
        <v>1</v>
      </c>
      <c r="GX108">
        <f t="shared" si="131"/>
        <v>0</v>
      </c>
      <c r="HA108">
        <v>0</v>
      </c>
      <c r="HB108">
        <v>0</v>
      </c>
      <c r="HC108">
        <f t="shared" si="132"/>
        <v>0</v>
      </c>
      <c r="HE108" t="s">
        <v>3</v>
      </c>
      <c r="HF108" t="s">
        <v>3</v>
      </c>
      <c r="HM108" t="s">
        <v>3</v>
      </c>
      <c r="HN108" t="s">
        <v>237</v>
      </c>
      <c r="HO108" t="s">
        <v>238</v>
      </c>
      <c r="HP108" t="s">
        <v>235</v>
      </c>
      <c r="HQ108" t="s">
        <v>235</v>
      </c>
      <c r="HS108">
        <v>0</v>
      </c>
      <c r="IF108">
        <v>-1</v>
      </c>
      <c r="IK108">
        <v>0</v>
      </c>
    </row>
    <row r="109" spans="1:245" x14ac:dyDescent="0.2">
      <c r="A109">
        <v>17</v>
      </c>
      <c r="B109">
        <v>1</v>
      </c>
      <c r="C109">
        <f>ROW(SmtRes!A144)</f>
        <v>144</v>
      </c>
      <c r="D109">
        <f>ROW(EtalonRes!A115)</f>
        <v>115</v>
      </c>
      <c r="E109" t="s">
        <v>239</v>
      </c>
      <c r="F109" t="s">
        <v>240</v>
      </c>
      <c r="G109" t="s">
        <v>241</v>
      </c>
      <c r="H109" t="s">
        <v>100</v>
      </c>
      <c r="I109">
        <f>'1.Лок.смета.и.Акт'!E125</f>
        <v>1.0049999999999999</v>
      </c>
      <c r="J109">
        <v>0</v>
      </c>
      <c r="K109">
        <v>1.0049999999999999</v>
      </c>
      <c r="O109" t="e">
        <f t="shared" si="96"/>
        <v>#REF!</v>
      </c>
      <c r="P109" t="e">
        <f t="shared" si="97"/>
        <v>#REF!</v>
      </c>
      <c r="Q109" t="e">
        <f t="shared" si="98"/>
        <v>#REF!</v>
      </c>
      <c r="R109" t="e">
        <f t="shared" si="99"/>
        <v>#REF!</v>
      </c>
      <c r="S109" t="e">
        <f t="shared" si="100"/>
        <v>#REF!</v>
      </c>
      <c r="T109">
        <f t="shared" si="101"/>
        <v>0</v>
      </c>
      <c r="U109" t="e">
        <f t="shared" si="102"/>
        <v>#REF!</v>
      </c>
      <c r="V109">
        <f t="shared" si="103"/>
        <v>0.21104999999999999</v>
      </c>
      <c r="W109">
        <f t="shared" si="104"/>
        <v>0</v>
      </c>
      <c r="X109" t="e">
        <f t="shared" si="105"/>
        <v>#REF!</v>
      </c>
      <c r="Y109" t="e">
        <f t="shared" si="106"/>
        <v>#REF!</v>
      </c>
      <c r="AA109">
        <v>88223195</v>
      </c>
      <c r="AB109" t="e">
        <f t="shared" si="107"/>
        <v>#REF!</v>
      </c>
      <c r="AC109" t="e">
        <f t="shared" si="108"/>
        <v>#REF!</v>
      </c>
      <c r="AD109" t="e">
        <f t="shared" si="109"/>
        <v>#REF!</v>
      </c>
      <c r="AE109" t="e">
        <f t="shared" si="110"/>
        <v>#REF!</v>
      </c>
      <c r="AF109" t="e">
        <f t="shared" si="111"/>
        <v>#REF!</v>
      </c>
      <c r="AG109">
        <f t="shared" si="112"/>
        <v>0</v>
      </c>
      <c r="AH109" t="e">
        <f t="shared" si="113"/>
        <v>#REF!</v>
      </c>
      <c r="AI109">
        <f t="shared" si="114"/>
        <v>0.21</v>
      </c>
      <c r="AJ109">
        <f t="shared" si="115"/>
        <v>0</v>
      </c>
      <c r="AK109" t="e">
        <f>AL109+AM109+AO109</f>
        <v>#REF!</v>
      </c>
      <c r="AL109" s="31" t="e">
        <f>'1.Лок.смета.и.Акт'!#REF!</f>
        <v>#REF!</v>
      </c>
      <c r="AM109" s="31" t="e">
        <f>'1.Лок.смета.и.Акт'!#REF!</f>
        <v>#REF!</v>
      </c>
      <c r="AN109" s="31" t="e">
        <f>'1.Лок.смета.и.Акт'!#REF!</f>
        <v>#REF!</v>
      </c>
      <c r="AO109" s="31" t="e">
        <f>'1.Лок.смета.и.Акт'!#REF!</f>
        <v>#REF!</v>
      </c>
      <c r="AP109">
        <v>0</v>
      </c>
      <c r="AQ109" t="e">
        <f>'1.Лок.смета.и.Акт'!#REF!</f>
        <v>#REF!</v>
      </c>
      <c r="AR109">
        <v>0.21</v>
      </c>
      <c r="AS109">
        <v>0</v>
      </c>
      <c r="AT109">
        <v>109</v>
      </c>
      <c r="AU109">
        <v>57</v>
      </c>
      <c r="AV109">
        <v>1</v>
      </c>
      <c r="AW109">
        <v>1</v>
      </c>
      <c r="AZ109">
        <v>1</v>
      </c>
      <c r="BA109" t="e">
        <f>'1.Лок.смета.и.Акт'!#REF!</f>
        <v>#REF!</v>
      </c>
      <c r="BB109" t="e">
        <f>'1.Лок.смета.и.Акт'!#REF!</f>
        <v>#REF!</v>
      </c>
      <c r="BC109" t="e">
        <f>'1.Лок.смета.и.Акт'!#REF!</f>
        <v>#REF!</v>
      </c>
      <c r="BD109" t="s">
        <v>3</v>
      </c>
      <c r="BE109" t="s">
        <v>3</v>
      </c>
      <c r="BF109" t="s">
        <v>3</v>
      </c>
      <c r="BG109" t="s">
        <v>3</v>
      </c>
      <c r="BH109">
        <v>0</v>
      </c>
      <c r="BI109">
        <v>1</v>
      </c>
      <c r="BJ109" t="s">
        <v>242</v>
      </c>
      <c r="BM109">
        <v>12001</v>
      </c>
      <c r="BN109">
        <v>0</v>
      </c>
      <c r="BO109" t="s">
        <v>3</v>
      </c>
      <c r="BP109">
        <v>0</v>
      </c>
      <c r="BQ109">
        <v>2</v>
      </c>
      <c r="BR109">
        <v>0</v>
      </c>
      <c r="BS109" t="e">
        <f>'1.Лок.смета.и.Акт'!#REF!</f>
        <v>#REF!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109</v>
      </c>
      <c r="CA109">
        <v>57</v>
      </c>
      <c r="CB109" t="s">
        <v>3</v>
      </c>
      <c r="CE109">
        <v>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 t="e">
        <f t="shared" si="116"/>
        <v>#REF!</v>
      </c>
      <c r="CQ109" t="e">
        <f>AC109*BC109</f>
        <v>#REF!</v>
      </c>
      <c r="CR109" t="e">
        <f>AD109*BB109</f>
        <v>#REF!</v>
      </c>
      <c r="CS109" t="e">
        <f t="shared" si="117"/>
        <v>#REF!</v>
      </c>
      <c r="CT109" t="e">
        <f t="shared" si="118"/>
        <v>#REF!</v>
      </c>
      <c r="CU109">
        <f t="shared" si="119"/>
        <v>0</v>
      </c>
      <c r="CV109" t="e">
        <f t="shared" si="120"/>
        <v>#REF!</v>
      </c>
      <c r="CW109">
        <f t="shared" si="121"/>
        <v>0.21</v>
      </c>
      <c r="CX109">
        <f t="shared" si="122"/>
        <v>0</v>
      </c>
      <c r="CY109" t="e">
        <f t="shared" si="123"/>
        <v>#REF!</v>
      </c>
      <c r="CZ109" t="e">
        <f t="shared" si="124"/>
        <v>#REF!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1005</v>
      </c>
      <c r="DV109" t="s">
        <v>100</v>
      </c>
      <c r="DW109" t="str">
        <f>'1.Лок.смета.и.Акт'!D125</f>
        <v>100 м2</v>
      </c>
      <c r="DX109">
        <v>100</v>
      </c>
      <c r="DZ109" t="s">
        <v>3</v>
      </c>
      <c r="EA109" t="s">
        <v>3</v>
      </c>
      <c r="EB109" t="s">
        <v>3</v>
      </c>
      <c r="EC109" t="s">
        <v>3</v>
      </c>
      <c r="EE109">
        <v>66434314</v>
      </c>
      <c r="EF109">
        <v>2</v>
      </c>
      <c r="EG109" t="s">
        <v>22</v>
      </c>
      <c r="EH109">
        <v>12</v>
      </c>
      <c r="EI109" t="s">
        <v>235</v>
      </c>
      <c r="EJ109">
        <v>1</v>
      </c>
      <c r="EK109">
        <v>12001</v>
      </c>
      <c r="EL109" t="s">
        <v>235</v>
      </c>
      <c r="EM109" t="s">
        <v>236</v>
      </c>
      <c r="EO109" t="s">
        <v>3</v>
      </c>
      <c r="EQ109">
        <v>1441792</v>
      </c>
      <c r="ER109" t="e">
        <f>ES109+ET109+EV109</f>
        <v>#REF!</v>
      </c>
      <c r="ES109" s="31" t="e">
        <f>'1.Лок.смета.и.Акт'!#REF!</f>
        <v>#REF!</v>
      </c>
      <c r="ET109" s="31" t="e">
        <f>'1.Лок.смета.и.Акт'!#REF!</f>
        <v>#REF!</v>
      </c>
      <c r="EU109" s="31" t="e">
        <f>'1.Лок.смета.и.Акт'!#REF!</f>
        <v>#REF!</v>
      </c>
      <c r="EV109" s="31" t="e">
        <f>'1.Лок.смета.и.Акт'!#REF!</f>
        <v>#REF!</v>
      </c>
      <c r="EW109" t="e">
        <f>'1.Лок.смета.и.Акт'!#REF!</f>
        <v>#REF!</v>
      </c>
      <c r="EX109">
        <v>0.21</v>
      </c>
      <c r="EY109">
        <v>0</v>
      </c>
      <c r="FQ109">
        <v>0</v>
      </c>
      <c r="FR109">
        <v>0</v>
      </c>
      <c r="FS109">
        <v>0</v>
      </c>
      <c r="FX109">
        <v>109</v>
      </c>
      <c r="FY109">
        <v>57</v>
      </c>
      <c r="GA109" t="s">
        <v>3</v>
      </c>
      <c r="GD109">
        <v>1</v>
      </c>
      <c r="GF109">
        <v>-1462018405</v>
      </c>
      <c r="GG109">
        <v>2</v>
      </c>
      <c r="GH109">
        <v>1</v>
      </c>
      <c r="GI109">
        <v>4</v>
      </c>
      <c r="GJ109">
        <v>0</v>
      </c>
      <c r="GK109">
        <v>0</v>
      </c>
      <c r="GL109">
        <f t="shared" si="125"/>
        <v>0</v>
      </c>
      <c r="GM109" t="e">
        <f t="shared" si="126"/>
        <v>#REF!</v>
      </c>
      <c r="GN109" t="e">
        <f t="shared" si="127"/>
        <v>#REF!</v>
      </c>
      <c r="GO109">
        <f t="shared" si="128"/>
        <v>0</v>
      </c>
      <c r="GP109">
        <f t="shared" si="129"/>
        <v>0</v>
      </c>
      <c r="GR109">
        <v>0</v>
      </c>
      <c r="GS109">
        <v>3</v>
      </c>
      <c r="GT109">
        <v>0</v>
      </c>
      <c r="GU109" t="s">
        <v>3</v>
      </c>
      <c r="GV109">
        <f t="shared" si="130"/>
        <v>0</v>
      </c>
      <c r="GW109">
        <v>1</v>
      </c>
      <c r="GX109">
        <f t="shared" si="131"/>
        <v>0</v>
      </c>
      <c r="HA109">
        <v>0</v>
      </c>
      <c r="HB109">
        <v>0</v>
      </c>
      <c r="HC109">
        <f t="shared" si="132"/>
        <v>0</v>
      </c>
      <c r="HE109" t="s">
        <v>3</v>
      </c>
      <c r="HF109" t="s">
        <v>3</v>
      </c>
      <c r="HM109" t="s">
        <v>3</v>
      </c>
      <c r="HN109" t="s">
        <v>237</v>
      </c>
      <c r="HO109" t="s">
        <v>238</v>
      </c>
      <c r="HP109" t="s">
        <v>235</v>
      </c>
      <c r="HQ109" t="s">
        <v>235</v>
      </c>
      <c r="HS109">
        <v>0</v>
      </c>
      <c r="IF109">
        <v>-1</v>
      </c>
      <c r="IK109">
        <v>0</v>
      </c>
    </row>
    <row r="110" spans="1:245" x14ac:dyDescent="0.2">
      <c r="A110">
        <v>18</v>
      </c>
      <c r="B110">
        <v>1</v>
      </c>
      <c r="C110">
        <v>142</v>
      </c>
      <c r="E110" t="s">
        <v>243</v>
      </c>
      <c r="F110" t="str">
        <f>'1.Лок.смета.и.Акт'!B126</f>
        <v>01.2.03.03-0013</v>
      </c>
      <c r="G110" t="s">
        <v>245</v>
      </c>
      <c r="H110" t="s">
        <v>20</v>
      </c>
      <c r="I110">
        <f>I109*J110</f>
        <v>-5.0250000000000003E-2</v>
      </c>
      <c r="J110">
        <v>-5.000000000000001E-2</v>
      </c>
      <c r="K110">
        <v>-0.05</v>
      </c>
      <c r="O110" t="e">
        <f t="shared" si="96"/>
        <v>#REF!</v>
      </c>
      <c r="P110" t="e">
        <f t="shared" si="97"/>
        <v>#REF!</v>
      </c>
      <c r="Q110">
        <f t="shared" si="98"/>
        <v>0</v>
      </c>
      <c r="R110">
        <f t="shared" si="99"/>
        <v>0</v>
      </c>
      <c r="S110">
        <f t="shared" si="100"/>
        <v>0</v>
      </c>
      <c r="T110">
        <f t="shared" si="101"/>
        <v>0</v>
      </c>
      <c r="U110">
        <f t="shared" si="102"/>
        <v>0</v>
      </c>
      <c r="V110">
        <f t="shared" si="103"/>
        <v>0</v>
      </c>
      <c r="W110">
        <f t="shared" si="104"/>
        <v>0</v>
      </c>
      <c r="X110">
        <f t="shared" si="105"/>
        <v>0</v>
      </c>
      <c r="Y110">
        <f t="shared" si="106"/>
        <v>0</v>
      </c>
      <c r="AA110">
        <v>88223195</v>
      </c>
      <c r="AB110" t="e">
        <f t="shared" si="107"/>
        <v>#REF!</v>
      </c>
      <c r="AC110" t="e">
        <f t="shared" si="108"/>
        <v>#REF!</v>
      </c>
      <c r="AD110">
        <f t="shared" si="109"/>
        <v>0</v>
      </c>
      <c r="AE110">
        <f t="shared" si="110"/>
        <v>0</v>
      </c>
      <c r="AF110">
        <f t="shared" si="111"/>
        <v>0</v>
      </c>
      <c r="AG110">
        <f t="shared" si="112"/>
        <v>0</v>
      </c>
      <c r="AH110">
        <f t="shared" si="113"/>
        <v>0</v>
      </c>
      <c r="AI110">
        <f t="shared" si="114"/>
        <v>0</v>
      </c>
      <c r="AJ110">
        <f t="shared" si="115"/>
        <v>0</v>
      </c>
      <c r="AK110">
        <v>3390</v>
      </c>
      <c r="AL110" s="31" t="e">
        <f>'1.Лок.смета.и.Акт'!#REF!</f>
        <v>#REF!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109</v>
      </c>
      <c r="AU110">
        <v>57</v>
      </c>
      <c r="AV110">
        <v>1</v>
      </c>
      <c r="AW110">
        <v>1</v>
      </c>
      <c r="AZ110">
        <v>1</v>
      </c>
      <c r="BA110">
        <v>1</v>
      </c>
      <c r="BB110">
        <v>1</v>
      </c>
      <c r="BC110" t="e">
        <f>'1.Лок.смета.и.Акт'!#REF!</f>
        <v>#REF!</v>
      </c>
      <c r="BD110" t="s">
        <v>3</v>
      </c>
      <c r="BE110" t="s">
        <v>3</v>
      </c>
      <c r="BF110" t="s">
        <v>3</v>
      </c>
      <c r="BG110" t="s">
        <v>3</v>
      </c>
      <c r="BH110">
        <v>3</v>
      </c>
      <c r="BI110">
        <v>1</v>
      </c>
      <c r="BJ110" t="s">
        <v>246</v>
      </c>
      <c r="BM110">
        <v>12001</v>
      </c>
      <c r="BN110">
        <v>0</v>
      </c>
      <c r="BO110" t="s">
        <v>3</v>
      </c>
      <c r="BP110">
        <v>0</v>
      </c>
      <c r="BQ110">
        <v>2</v>
      </c>
      <c r="BR110">
        <v>1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109</v>
      </c>
      <c r="CA110">
        <v>57</v>
      </c>
      <c r="CB110" t="s">
        <v>3</v>
      </c>
      <c r="CE110">
        <v>0</v>
      </c>
      <c r="CF110">
        <v>0</v>
      </c>
      <c r="CG110">
        <v>0</v>
      </c>
      <c r="CM110">
        <v>0</v>
      </c>
      <c r="CN110" t="s">
        <v>3</v>
      </c>
      <c r="CO110">
        <v>0</v>
      </c>
      <c r="CP110" t="e">
        <f t="shared" si="116"/>
        <v>#REF!</v>
      </c>
      <c r="CQ110" t="e">
        <f>AC110*BC110</f>
        <v>#REF!</v>
      </c>
      <c r="CR110">
        <f>AD110*BB110</f>
        <v>0</v>
      </c>
      <c r="CS110">
        <f t="shared" si="117"/>
        <v>0</v>
      </c>
      <c r="CT110">
        <f t="shared" si="118"/>
        <v>0</v>
      </c>
      <c r="CU110">
        <f t="shared" si="119"/>
        <v>0</v>
      </c>
      <c r="CV110">
        <f t="shared" si="120"/>
        <v>0</v>
      </c>
      <c r="CW110">
        <f t="shared" si="121"/>
        <v>0</v>
      </c>
      <c r="CX110">
        <f t="shared" si="122"/>
        <v>0</v>
      </c>
      <c r="CY110">
        <f t="shared" si="123"/>
        <v>0</v>
      </c>
      <c r="CZ110">
        <f t="shared" si="124"/>
        <v>0</v>
      </c>
      <c r="DC110" t="s">
        <v>3</v>
      </c>
      <c r="DD110" t="s">
        <v>3</v>
      </c>
      <c r="DE110" t="s">
        <v>3</v>
      </c>
      <c r="DF110" t="s">
        <v>3</v>
      </c>
      <c r="DG110" t="s">
        <v>3</v>
      </c>
      <c r="DH110" t="s">
        <v>3</v>
      </c>
      <c r="DI110" t="s">
        <v>3</v>
      </c>
      <c r="DJ110" t="s">
        <v>3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1009</v>
      </c>
      <c r="DV110" t="s">
        <v>20</v>
      </c>
      <c r="DW110" t="str">
        <f>'1.Лок.смета.и.Акт'!D126</f>
        <v>т</v>
      </c>
      <c r="DX110">
        <v>1000</v>
      </c>
      <c r="DZ110" t="s">
        <v>3</v>
      </c>
      <c r="EA110" t="s">
        <v>3</v>
      </c>
      <c r="EB110" t="s">
        <v>3</v>
      </c>
      <c r="EC110" t="s">
        <v>3</v>
      </c>
      <c r="EE110">
        <v>66434314</v>
      </c>
      <c r="EF110">
        <v>2</v>
      </c>
      <c r="EG110" t="s">
        <v>22</v>
      </c>
      <c r="EH110">
        <v>12</v>
      </c>
      <c r="EI110" t="s">
        <v>235</v>
      </c>
      <c r="EJ110">
        <v>1</v>
      </c>
      <c r="EK110">
        <v>12001</v>
      </c>
      <c r="EL110" t="s">
        <v>235</v>
      </c>
      <c r="EM110" t="s">
        <v>236</v>
      </c>
      <c r="EO110" t="s">
        <v>3</v>
      </c>
      <c r="EQ110">
        <v>0</v>
      </c>
      <c r="ER110">
        <v>3390</v>
      </c>
      <c r="ES110" s="31" t="e">
        <f>'1.Лок.смета.и.Акт'!#REF!</f>
        <v>#REF!</v>
      </c>
      <c r="ET110">
        <v>0</v>
      </c>
      <c r="EU110">
        <v>0</v>
      </c>
      <c r="EV110">
        <v>0</v>
      </c>
      <c r="EW110">
        <v>0</v>
      </c>
      <c r="EX110">
        <v>0</v>
      </c>
      <c r="FQ110">
        <v>0</v>
      </c>
      <c r="FR110">
        <v>0</v>
      </c>
      <c r="FS110">
        <v>0</v>
      </c>
      <c r="FX110">
        <v>109</v>
      </c>
      <c r="FY110">
        <v>57</v>
      </c>
      <c r="GA110" t="s">
        <v>3</v>
      </c>
      <c r="GD110">
        <v>1</v>
      </c>
      <c r="GF110">
        <v>-907621518</v>
      </c>
      <c r="GG110">
        <v>2</v>
      </c>
      <c r="GH110">
        <v>1</v>
      </c>
      <c r="GI110">
        <v>4</v>
      </c>
      <c r="GJ110">
        <v>0</v>
      </c>
      <c r="GK110">
        <v>0</v>
      </c>
      <c r="GL110">
        <f t="shared" si="125"/>
        <v>0</v>
      </c>
      <c r="GM110" t="e">
        <f t="shared" si="126"/>
        <v>#REF!</v>
      </c>
      <c r="GN110" t="e">
        <f t="shared" si="127"/>
        <v>#REF!</v>
      </c>
      <c r="GO110">
        <f t="shared" si="128"/>
        <v>0</v>
      </c>
      <c r="GP110">
        <f t="shared" si="129"/>
        <v>0</v>
      </c>
      <c r="GR110">
        <v>0</v>
      </c>
      <c r="GS110">
        <v>3</v>
      </c>
      <c r="GT110">
        <v>0</v>
      </c>
      <c r="GU110" t="s">
        <v>3</v>
      </c>
      <c r="GV110">
        <f t="shared" si="130"/>
        <v>0</v>
      </c>
      <c r="GW110">
        <v>1</v>
      </c>
      <c r="GX110">
        <f t="shared" si="131"/>
        <v>0</v>
      </c>
      <c r="HA110">
        <v>0</v>
      </c>
      <c r="HB110">
        <v>0</v>
      </c>
      <c r="HC110">
        <f t="shared" si="132"/>
        <v>0</v>
      </c>
      <c r="HE110" t="s">
        <v>3</v>
      </c>
      <c r="HF110" t="s">
        <v>3</v>
      </c>
      <c r="HM110" t="s">
        <v>3</v>
      </c>
      <c r="HN110" t="s">
        <v>237</v>
      </c>
      <c r="HO110" t="s">
        <v>238</v>
      </c>
      <c r="HP110" t="s">
        <v>235</v>
      </c>
      <c r="HQ110" t="s">
        <v>235</v>
      </c>
      <c r="HS110">
        <v>0</v>
      </c>
      <c r="IF110">
        <v>-1</v>
      </c>
      <c r="IK110">
        <v>0</v>
      </c>
    </row>
    <row r="111" spans="1:245" x14ac:dyDescent="0.2">
      <c r="A111">
        <v>18</v>
      </c>
      <c r="B111">
        <v>1</v>
      </c>
      <c r="C111">
        <v>143</v>
      </c>
      <c r="E111" t="s">
        <v>247</v>
      </c>
      <c r="F111" t="str">
        <f>'1.Лок.смета.и.Акт'!B127</f>
        <v>12.1.02.06-0022</v>
      </c>
      <c r="G111" t="s">
        <v>249</v>
      </c>
      <c r="H111" t="s">
        <v>135</v>
      </c>
      <c r="I111">
        <f>I109*J111</f>
        <v>-110.55</v>
      </c>
      <c r="J111">
        <v>-110.00000000000001</v>
      </c>
      <c r="K111">
        <v>-110</v>
      </c>
      <c r="O111" t="e">
        <f t="shared" si="96"/>
        <v>#REF!</v>
      </c>
      <c r="P111" t="e">
        <f t="shared" si="97"/>
        <v>#REF!</v>
      </c>
      <c r="Q111">
        <f t="shared" si="98"/>
        <v>0</v>
      </c>
      <c r="R111">
        <f t="shared" si="99"/>
        <v>0</v>
      </c>
      <c r="S111">
        <f t="shared" si="100"/>
        <v>0</v>
      </c>
      <c r="T111">
        <f t="shared" si="101"/>
        <v>0</v>
      </c>
      <c r="U111">
        <f t="shared" si="102"/>
        <v>0</v>
      </c>
      <c r="V111">
        <f t="shared" si="103"/>
        <v>0</v>
      </c>
      <c r="W111">
        <f t="shared" si="104"/>
        <v>0</v>
      </c>
      <c r="X111">
        <f t="shared" si="105"/>
        <v>0</v>
      </c>
      <c r="Y111">
        <f t="shared" si="106"/>
        <v>0</v>
      </c>
      <c r="AA111">
        <v>88223195</v>
      </c>
      <c r="AB111" t="e">
        <f t="shared" si="107"/>
        <v>#REF!</v>
      </c>
      <c r="AC111" t="e">
        <f t="shared" si="108"/>
        <v>#REF!</v>
      </c>
      <c r="AD111">
        <f t="shared" si="109"/>
        <v>0</v>
      </c>
      <c r="AE111">
        <f t="shared" si="110"/>
        <v>0</v>
      </c>
      <c r="AF111">
        <f t="shared" si="111"/>
        <v>0</v>
      </c>
      <c r="AG111">
        <f t="shared" si="112"/>
        <v>0</v>
      </c>
      <c r="AH111">
        <f t="shared" si="113"/>
        <v>0</v>
      </c>
      <c r="AI111">
        <f t="shared" si="114"/>
        <v>0</v>
      </c>
      <c r="AJ111">
        <f t="shared" si="115"/>
        <v>0</v>
      </c>
      <c r="AK111">
        <v>6.2</v>
      </c>
      <c r="AL111" s="31" t="e">
        <f>'1.Лок.смета.и.Акт'!#REF!</f>
        <v>#REF!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109</v>
      </c>
      <c r="AU111">
        <v>57</v>
      </c>
      <c r="AV111">
        <v>1</v>
      </c>
      <c r="AW111">
        <v>1</v>
      </c>
      <c r="AZ111">
        <v>1</v>
      </c>
      <c r="BA111">
        <v>1</v>
      </c>
      <c r="BB111">
        <v>1</v>
      </c>
      <c r="BC111" t="e">
        <f>'1.Лок.смета.и.Акт'!#REF!</f>
        <v>#REF!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1</v>
      </c>
      <c r="BJ111" t="s">
        <v>250</v>
      </c>
      <c r="BM111">
        <v>12001</v>
      </c>
      <c r="BN111">
        <v>0</v>
      </c>
      <c r="BO111" t="s">
        <v>3</v>
      </c>
      <c r="BP111">
        <v>0</v>
      </c>
      <c r="BQ111">
        <v>2</v>
      </c>
      <c r="BR111">
        <v>1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109</v>
      </c>
      <c r="CA111">
        <v>57</v>
      </c>
      <c r="CB111" t="s">
        <v>3</v>
      </c>
      <c r="CE111">
        <v>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 t="e">
        <f t="shared" si="116"/>
        <v>#REF!</v>
      </c>
      <c r="CQ111" t="e">
        <f>AC111*BC111</f>
        <v>#REF!</v>
      </c>
      <c r="CR111">
        <f>AD111*BB111</f>
        <v>0</v>
      </c>
      <c r="CS111">
        <f t="shared" si="117"/>
        <v>0</v>
      </c>
      <c r="CT111">
        <f t="shared" si="118"/>
        <v>0</v>
      </c>
      <c r="CU111">
        <f t="shared" si="119"/>
        <v>0</v>
      </c>
      <c r="CV111">
        <f t="shared" si="120"/>
        <v>0</v>
      </c>
      <c r="CW111">
        <f t="shared" si="121"/>
        <v>0</v>
      </c>
      <c r="CX111">
        <f t="shared" si="122"/>
        <v>0</v>
      </c>
      <c r="CY111">
        <f t="shared" si="123"/>
        <v>0</v>
      </c>
      <c r="CZ111">
        <f t="shared" si="124"/>
        <v>0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1005</v>
      </c>
      <c r="DV111" t="s">
        <v>135</v>
      </c>
      <c r="DW111" t="str">
        <f>'1.Лок.смета.и.Акт'!D127</f>
        <v>м2</v>
      </c>
      <c r="DX111">
        <v>1</v>
      </c>
      <c r="DZ111" t="s">
        <v>3</v>
      </c>
      <c r="EA111" t="s">
        <v>3</v>
      </c>
      <c r="EB111" t="s">
        <v>3</v>
      </c>
      <c r="EC111" t="s">
        <v>3</v>
      </c>
      <c r="EE111">
        <v>66434314</v>
      </c>
      <c r="EF111">
        <v>2</v>
      </c>
      <c r="EG111" t="s">
        <v>22</v>
      </c>
      <c r="EH111">
        <v>12</v>
      </c>
      <c r="EI111" t="s">
        <v>235</v>
      </c>
      <c r="EJ111">
        <v>1</v>
      </c>
      <c r="EK111">
        <v>12001</v>
      </c>
      <c r="EL111" t="s">
        <v>235</v>
      </c>
      <c r="EM111" t="s">
        <v>236</v>
      </c>
      <c r="EO111" t="s">
        <v>3</v>
      </c>
      <c r="EQ111">
        <v>0</v>
      </c>
      <c r="ER111">
        <v>6.2</v>
      </c>
      <c r="ES111" s="31" t="e">
        <f>'1.Лок.смета.и.Акт'!#REF!</f>
        <v>#REF!</v>
      </c>
      <c r="ET111">
        <v>0</v>
      </c>
      <c r="EU111">
        <v>0</v>
      </c>
      <c r="EV111">
        <v>0</v>
      </c>
      <c r="EW111">
        <v>0</v>
      </c>
      <c r="EX111">
        <v>0</v>
      </c>
      <c r="FQ111">
        <v>0</v>
      </c>
      <c r="FR111">
        <v>0</v>
      </c>
      <c r="FS111">
        <v>0</v>
      </c>
      <c r="FX111">
        <v>109</v>
      </c>
      <c r="FY111">
        <v>57</v>
      </c>
      <c r="GA111" t="s">
        <v>3</v>
      </c>
      <c r="GD111">
        <v>1</v>
      </c>
      <c r="GF111">
        <v>990059733</v>
      </c>
      <c r="GG111">
        <v>2</v>
      </c>
      <c r="GH111">
        <v>1</v>
      </c>
      <c r="GI111">
        <v>4</v>
      </c>
      <c r="GJ111">
        <v>0</v>
      </c>
      <c r="GK111">
        <v>0</v>
      </c>
      <c r="GL111">
        <f t="shared" si="125"/>
        <v>0</v>
      </c>
      <c r="GM111" t="e">
        <f t="shared" si="126"/>
        <v>#REF!</v>
      </c>
      <c r="GN111" t="e">
        <f t="shared" si="127"/>
        <v>#REF!</v>
      </c>
      <c r="GO111">
        <f t="shared" si="128"/>
        <v>0</v>
      </c>
      <c r="GP111">
        <f t="shared" si="129"/>
        <v>0</v>
      </c>
      <c r="GR111">
        <v>0</v>
      </c>
      <c r="GS111">
        <v>3</v>
      </c>
      <c r="GT111">
        <v>0</v>
      </c>
      <c r="GU111" t="s">
        <v>3</v>
      </c>
      <c r="GV111">
        <f t="shared" si="130"/>
        <v>0</v>
      </c>
      <c r="GW111">
        <v>1</v>
      </c>
      <c r="GX111">
        <f t="shared" si="131"/>
        <v>0</v>
      </c>
      <c r="HA111">
        <v>0</v>
      </c>
      <c r="HB111">
        <v>0</v>
      </c>
      <c r="HC111">
        <f t="shared" si="132"/>
        <v>0</v>
      </c>
      <c r="HE111" t="s">
        <v>3</v>
      </c>
      <c r="HF111" t="s">
        <v>3</v>
      </c>
      <c r="HM111" t="s">
        <v>3</v>
      </c>
      <c r="HN111" t="s">
        <v>237</v>
      </c>
      <c r="HO111" t="s">
        <v>238</v>
      </c>
      <c r="HP111" t="s">
        <v>235</v>
      </c>
      <c r="HQ111" t="s">
        <v>235</v>
      </c>
      <c r="HS111">
        <v>0</v>
      </c>
      <c r="IF111">
        <v>-1</v>
      </c>
      <c r="IK111">
        <v>0</v>
      </c>
    </row>
    <row r="112" spans="1:245" x14ac:dyDescent="0.2">
      <c r="A112">
        <v>18</v>
      </c>
      <c r="B112">
        <v>1</v>
      </c>
      <c r="C112">
        <v>144</v>
      </c>
      <c r="E112" t="s">
        <v>251</v>
      </c>
      <c r="F112" t="str">
        <f>'1.Лок.смета.и.Акт'!B128</f>
        <v>Прайс</v>
      </c>
      <c r="G112" t="s">
        <v>252</v>
      </c>
      <c r="H112" t="s">
        <v>109</v>
      </c>
      <c r="I112">
        <f>I109*J112</f>
        <v>1256</v>
      </c>
      <c r="J112" s="78">
        <f>'4.Ведомость_списания'!F91</f>
        <v>1249.7512437810947</v>
      </c>
      <c r="K112">
        <v>1249.7512438000001</v>
      </c>
      <c r="O112" t="e">
        <f t="shared" si="96"/>
        <v>#REF!</v>
      </c>
      <c r="P112" t="e">
        <f t="shared" si="97"/>
        <v>#REF!</v>
      </c>
      <c r="Q112">
        <f t="shared" si="98"/>
        <v>0</v>
      </c>
      <c r="R112">
        <f t="shared" si="99"/>
        <v>0</v>
      </c>
      <c r="S112">
        <f t="shared" si="100"/>
        <v>0</v>
      </c>
      <c r="T112">
        <f t="shared" si="101"/>
        <v>0</v>
      </c>
      <c r="U112">
        <f t="shared" si="102"/>
        <v>0</v>
      </c>
      <c r="V112">
        <f t="shared" si="103"/>
        <v>0</v>
      </c>
      <c r="W112">
        <f t="shared" si="104"/>
        <v>0</v>
      </c>
      <c r="X112">
        <f t="shared" si="105"/>
        <v>0</v>
      </c>
      <c r="Y112">
        <f t="shared" si="106"/>
        <v>0</v>
      </c>
      <c r="AA112">
        <v>88223195</v>
      </c>
      <c r="AB112" t="e">
        <f t="shared" si="107"/>
        <v>#REF!</v>
      </c>
      <c r="AC112" t="e">
        <f t="shared" si="108"/>
        <v>#REF!</v>
      </c>
      <c r="AD112">
        <f t="shared" si="109"/>
        <v>0</v>
      </c>
      <c r="AE112">
        <f t="shared" si="110"/>
        <v>0</v>
      </c>
      <c r="AF112">
        <f t="shared" si="111"/>
        <v>0</v>
      </c>
      <c r="AG112">
        <f t="shared" si="112"/>
        <v>0</v>
      </c>
      <c r="AH112">
        <f t="shared" si="113"/>
        <v>0</v>
      </c>
      <c r="AI112">
        <f t="shared" si="114"/>
        <v>0</v>
      </c>
      <c r="AJ112">
        <f t="shared" si="115"/>
        <v>0</v>
      </c>
      <c r="AK112">
        <v>0.28000000000000003</v>
      </c>
      <c r="AL112" s="31" t="e">
        <f>'1.Лок.смета.и.Акт'!#REF!</f>
        <v>#REF!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1</v>
      </c>
      <c r="AW112">
        <v>1</v>
      </c>
      <c r="AZ112">
        <v>1</v>
      </c>
      <c r="BA112">
        <v>1</v>
      </c>
      <c r="BB112">
        <v>1</v>
      </c>
      <c r="BC112" t="e">
        <f>'1.Лок.смета.и.Акт'!#REF!</f>
        <v>#REF!</v>
      </c>
      <c r="BD112" t="s">
        <v>3</v>
      </c>
      <c r="BE112" t="s">
        <v>3</v>
      </c>
      <c r="BF112" t="s">
        <v>3</v>
      </c>
      <c r="BG112" t="s">
        <v>3</v>
      </c>
      <c r="BH112">
        <v>3</v>
      </c>
      <c r="BI112">
        <v>1</v>
      </c>
      <c r="BJ112" t="s">
        <v>253</v>
      </c>
      <c r="BM112">
        <v>500001</v>
      </c>
      <c r="BN112">
        <v>0</v>
      </c>
      <c r="BO112" t="s">
        <v>3</v>
      </c>
      <c r="BP112">
        <v>0</v>
      </c>
      <c r="BQ112">
        <v>8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0</v>
      </c>
      <c r="CA112">
        <v>0</v>
      </c>
      <c r="CB112" t="s">
        <v>3</v>
      </c>
      <c r="CE112">
        <v>0</v>
      </c>
      <c r="CF112">
        <v>0</v>
      </c>
      <c r="CG112">
        <v>0</v>
      </c>
      <c r="CM112">
        <v>0</v>
      </c>
      <c r="CN112" t="s">
        <v>3</v>
      </c>
      <c r="CO112">
        <v>0</v>
      </c>
      <c r="CP112" t="e">
        <f t="shared" si="116"/>
        <v>#REF!</v>
      </c>
      <c r="CQ112" t="e">
        <f>AC112</f>
        <v>#REF!</v>
      </c>
      <c r="CR112">
        <f>AD112</f>
        <v>0</v>
      </c>
      <c r="CS112">
        <f t="shared" si="117"/>
        <v>0</v>
      </c>
      <c r="CT112">
        <f t="shared" si="118"/>
        <v>0</v>
      </c>
      <c r="CU112">
        <f t="shared" si="119"/>
        <v>0</v>
      </c>
      <c r="CV112">
        <f t="shared" si="120"/>
        <v>0</v>
      </c>
      <c r="CW112">
        <f t="shared" si="121"/>
        <v>0</v>
      </c>
      <c r="CX112">
        <f t="shared" si="122"/>
        <v>0</v>
      </c>
      <c r="CY112">
        <f t="shared" si="123"/>
        <v>0</v>
      </c>
      <c r="CZ112">
        <f t="shared" si="124"/>
        <v>0</v>
      </c>
      <c r="DC112" t="s">
        <v>3</v>
      </c>
      <c r="DD112" t="s">
        <v>3</v>
      </c>
      <c r="DE112" t="s">
        <v>3</v>
      </c>
      <c r="DF112" t="s">
        <v>3</v>
      </c>
      <c r="DG112" t="s">
        <v>3</v>
      </c>
      <c r="DH112" t="s">
        <v>3</v>
      </c>
      <c r="DI112" t="s">
        <v>3</v>
      </c>
      <c r="DJ112" t="s">
        <v>3</v>
      </c>
      <c r="DK112" t="s">
        <v>3</v>
      </c>
      <c r="DL112" t="s">
        <v>3</v>
      </c>
      <c r="DM112" t="s">
        <v>3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109</v>
      </c>
      <c r="DW112" t="str">
        <f>'1.Лок.смета.и.Акт'!D128</f>
        <v>м</v>
      </c>
      <c r="DX112">
        <v>1</v>
      </c>
      <c r="DZ112" t="s">
        <v>3</v>
      </c>
      <c r="EA112" t="s">
        <v>3</v>
      </c>
      <c r="EB112" t="s">
        <v>3</v>
      </c>
      <c r="EC112" t="s">
        <v>3</v>
      </c>
      <c r="EE112">
        <v>66434565</v>
      </c>
      <c r="EF112">
        <v>8</v>
      </c>
      <c r="EG112" t="s">
        <v>31</v>
      </c>
      <c r="EH112">
        <v>0</v>
      </c>
      <c r="EI112" t="s">
        <v>3</v>
      </c>
      <c r="EJ112">
        <v>1</v>
      </c>
      <c r="EK112">
        <v>500001</v>
      </c>
      <c r="EL112" t="s">
        <v>254</v>
      </c>
      <c r="EM112" t="s">
        <v>255</v>
      </c>
      <c r="EO112" t="s">
        <v>3</v>
      </c>
      <c r="EQ112">
        <v>0</v>
      </c>
      <c r="ER112">
        <v>0.28000000000000003</v>
      </c>
      <c r="ES112" s="31" t="e">
        <f>'1.Лок.смета.и.Акт'!#REF!</f>
        <v>#REF!</v>
      </c>
      <c r="ET112">
        <v>0</v>
      </c>
      <c r="EU112">
        <v>0</v>
      </c>
      <c r="EV112">
        <v>0</v>
      </c>
      <c r="EW112">
        <v>0</v>
      </c>
      <c r="EX112">
        <v>0</v>
      </c>
      <c r="EZ112">
        <v>5</v>
      </c>
      <c r="FC112">
        <v>0</v>
      </c>
      <c r="FD112">
        <v>18</v>
      </c>
      <c r="FF112">
        <v>0.26</v>
      </c>
      <c r="FQ112">
        <v>0</v>
      </c>
      <c r="FR112">
        <v>0</v>
      </c>
      <c r="FS112">
        <v>0</v>
      </c>
      <c r="FX112">
        <v>0</v>
      </c>
      <c r="FY112">
        <v>0</v>
      </c>
      <c r="GA112" t="s">
        <v>256</v>
      </c>
      <c r="GD112">
        <v>1</v>
      </c>
      <c r="GF112">
        <v>-1202931789</v>
      </c>
      <c r="GG112">
        <v>2</v>
      </c>
      <c r="GH112">
        <v>3</v>
      </c>
      <c r="GI112">
        <v>4</v>
      </c>
      <c r="GJ112">
        <v>0</v>
      </c>
      <c r="GK112">
        <v>0</v>
      </c>
      <c r="GL112">
        <f t="shared" si="125"/>
        <v>0</v>
      </c>
      <c r="GM112" t="e">
        <f t="shared" si="126"/>
        <v>#REF!</v>
      </c>
      <c r="GN112" t="e">
        <f t="shared" si="127"/>
        <v>#REF!</v>
      </c>
      <c r="GO112">
        <f t="shared" si="128"/>
        <v>0</v>
      </c>
      <c r="GP112">
        <f t="shared" si="129"/>
        <v>0</v>
      </c>
      <c r="GR112">
        <v>1</v>
      </c>
      <c r="GS112">
        <v>1</v>
      </c>
      <c r="GT112">
        <v>0</v>
      </c>
      <c r="GU112" t="s">
        <v>3</v>
      </c>
      <c r="GV112">
        <f t="shared" si="130"/>
        <v>0</v>
      </c>
      <c r="GW112">
        <v>1</v>
      </c>
      <c r="GX112">
        <f t="shared" si="131"/>
        <v>0</v>
      </c>
      <c r="HA112">
        <v>0</v>
      </c>
      <c r="HB112">
        <v>0</v>
      </c>
      <c r="HC112">
        <f t="shared" si="132"/>
        <v>0</v>
      </c>
      <c r="HE112" t="s">
        <v>35</v>
      </c>
      <c r="HF112" t="s">
        <v>36</v>
      </c>
      <c r="HG112" t="e">
        <f>ROUND(AC112*I112,0)</f>
        <v>#REF!</v>
      </c>
      <c r="HM112" t="s">
        <v>3</v>
      </c>
      <c r="HN112" t="s">
        <v>3</v>
      </c>
      <c r="HO112" t="s">
        <v>3</v>
      </c>
      <c r="HP112" t="s">
        <v>3</v>
      </c>
      <c r="HQ112" t="s">
        <v>3</v>
      </c>
      <c r="HS112">
        <v>0</v>
      </c>
      <c r="IF112">
        <v>-1</v>
      </c>
      <c r="IK112">
        <v>0</v>
      </c>
    </row>
    <row r="113" spans="1:245" x14ac:dyDescent="0.2">
      <c r="A113">
        <v>17</v>
      </c>
      <c r="B113">
        <v>1</v>
      </c>
      <c r="C113">
        <f>ROW(SmtRes!A152)</f>
        <v>152</v>
      </c>
      <c r="D113">
        <f>ROW(EtalonRes!A123)</f>
        <v>123</v>
      </c>
      <c r="E113" t="s">
        <v>257</v>
      </c>
      <c r="F113" t="s">
        <v>258</v>
      </c>
      <c r="G113" t="s">
        <v>259</v>
      </c>
      <c r="H113" t="s">
        <v>100</v>
      </c>
      <c r="I113">
        <f>'1.Лок.смета.и.Акт'!E129</f>
        <v>1.51</v>
      </c>
      <c r="J113">
        <v>0</v>
      </c>
      <c r="K113">
        <v>1.51</v>
      </c>
      <c r="O113" t="e">
        <f t="shared" si="96"/>
        <v>#REF!</v>
      </c>
      <c r="P113" t="e">
        <f t="shared" si="97"/>
        <v>#REF!</v>
      </c>
      <c r="Q113" t="e">
        <f t="shared" si="98"/>
        <v>#REF!</v>
      </c>
      <c r="R113" t="e">
        <f t="shared" si="99"/>
        <v>#REF!</v>
      </c>
      <c r="S113" t="e">
        <f t="shared" si="100"/>
        <v>#REF!</v>
      </c>
      <c r="T113">
        <f t="shared" si="101"/>
        <v>0</v>
      </c>
      <c r="U113" t="e">
        <f t="shared" si="102"/>
        <v>#REF!</v>
      </c>
      <c r="V113">
        <f t="shared" si="103"/>
        <v>2.9293999999999998</v>
      </c>
      <c r="W113">
        <f t="shared" si="104"/>
        <v>0</v>
      </c>
      <c r="X113" t="e">
        <f t="shared" si="105"/>
        <v>#REF!</v>
      </c>
      <c r="Y113" t="e">
        <f t="shared" si="106"/>
        <v>#REF!</v>
      </c>
      <c r="AA113">
        <v>88223195</v>
      </c>
      <c r="AB113" t="e">
        <f t="shared" si="107"/>
        <v>#REF!</v>
      </c>
      <c r="AC113" t="e">
        <f t="shared" si="108"/>
        <v>#REF!</v>
      </c>
      <c r="AD113" t="e">
        <f t="shared" si="109"/>
        <v>#REF!</v>
      </c>
      <c r="AE113" t="e">
        <f t="shared" si="110"/>
        <v>#REF!</v>
      </c>
      <c r="AF113" t="e">
        <f t="shared" si="111"/>
        <v>#REF!</v>
      </c>
      <c r="AG113">
        <f t="shared" si="112"/>
        <v>0</v>
      </c>
      <c r="AH113" t="e">
        <f t="shared" si="113"/>
        <v>#REF!</v>
      </c>
      <c r="AI113">
        <f t="shared" si="114"/>
        <v>1.94</v>
      </c>
      <c r="AJ113">
        <f t="shared" si="115"/>
        <v>0</v>
      </c>
      <c r="AK113" t="e">
        <f>AL113+AM113+AO113</f>
        <v>#REF!</v>
      </c>
      <c r="AL113" s="31" t="e">
        <f>'1.Лок.смета.и.Акт'!#REF!</f>
        <v>#REF!</v>
      </c>
      <c r="AM113" s="31" t="e">
        <f>'1.Лок.смета.и.Акт'!#REF!</f>
        <v>#REF!</v>
      </c>
      <c r="AN113" s="31" t="e">
        <f>'1.Лок.смета.и.Акт'!#REF!</f>
        <v>#REF!</v>
      </c>
      <c r="AO113" s="31" t="e">
        <f>'1.Лок.смета.и.Акт'!#REF!</f>
        <v>#REF!</v>
      </c>
      <c r="AP113">
        <v>0</v>
      </c>
      <c r="AQ113" t="e">
        <f>'1.Лок.смета.и.Акт'!#REF!</f>
        <v>#REF!</v>
      </c>
      <c r="AR113">
        <v>1.94</v>
      </c>
      <c r="AS113">
        <v>0</v>
      </c>
      <c r="AT113">
        <v>109</v>
      </c>
      <c r="AU113">
        <v>57</v>
      </c>
      <c r="AV113">
        <v>1</v>
      </c>
      <c r="AW113">
        <v>1</v>
      </c>
      <c r="AZ113">
        <v>1</v>
      </c>
      <c r="BA113" t="e">
        <f>'1.Лок.смета.и.Акт'!#REF!</f>
        <v>#REF!</v>
      </c>
      <c r="BB113" t="e">
        <f>'1.Лок.смета.и.Акт'!#REF!</f>
        <v>#REF!</v>
      </c>
      <c r="BC113" t="e">
        <f>'1.Лок.смета.и.Акт'!#REF!</f>
        <v>#REF!</v>
      </c>
      <c r="BD113" t="s">
        <v>3</v>
      </c>
      <c r="BE113" t="s">
        <v>3</v>
      </c>
      <c r="BF113" t="s">
        <v>3</v>
      </c>
      <c r="BG113" t="s">
        <v>3</v>
      </c>
      <c r="BH113">
        <v>0</v>
      </c>
      <c r="BI113">
        <v>1</v>
      </c>
      <c r="BJ113" t="s">
        <v>260</v>
      </c>
      <c r="BM113">
        <v>12001</v>
      </c>
      <c r="BN113">
        <v>0</v>
      </c>
      <c r="BO113" t="s">
        <v>3</v>
      </c>
      <c r="BP113">
        <v>0</v>
      </c>
      <c r="BQ113">
        <v>2</v>
      </c>
      <c r="BR113">
        <v>0</v>
      </c>
      <c r="BS113" t="e">
        <f>'1.Лок.смета.и.Акт'!#REF!</f>
        <v>#REF!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109</v>
      </c>
      <c r="CA113">
        <v>57</v>
      </c>
      <c r="CB113" t="s">
        <v>3</v>
      </c>
      <c r="CE113">
        <v>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 t="e">
        <f t="shared" si="116"/>
        <v>#REF!</v>
      </c>
      <c r="CQ113" t="e">
        <f>AC113*BC113</f>
        <v>#REF!</v>
      </c>
      <c r="CR113" t="e">
        <f>AD113*BB113</f>
        <v>#REF!</v>
      </c>
      <c r="CS113" t="e">
        <f t="shared" si="117"/>
        <v>#REF!</v>
      </c>
      <c r="CT113" t="e">
        <f t="shared" si="118"/>
        <v>#REF!</v>
      </c>
      <c r="CU113">
        <f t="shared" si="119"/>
        <v>0</v>
      </c>
      <c r="CV113" t="e">
        <f t="shared" si="120"/>
        <v>#REF!</v>
      </c>
      <c r="CW113">
        <f t="shared" si="121"/>
        <v>1.94</v>
      </c>
      <c r="CX113">
        <f t="shared" si="122"/>
        <v>0</v>
      </c>
      <c r="CY113" t="e">
        <f t="shared" si="123"/>
        <v>#REF!</v>
      </c>
      <c r="CZ113" t="e">
        <f t="shared" si="124"/>
        <v>#REF!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1005</v>
      </c>
      <c r="DV113" t="s">
        <v>100</v>
      </c>
      <c r="DW113" t="str">
        <f>'1.Лок.смета.и.Акт'!D129</f>
        <v>100 м2</v>
      </c>
      <c r="DX113">
        <v>100</v>
      </c>
      <c r="DZ113" t="s">
        <v>3</v>
      </c>
      <c r="EA113" t="s">
        <v>3</v>
      </c>
      <c r="EB113" t="s">
        <v>3</v>
      </c>
      <c r="EC113" t="s">
        <v>3</v>
      </c>
      <c r="EE113">
        <v>66434314</v>
      </c>
      <c r="EF113">
        <v>2</v>
      </c>
      <c r="EG113" t="s">
        <v>22</v>
      </c>
      <c r="EH113">
        <v>12</v>
      </c>
      <c r="EI113" t="s">
        <v>235</v>
      </c>
      <c r="EJ113">
        <v>1</v>
      </c>
      <c r="EK113">
        <v>12001</v>
      </c>
      <c r="EL113" t="s">
        <v>235</v>
      </c>
      <c r="EM113" t="s">
        <v>236</v>
      </c>
      <c r="EO113" t="s">
        <v>3</v>
      </c>
      <c r="EQ113">
        <v>0</v>
      </c>
      <c r="ER113" t="e">
        <f>ES113+ET113+EV113</f>
        <v>#REF!</v>
      </c>
      <c r="ES113" s="31" t="e">
        <f>'1.Лок.смета.и.Акт'!#REF!</f>
        <v>#REF!</v>
      </c>
      <c r="ET113" s="31" t="e">
        <f>'1.Лок.смета.и.Акт'!#REF!</f>
        <v>#REF!</v>
      </c>
      <c r="EU113" s="31" t="e">
        <f>'1.Лок.смета.и.Акт'!#REF!</f>
        <v>#REF!</v>
      </c>
      <c r="EV113" s="31" t="e">
        <f>'1.Лок.смета.и.Акт'!#REF!</f>
        <v>#REF!</v>
      </c>
      <c r="EW113" t="e">
        <f>'1.Лок.смета.и.Акт'!#REF!</f>
        <v>#REF!</v>
      </c>
      <c r="EX113">
        <v>1.94</v>
      </c>
      <c r="EY113">
        <v>0</v>
      </c>
      <c r="FQ113">
        <v>0</v>
      </c>
      <c r="FR113">
        <v>0</v>
      </c>
      <c r="FS113">
        <v>0</v>
      </c>
      <c r="FX113">
        <v>109</v>
      </c>
      <c r="FY113">
        <v>57</v>
      </c>
      <c r="GA113" t="s">
        <v>3</v>
      </c>
      <c r="GD113">
        <v>1</v>
      </c>
      <c r="GF113">
        <v>1724740668</v>
      </c>
      <c r="GG113">
        <v>2</v>
      </c>
      <c r="GH113">
        <v>1</v>
      </c>
      <c r="GI113">
        <v>4</v>
      </c>
      <c r="GJ113">
        <v>0</v>
      </c>
      <c r="GK113">
        <v>0</v>
      </c>
      <c r="GL113">
        <f t="shared" si="125"/>
        <v>0</v>
      </c>
      <c r="GM113" t="e">
        <f t="shared" si="126"/>
        <v>#REF!</v>
      </c>
      <c r="GN113" t="e">
        <f t="shared" si="127"/>
        <v>#REF!</v>
      </c>
      <c r="GO113">
        <f t="shared" si="128"/>
        <v>0</v>
      </c>
      <c r="GP113">
        <f t="shared" si="129"/>
        <v>0</v>
      </c>
      <c r="GR113">
        <v>0</v>
      </c>
      <c r="GS113">
        <v>3</v>
      </c>
      <c r="GT113">
        <v>0</v>
      </c>
      <c r="GU113" t="s">
        <v>3</v>
      </c>
      <c r="GV113">
        <f t="shared" si="130"/>
        <v>0</v>
      </c>
      <c r="GW113">
        <v>1</v>
      </c>
      <c r="GX113">
        <f t="shared" si="131"/>
        <v>0</v>
      </c>
      <c r="HA113">
        <v>0</v>
      </c>
      <c r="HB113">
        <v>0</v>
      </c>
      <c r="HC113">
        <f t="shared" si="132"/>
        <v>0</v>
      </c>
      <c r="HE113" t="s">
        <v>3</v>
      </c>
      <c r="HF113" t="s">
        <v>3</v>
      </c>
      <c r="HM113" t="s">
        <v>3</v>
      </c>
      <c r="HN113" t="s">
        <v>237</v>
      </c>
      <c r="HO113" t="s">
        <v>238</v>
      </c>
      <c r="HP113" t="s">
        <v>235</v>
      </c>
      <c r="HQ113" t="s">
        <v>235</v>
      </c>
      <c r="HS113">
        <v>0</v>
      </c>
      <c r="IF113">
        <v>-1</v>
      </c>
      <c r="IK113">
        <v>0</v>
      </c>
    </row>
    <row r="114" spans="1:245" x14ac:dyDescent="0.2">
      <c r="A114">
        <v>18</v>
      </c>
      <c r="B114">
        <v>1</v>
      </c>
      <c r="C114">
        <v>152</v>
      </c>
      <c r="E114" t="s">
        <v>261</v>
      </c>
      <c r="F114" t="str">
        <f>'1.Лок.смета.и.Акт'!B130</f>
        <v>БРЛ-4.4</v>
      </c>
      <c r="G114" t="s">
        <v>263</v>
      </c>
      <c r="H114" t="s">
        <v>46</v>
      </c>
      <c r="I114">
        <f>I113*J114</f>
        <v>2.3102999999999998</v>
      </c>
      <c r="J114" s="78">
        <f>'4.Ведомость_списания'!F95</f>
        <v>1.5299999999999998</v>
      </c>
      <c r="K114">
        <v>1.53</v>
      </c>
      <c r="O114" t="e">
        <f t="shared" si="96"/>
        <v>#REF!</v>
      </c>
      <c r="P114" t="e">
        <f t="shared" si="97"/>
        <v>#REF!</v>
      </c>
      <c r="Q114">
        <f t="shared" si="98"/>
        <v>0</v>
      </c>
      <c r="R114">
        <f t="shared" si="99"/>
        <v>0</v>
      </c>
      <c r="S114">
        <f t="shared" si="100"/>
        <v>0</v>
      </c>
      <c r="T114">
        <f t="shared" si="101"/>
        <v>0</v>
      </c>
      <c r="U114">
        <f t="shared" si="102"/>
        <v>0</v>
      </c>
      <c r="V114">
        <f t="shared" si="103"/>
        <v>0</v>
      </c>
      <c r="W114">
        <f t="shared" si="104"/>
        <v>0</v>
      </c>
      <c r="X114">
        <f t="shared" si="105"/>
        <v>0</v>
      </c>
      <c r="Y114">
        <f t="shared" si="106"/>
        <v>0</v>
      </c>
      <c r="AA114">
        <v>88223195</v>
      </c>
      <c r="AB114" t="e">
        <f t="shared" si="107"/>
        <v>#REF!</v>
      </c>
      <c r="AC114" t="e">
        <f t="shared" si="108"/>
        <v>#REF!</v>
      </c>
      <c r="AD114">
        <f t="shared" si="109"/>
        <v>0</v>
      </c>
      <c r="AE114">
        <f t="shared" si="110"/>
        <v>0</v>
      </c>
      <c r="AF114">
        <f t="shared" si="111"/>
        <v>0</v>
      </c>
      <c r="AG114">
        <f t="shared" si="112"/>
        <v>0</v>
      </c>
      <c r="AH114">
        <f t="shared" si="113"/>
        <v>0</v>
      </c>
      <c r="AI114">
        <f t="shared" si="114"/>
        <v>0</v>
      </c>
      <c r="AJ114">
        <f t="shared" si="115"/>
        <v>0</v>
      </c>
      <c r="AK114">
        <v>3918.3799999999997</v>
      </c>
      <c r="AL114" s="31" t="e">
        <f>'1.Лок.смета.и.Акт'!#REF!</f>
        <v>#REF!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109</v>
      </c>
      <c r="AU114">
        <v>57</v>
      </c>
      <c r="AV114">
        <v>1</v>
      </c>
      <c r="AW114">
        <v>1</v>
      </c>
      <c r="AZ114">
        <v>1</v>
      </c>
      <c r="BA114">
        <v>1</v>
      </c>
      <c r="BB114">
        <v>1</v>
      </c>
      <c r="BC114" t="e">
        <f>'1.Лок.смета.и.Акт'!#REF!</f>
        <v>#REF!</v>
      </c>
      <c r="BD114" t="s">
        <v>3</v>
      </c>
      <c r="BE114" t="s">
        <v>3</v>
      </c>
      <c r="BF114" t="s">
        <v>3</v>
      </c>
      <c r="BG114" t="s">
        <v>3</v>
      </c>
      <c r="BH114">
        <v>3</v>
      </c>
      <c r="BI114">
        <v>1</v>
      </c>
      <c r="BJ114" t="s">
        <v>264</v>
      </c>
      <c r="BM114">
        <v>12001</v>
      </c>
      <c r="BN114">
        <v>0</v>
      </c>
      <c r="BO114" t="s">
        <v>3</v>
      </c>
      <c r="BP114">
        <v>0</v>
      </c>
      <c r="BQ114">
        <v>2</v>
      </c>
      <c r="BR114">
        <v>0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109</v>
      </c>
      <c r="CA114">
        <v>57</v>
      </c>
      <c r="CB114" t="s">
        <v>3</v>
      </c>
      <c r="CE114">
        <v>0</v>
      </c>
      <c r="CF114">
        <v>0</v>
      </c>
      <c r="CG114">
        <v>0</v>
      </c>
      <c r="CM114">
        <v>0</v>
      </c>
      <c r="CN114" t="s">
        <v>3</v>
      </c>
      <c r="CO114">
        <v>0</v>
      </c>
      <c r="CP114" t="e">
        <f t="shared" si="116"/>
        <v>#REF!</v>
      </c>
      <c r="CQ114" t="e">
        <f>AC114</f>
        <v>#REF!</v>
      </c>
      <c r="CR114">
        <f>AD114</f>
        <v>0</v>
      </c>
      <c r="CS114">
        <f t="shared" si="117"/>
        <v>0</v>
      </c>
      <c r="CT114">
        <f t="shared" si="118"/>
        <v>0</v>
      </c>
      <c r="CU114">
        <f t="shared" si="119"/>
        <v>0</v>
      </c>
      <c r="CV114">
        <f t="shared" si="120"/>
        <v>0</v>
      </c>
      <c r="CW114">
        <f t="shared" si="121"/>
        <v>0</v>
      </c>
      <c r="CX114">
        <f t="shared" si="122"/>
        <v>0</v>
      </c>
      <c r="CY114">
        <f t="shared" si="123"/>
        <v>0</v>
      </c>
      <c r="CZ114">
        <f t="shared" si="124"/>
        <v>0</v>
      </c>
      <c r="DC114" t="s">
        <v>3</v>
      </c>
      <c r="DD114" t="s">
        <v>3</v>
      </c>
      <c r="DE114" t="s">
        <v>3</v>
      </c>
      <c r="DF114" t="s">
        <v>3</v>
      </c>
      <c r="DG114" t="s">
        <v>3</v>
      </c>
      <c r="DH114" t="s">
        <v>3</v>
      </c>
      <c r="DI114" t="s">
        <v>3</v>
      </c>
      <c r="DJ114" t="s">
        <v>3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1007</v>
      </c>
      <c r="DV114" t="s">
        <v>46</v>
      </c>
      <c r="DW114" t="str">
        <f>'1.Лок.смета.и.Акт'!D130</f>
        <v>м3</v>
      </c>
      <c r="DX114">
        <v>1</v>
      </c>
      <c r="DZ114" t="s">
        <v>3</v>
      </c>
      <c r="EA114" t="s">
        <v>3</v>
      </c>
      <c r="EB114" t="s">
        <v>3</v>
      </c>
      <c r="EC114" t="s">
        <v>3</v>
      </c>
      <c r="EE114">
        <v>66434314</v>
      </c>
      <c r="EF114">
        <v>2</v>
      </c>
      <c r="EG114" t="s">
        <v>22</v>
      </c>
      <c r="EH114">
        <v>12</v>
      </c>
      <c r="EI114" t="s">
        <v>235</v>
      </c>
      <c r="EJ114">
        <v>1</v>
      </c>
      <c r="EK114">
        <v>12001</v>
      </c>
      <c r="EL114" t="s">
        <v>235</v>
      </c>
      <c r="EM114" t="s">
        <v>236</v>
      </c>
      <c r="EO114" t="s">
        <v>3</v>
      </c>
      <c r="EQ114">
        <v>0</v>
      </c>
      <c r="ER114">
        <v>3747.85</v>
      </c>
      <c r="ES114" s="31" t="e">
        <f>'1.Лок.смета.и.Акт'!#REF!</f>
        <v>#REF!</v>
      </c>
      <c r="ET114">
        <v>0</v>
      </c>
      <c r="EU114">
        <v>0</v>
      </c>
      <c r="EV114">
        <v>0</v>
      </c>
      <c r="EW114">
        <v>0</v>
      </c>
      <c r="EX114">
        <v>0</v>
      </c>
      <c r="EZ114">
        <v>5</v>
      </c>
      <c r="FC114">
        <v>0</v>
      </c>
      <c r="FD114">
        <v>18</v>
      </c>
      <c r="FF114">
        <v>3747.85</v>
      </c>
      <c r="FQ114">
        <v>0</v>
      </c>
      <c r="FR114">
        <v>0</v>
      </c>
      <c r="FS114">
        <v>0</v>
      </c>
      <c r="FX114">
        <v>109</v>
      </c>
      <c r="FY114">
        <v>57</v>
      </c>
      <c r="GA114" t="s">
        <v>265</v>
      </c>
      <c r="GD114">
        <v>1</v>
      </c>
      <c r="GF114">
        <v>2045028887</v>
      </c>
      <c r="GG114">
        <v>2</v>
      </c>
      <c r="GH114">
        <v>3</v>
      </c>
      <c r="GI114">
        <v>4</v>
      </c>
      <c r="GJ114">
        <v>0</v>
      </c>
      <c r="GK114">
        <v>0</v>
      </c>
      <c r="GL114">
        <f t="shared" si="125"/>
        <v>0</v>
      </c>
      <c r="GM114" t="e">
        <f t="shared" si="126"/>
        <v>#REF!</v>
      </c>
      <c r="GN114" t="e">
        <f t="shared" si="127"/>
        <v>#REF!</v>
      </c>
      <c r="GO114">
        <f t="shared" si="128"/>
        <v>0</v>
      </c>
      <c r="GP114">
        <f t="shared" si="129"/>
        <v>0</v>
      </c>
      <c r="GR114">
        <v>1</v>
      </c>
      <c r="GS114">
        <v>1</v>
      </c>
      <c r="GT114">
        <v>0</v>
      </c>
      <c r="GU114" t="s">
        <v>3</v>
      </c>
      <c r="GV114">
        <f t="shared" si="130"/>
        <v>0</v>
      </c>
      <c r="GW114">
        <v>1</v>
      </c>
      <c r="GX114">
        <f t="shared" si="131"/>
        <v>0</v>
      </c>
      <c r="HA114">
        <v>0</v>
      </c>
      <c r="HB114">
        <v>0</v>
      </c>
      <c r="HC114">
        <f t="shared" si="132"/>
        <v>0</v>
      </c>
      <c r="HE114" t="s">
        <v>35</v>
      </c>
      <c r="HF114" t="s">
        <v>36</v>
      </c>
      <c r="HG114" t="e">
        <f>ROUND(AC114*I114,0)</f>
        <v>#REF!</v>
      </c>
      <c r="HM114" t="s">
        <v>3</v>
      </c>
      <c r="HN114" t="s">
        <v>237</v>
      </c>
      <c r="HO114" t="s">
        <v>238</v>
      </c>
      <c r="HP114" t="s">
        <v>235</v>
      </c>
      <c r="HQ114" t="s">
        <v>235</v>
      </c>
      <c r="HS114">
        <v>0</v>
      </c>
      <c r="IF114">
        <v>-1</v>
      </c>
      <c r="IK114">
        <v>0</v>
      </c>
    </row>
    <row r="115" spans="1:245" x14ac:dyDescent="0.2">
      <c r="A115">
        <v>17</v>
      </c>
      <c r="B115">
        <v>1</v>
      </c>
      <c r="C115">
        <f>ROW(SmtRes!A157)</f>
        <v>157</v>
      </c>
      <c r="D115">
        <f>ROW(EtalonRes!A128)</f>
        <v>128</v>
      </c>
      <c r="E115" t="s">
        <v>266</v>
      </c>
      <c r="F115" t="s">
        <v>267</v>
      </c>
      <c r="G115" t="s">
        <v>268</v>
      </c>
      <c r="H115" t="s">
        <v>46</v>
      </c>
      <c r="I115">
        <f>'1.Лок.смета.и.Акт'!E131</f>
        <v>6.95</v>
      </c>
      <c r="J115">
        <v>0</v>
      </c>
      <c r="K115">
        <v>6.95</v>
      </c>
      <c r="O115" t="e">
        <f t="shared" si="96"/>
        <v>#REF!</v>
      </c>
      <c r="P115">
        <f t="shared" si="97"/>
        <v>0</v>
      </c>
      <c r="Q115" t="e">
        <f t="shared" si="98"/>
        <v>#REF!</v>
      </c>
      <c r="R115" t="e">
        <f t="shared" si="99"/>
        <v>#REF!</v>
      </c>
      <c r="S115" t="e">
        <f t="shared" si="100"/>
        <v>#REF!</v>
      </c>
      <c r="T115">
        <f t="shared" si="101"/>
        <v>0</v>
      </c>
      <c r="U115" t="e">
        <f t="shared" si="102"/>
        <v>#REF!</v>
      </c>
      <c r="V115">
        <f t="shared" si="103"/>
        <v>3.8224999999999998</v>
      </c>
      <c r="W115">
        <f t="shared" si="104"/>
        <v>0</v>
      </c>
      <c r="X115" t="e">
        <f t="shared" si="105"/>
        <v>#REF!</v>
      </c>
      <c r="Y115" t="e">
        <f t="shared" si="106"/>
        <v>#REF!</v>
      </c>
      <c r="AA115">
        <v>88223195</v>
      </c>
      <c r="AB115" t="e">
        <f t="shared" si="107"/>
        <v>#REF!</v>
      </c>
      <c r="AC115">
        <f t="shared" si="108"/>
        <v>0</v>
      </c>
      <c r="AD115" t="e">
        <f t="shared" si="109"/>
        <v>#REF!</v>
      </c>
      <c r="AE115" t="e">
        <f t="shared" si="110"/>
        <v>#REF!</v>
      </c>
      <c r="AF115" t="e">
        <f t="shared" si="111"/>
        <v>#REF!</v>
      </c>
      <c r="AG115">
        <f t="shared" si="112"/>
        <v>0</v>
      </c>
      <c r="AH115" t="e">
        <f t="shared" si="113"/>
        <v>#REF!</v>
      </c>
      <c r="AI115">
        <f t="shared" si="114"/>
        <v>0.55000000000000004</v>
      </c>
      <c r="AJ115">
        <f t="shared" si="115"/>
        <v>0</v>
      </c>
      <c r="AK115" t="e">
        <f>AL115+AM115+AO115</f>
        <v>#REF!</v>
      </c>
      <c r="AL115">
        <v>0</v>
      </c>
      <c r="AM115" s="31" t="e">
        <f>'1.Лок.смета.и.Акт'!#REF!</f>
        <v>#REF!</v>
      </c>
      <c r="AN115" s="31" t="e">
        <f>'1.Лок.смета.и.Акт'!#REF!</f>
        <v>#REF!</v>
      </c>
      <c r="AO115" s="31" t="e">
        <f>'1.Лок.смета.и.Акт'!#REF!</f>
        <v>#REF!</v>
      </c>
      <c r="AP115">
        <v>0</v>
      </c>
      <c r="AQ115" t="e">
        <f>'1.Лок.смета.и.Акт'!#REF!</f>
        <v>#REF!</v>
      </c>
      <c r="AR115">
        <v>0.55000000000000004</v>
      </c>
      <c r="AS115">
        <v>0</v>
      </c>
      <c r="AT115">
        <v>97</v>
      </c>
      <c r="AU115">
        <v>55</v>
      </c>
      <c r="AV115">
        <v>1</v>
      </c>
      <c r="AW115">
        <v>1</v>
      </c>
      <c r="AZ115">
        <v>1</v>
      </c>
      <c r="BA115" t="e">
        <f>'1.Лок.смета.и.Акт'!#REF!</f>
        <v>#REF!</v>
      </c>
      <c r="BB115" t="e">
        <f>'1.Лок.смета.и.Акт'!#REF!</f>
        <v>#REF!</v>
      </c>
      <c r="BC115">
        <v>9.75</v>
      </c>
      <c r="BD115" t="s">
        <v>3</v>
      </c>
      <c r="BE115" t="s">
        <v>3</v>
      </c>
      <c r="BF115" t="s">
        <v>3</v>
      </c>
      <c r="BG115" t="s">
        <v>3</v>
      </c>
      <c r="BH115">
        <v>0</v>
      </c>
      <c r="BI115">
        <v>1</v>
      </c>
      <c r="BJ115" t="s">
        <v>269</v>
      </c>
      <c r="BM115">
        <v>26001</v>
      </c>
      <c r="BN115">
        <v>0</v>
      </c>
      <c r="BO115" t="s">
        <v>3</v>
      </c>
      <c r="BP115">
        <v>0</v>
      </c>
      <c r="BQ115">
        <v>2</v>
      </c>
      <c r="BR115">
        <v>0</v>
      </c>
      <c r="BS115" t="e">
        <f>'1.Лок.смета.и.Акт'!#REF!</f>
        <v>#REF!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97</v>
      </c>
      <c r="CA115">
        <v>55</v>
      </c>
      <c r="CB115" t="s">
        <v>3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 t="e">
        <f t="shared" si="116"/>
        <v>#REF!</v>
      </c>
      <c r="CQ115">
        <f>AC115*BC115</f>
        <v>0</v>
      </c>
      <c r="CR115" t="e">
        <f>AD115*BB115</f>
        <v>#REF!</v>
      </c>
      <c r="CS115" t="e">
        <f t="shared" si="117"/>
        <v>#REF!</v>
      </c>
      <c r="CT115" t="e">
        <f t="shared" si="118"/>
        <v>#REF!</v>
      </c>
      <c r="CU115">
        <f t="shared" si="119"/>
        <v>0</v>
      </c>
      <c r="CV115" t="e">
        <f t="shared" si="120"/>
        <v>#REF!</v>
      </c>
      <c r="CW115">
        <f t="shared" si="121"/>
        <v>0.55000000000000004</v>
      </c>
      <c r="CX115">
        <f t="shared" si="122"/>
        <v>0</v>
      </c>
      <c r="CY115" t="e">
        <f t="shared" si="123"/>
        <v>#REF!</v>
      </c>
      <c r="CZ115" t="e">
        <f t="shared" si="124"/>
        <v>#REF!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1007</v>
      </c>
      <c r="DV115" t="s">
        <v>46</v>
      </c>
      <c r="DW115" t="str">
        <f>'1.Лок.смета.и.Акт'!D131</f>
        <v>м3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66434353</v>
      </c>
      <c r="EF115">
        <v>2</v>
      </c>
      <c r="EG115" t="s">
        <v>22</v>
      </c>
      <c r="EH115">
        <v>20</v>
      </c>
      <c r="EI115" t="s">
        <v>270</v>
      </c>
      <c r="EJ115">
        <v>1</v>
      </c>
      <c r="EK115">
        <v>26001</v>
      </c>
      <c r="EL115" t="s">
        <v>270</v>
      </c>
      <c r="EM115" t="s">
        <v>271</v>
      </c>
      <c r="EO115" t="s">
        <v>3</v>
      </c>
      <c r="EQ115">
        <v>0</v>
      </c>
      <c r="ER115" t="e">
        <f>ES115+ET115+EV115</f>
        <v>#REF!</v>
      </c>
      <c r="ES115">
        <v>0</v>
      </c>
      <c r="ET115" s="31" t="e">
        <f>'1.Лок.смета.и.Акт'!#REF!</f>
        <v>#REF!</v>
      </c>
      <c r="EU115" s="31" t="e">
        <f>'1.Лок.смета.и.Акт'!#REF!</f>
        <v>#REF!</v>
      </c>
      <c r="EV115" s="31" t="e">
        <f>'1.Лок.смета.и.Акт'!#REF!</f>
        <v>#REF!</v>
      </c>
      <c r="EW115" t="e">
        <f>'1.Лок.смета.и.Акт'!#REF!</f>
        <v>#REF!</v>
      </c>
      <c r="EX115">
        <v>0.55000000000000004</v>
      </c>
      <c r="EY115">
        <v>0</v>
      </c>
      <c r="FQ115">
        <v>0</v>
      </c>
      <c r="FR115">
        <v>0</v>
      </c>
      <c r="FS115">
        <v>0</v>
      </c>
      <c r="FX115">
        <v>97</v>
      </c>
      <c r="FY115">
        <v>55</v>
      </c>
      <c r="GA115" t="s">
        <v>3</v>
      </c>
      <c r="GD115">
        <v>1</v>
      </c>
      <c r="GF115">
        <v>-1389785176</v>
      </c>
      <c r="GG115">
        <v>2</v>
      </c>
      <c r="GH115">
        <v>1</v>
      </c>
      <c r="GI115">
        <v>4</v>
      </c>
      <c r="GJ115">
        <v>0</v>
      </c>
      <c r="GK115">
        <v>0</v>
      </c>
      <c r="GL115">
        <f t="shared" si="125"/>
        <v>0</v>
      </c>
      <c r="GM115" t="e">
        <f t="shared" si="126"/>
        <v>#REF!</v>
      </c>
      <c r="GN115" t="e">
        <f t="shared" si="127"/>
        <v>#REF!</v>
      </c>
      <c r="GO115">
        <f t="shared" si="128"/>
        <v>0</v>
      </c>
      <c r="GP115">
        <f t="shared" si="129"/>
        <v>0</v>
      </c>
      <c r="GR115">
        <v>0</v>
      </c>
      <c r="GS115">
        <v>3</v>
      </c>
      <c r="GT115">
        <v>0</v>
      </c>
      <c r="GU115" t="s">
        <v>3</v>
      </c>
      <c r="GV115">
        <f t="shared" si="130"/>
        <v>0</v>
      </c>
      <c r="GW115">
        <v>1</v>
      </c>
      <c r="GX115">
        <f t="shared" si="131"/>
        <v>0</v>
      </c>
      <c r="HA115">
        <v>0</v>
      </c>
      <c r="HB115">
        <v>0</v>
      </c>
      <c r="HC115">
        <f t="shared" si="132"/>
        <v>0</v>
      </c>
      <c r="HE115" t="s">
        <v>3</v>
      </c>
      <c r="HF115" t="s">
        <v>3</v>
      </c>
      <c r="HM115" t="s">
        <v>3</v>
      </c>
      <c r="HN115" t="s">
        <v>272</v>
      </c>
      <c r="HO115" t="s">
        <v>273</v>
      </c>
      <c r="HP115" t="s">
        <v>270</v>
      </c>
      <c r="HQ115" t="s">
        <v>270</v>
      </c>
      <c r="HS115">
        <v>0</v>
      </c>
      <c r="IF115">
        <v>-1</v>
      </c>
      <c r="IK115">
        <v>0</v>
      </c>
    </row>
    <row r="116" spans="1:245" x14ac:dyDescent="0.2">
      <c r="A116">
        <v>18</v>
      </c>
      <c r="B116">
        <v>1</v>
      </c>
      <c r="C116">
        <v>157</v>
      </c>
      <c r="E116" t="s">
        <v>274</v>
      </c>
      <c r="F116" t="str">
        <f>'1.Лок.смета.и.Акт'!B132</f>
        <v>12.2.03.03-0005</v>
      </c>
      <c r="G116" t="s">
        <v>276</v>
      </c>
      <c r="H116" t="s">
        <v>135</v>
      </c>
      <c r="I116">
        <f>I115*J116</f>
        <v>708.9</v>
      </c>
      <c r="J116" s="78">
        <f>'4.Ведомость_списания'!F97</f>
        <v>102</v>
      </c>
      <c r="K116">
        <v>102</v>
      </c>
      <c r="O116" t="e">
        <f t="shared" si="96"/>
        <v>#REF!</v>
      </c>
      <c r="P116" t="e">
        <f t="shared" si="97"/>
        <v>#REF!</v>
      </c>
      <c r="Q116">
        <f t="shared" si="98"/>
        <v>0</v>
      </c>
      <c r="R116">
        <f t="shared" si="99"/>
        <v>0</v>
      </c>
      <c r="S116">
        <f t="shared" si="100"/>
        <v>0</v>
      </c>
      <c r="T116">
        <f t="shared" si="101"/>
        <v>0</v>
      </c>
      <c r="U116">
        <f t="shared" si="102"/>
        <v>0</v>
      </c>
      <c r="V116">
        <f t="shared" si="103"/>
        <v>0</v>
      </c>
      <c r="W116">
        <f t="shared" si="104"/>
        <v>0</v>
      </c>
      <c r="X116">
        <f t="shared" si="105"/>
        <v>0</v>
      </c>
      <c r="Y116">
        <f t="shared" si="106"/>
        <v>0</v>
      </c>
      <c r="AA116">
        <v>88223195</v>
      </c>
      <c r="AB116" t="e">
        <f t="shared" si="107"/>
        <v>#REF!</v>
      </c>
      <c r="AC116" t="e">
        <f t="shared" si="108"/>
        <v>#REF!</v>
      </c>
      <c r="AD116">
        <f t="shared" si="109"/>
        <v>0</v>
      </c>
      <c r="AE116">
        <f t="shared" si="110"/>
        <v>0</v>
      </c>
      <c r="AF116">
        <f t="shared" si="111"/>
        <v>0</v>
      </c>
      <c r="AG116">
        <f t="shared" si="112"/>
        <v>0</v>
      </c>
      <c r="AH116">
        <f t="shared" si="113"/>
        <v>0</v>
      </c>
      <c r="AI116">
        <f t="shared" si="114"/>
        <v>0</v>
      </c>
      <c r="AJ116">
        <f t="shared" si="115"/>
        <v>0</v>
      </c>
      <c r="AK116">
        <v>17.86</v>
      </c>
      <c r="AL116" s="31" t="e">
        <f>'1.Лок.смета.и.Акт'!#REF!</f>
        <v>#REF!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97</v>
      </c>
      <c r="AU116">
        <v>55</v>
      </c>
      <c r="AV116">
        <v>1</v>
      </c>
      <c r="AW116">
        <v>1</v>
      </c>
      <c r="AZ116">
        <v>1</v>
      </c>
      <c r="BA116">
        <v>1</v>
      </c>
      <c r="BB116">
        <v>1</v>
      </c>
      <c r="BC116" t="e">
        <f>'1.Лок.смета.и.Акт'!#REF!</f>
        <v>#REF!</v>
      </c>
      <c r="BD116" t="s">
        <v>3</v>
      </c>
      <c r="BE116" t="s">
        <v>3</v>
      </c>
      <c r="BF116" t="s">
        <v>3</v>
      </c>
      <c r="BG116" t="s">
        <v>3</v>
      </c>
      <c r="BH116">
        <v>3</v>
      </c>
      <c r="BI116">
        <v>1</v>
      </c>
      <c r="BJ116" t="s">
        <v>277</v>
      </c>
      <c r="BM116">
        <v>26001</v>
      </c>
      <c r="BN116">
        <v>0</v>
      </c>
      <c r="BO116" t="s">
        <v>3</v>
      </c>
      <c r="BP116">
        <v>0</v>
      </c>
      <c r="BQ116">
        <v>2</v>
      </c>
      <c r="BR116">
        <v>0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 t="s">
        <v>3</v>
      </c>
      <c r="BZ116">
        <v>97</v>
      </c>
      <c r="CA116">
        <v>55</v>
      </c>
      <c r="CB116" t="s">
        <v>3</v>
      </c>
      <c r="CE116">
        <v>0</v>
      </c>
      <c r="CF116">
        <v>0</v>
      </c>
      <c r="CG116">
        <v>0</v>
      </c>
      <c r="CM116">
        <v>0</v>
      </c>
      <c r="CN116" t="s">
        <v>3</v>
      </c>
      <c r="CO116">
        <v>0</v>
      </c>
      <c r="CP116" t="e">
        <f t="shared" si="116"/>
        <v>#REF!</v>
      </c>
      <c r="CQ116" t="e">
        <f>AC116*BC116</f>
        <v>#REF!</v>
      </c>
      <c r="CR116">
        <f>AD116*BB116</f>
        <v>0</v>
      </c>
      <c r="CS116">
        <f t="shared" si="117"/>
        <v>0</v>
      </c>
      <c r="CT116">
        <f t="shared" si="118"/>
        <v>0</v>
      </c>
      <c r="CU116">
        <f t="shared" si="119"/>
        <v>0</v>
      </c>
      <c r="CV116">
        <f t="shared" si="120"/>
        <v>0</v>
      </c>
      <c r="CW116">
        <f t="shared" si="121"/>
        <v>0</v>
      </c>
      <c r="CX116">
        <f t="shared" si="122"/>
        <v>0</v>
      </c>
      <c r="CY116">
        <f t="shared" si="123"/>
        <v>0</v>
      </c>
      <c r="CZ116">
        <f t="shared" si="124"/>
        <v>0</v>
      </c>
      <c r="DC116" t="s">
        <v>3</v>
      </c>
      <c r="DD116" t="s">
        <v>3</v>
      </c>
      <c r="DE116" t="s">
        <v>3</v>
      </c>
      <c r="DF116" t="s">
        <v>3</v>
      </c>
      <c r="DG116" t="s">
        <v>3</v>
      </c>
      <c r="DH116" t="s">
        <v>3</v>
      </c>
      <c r="DI116" t="s">
        <v>3</v>
      </c>
      <c r="DJ116" t="s">
        <v>3</v>
      </c>
      <c r="DK116" t="s">
        <v>3</v>
      </c>
      <c r="DL116" t="s">
        <v>3</v>
      </c>
      <c r="DM116" t="s">
        <v>3</v>
      </c>
      <c r="DN116">
        <v>0</v>
      </c>
      <c r="DO116">
        <v>0</v>
      </c>
      <c r="DP116">
        <v>1</v>
      </c>
      <c r="DQ116">
        <v>1</v>
      </c>
      <c r="DU116">
        <v>1005</v>
      </c>
      <c r="DV116" t="s">
        <v>135</v>
      </c>
      <c r="DW116" t="str">
        <f>'1.Лок.смета.и.Акт'!D132</f>
        <v>м2</v>
      </c>
      <c r="DX116">
        <v>1</v>
      </c>
      <c r="DZ116" t="s">
        <v>3</v>
      </c>
      <c r="EA116" t="s">
        <v>3</v>
      </c>
      <c r="EB116" t="s">
        <v>3</v>
      </c>
      <c r="EC116" t="s">
        <v>3</v>
      </c>
      <c r="EE116">
        <v>66434353</v>
      </c>
      <c r="EF116">
        <v>2</v>
      </c>
      <c r="EG116" t="s">
        <v>22</v>
      </c>
      <c r="EH116">
        <v>20</v>
      </c>
      <c r="EI116" t="s">
        <v>270</v>
      </c>
      <c r="EJ116">
        <v>1</v>
      </c>
      <c r="EK116">
        <v>26001</v>
      </c>
      <c r="EL116" t="s">
        <v>270</v>
      </c>
      <c r="EM116" t="s">
        <v>271</v>
      </c>
      <c r="EO116" t="s">
        <v>3</v>
      </c>
      <c r="EQ116">
        <v>0</v>
      </c>
      <c r="ER116">
        <v>17.86</v>
      </c>
      <c r="ES116" s="31" t="e">
        <f>'1.Лок.смета.и.Акт'!#REF!</f>
        <v>#REF!</v>
      </c>
      <c r="ET116">
        <v>0</v>
      </c>
      <c r="EU116">
        <v>0</v>
      </c>
      <c r="EV116">
        <v>0</v>
      </c>
      <c r="EW116">
        <v>0</v>
      </c>
      <c r="EX116">
        <v>0</v>
      </c>
      <c r="FQ116">
        <v>0</v>
      </c>
      <c r="FR116">
        <v>0</v>
      </c>
      <c r="FS116">
        <v>0</v>
      </c>
      <c r="FX116">
        <v>97</v>
      </c>
      <c r="FY116">
        <v>55</v>
      </c>
      <c r="GA116" t="s">
        <v>3</v>
      </c>
      <c r="GD116">
        <v>1</v>
      </c>
      <c r="GF116">
        <v>1892726155</v>
      </c>
      <c r="GG116">
        <v>2</v>
      </c>
      <c r="GH116">
        <v>1</v>
      </c>
      <c r="GI116">
        <v>4</v>
      </c>
      <c r="GJ116">
        <v>0</v>
      </c>
      <c r="GK116">
        <v>0</v>
      </c>
      <c r="GL116">
        <f t="shared" si="125"/>
        <v>0</v>
      </c>
      <c r="GM116" t="e">
        <f t="shared" si="126"/>
        <v>#REF!</v>
      </c>
      <c r="GN116" t="e">
        <f t="shared" si="127"/>
        <v>#REF!</v>
      </c>
      <c r="GO116">
        <f t="shared" si="128"/>
        <v>0</v>
      </c>
      <c r="GP116">
        <f t="shared" si="129"/>
        <v>0</v>
      </c>
      <c r="GR116">
        <v>0</v>
      </c>
      <c r="GS116">
        <v>3</v>
      </c>
      <c r="GT116">
        <v>0</v>
      </c>
      <c r="GU116" t="s">
        <v>3</v>
      </c>
      <c r="GV116">
        <f t="shared" si="130"/>
        <v>0</v>
      </c>
      <c r="GW116">
        <v>1</v>
      </c>
      <c r="GX116">
        <f t="shared" si="131"/>
        <v>0</v>
      </c>
      <c r="HA116">
        <v>0</v>
      </c>
      <c r="HB116">
        <v>0</v>
      </c>
      <c r="HC116">
        <f t="shared" si="132"/>
        <v>0</v>
      </c>
      <c r="HE116" t="s">
        <v>3</v>
      </c>
      <c r="HF116" t="s">
        <v>3</v>
      </c>
      <c r="HM116" t="s">
        <v>3</v>
      </c>
      <c r="HN116" t="s">
        <v>272</v>
      </c>
      <c r="HO116" t="s">
        <v>273</v>
      </c>
      <c r="HP116" t="s">
        <v>270</v>
      </c>
      <c r="HQ116" t="s">
        <v>270</v>
      </c>
      <c r="HS116">
        <v>0</v>
      </c>
      <c r="IF116">
        <v>-1</v>
      </c>
      <c r="IK116">
        <v>0</v>
      </c>
    </row>
    <row r="117" spans="1:245" x14ac:dyDescent="0.2">
      <c r="A117">
        <v>17</v>
      </c>
      <c r="B117">
        <v>1</v>
      </c>
      <c r="C117">
        <f>ROW(SmtRes!A162)</f>
        <v>162</v>
      </c>
      <c r="D117">
        <f>ROW(EtalonRes!A133)</f>
        <v>133</v>
      </c>
      <c r="E117" t="s">
        <v>278</v>
      </c>
      <c r="F117" t="s">
        <v>267</v>
      </c>
      <c r="G117" t="s">
        <v>279</v>
      </c>
      <c r="H117" t="s">
        <v>46</v>
      </c>
      <c r="I117">
        <f>'1.Лок.смета.и.Акт'!E133</f>
        <v>1.08</v>
      </c>
      <c r="J117">
        <v>0</v>
      </c>
      <c r="K117">
        <v>1.08</v>
      </c>
      <c r="O117" t="e">
        <f t="shared" si="96"/>
        <v>#REF!</v>
      </c>
      <c r="P117">
        <f t="shared" si="97"/>
        <v>0</v>
      </c>
      <c r="Q117" t="e">
        <f t="shared" si="98"/>
        <v>#REF!</v>
      </c>
      <c r="R117" t="e">
        <f t="shared" si="99"/>
        <v>#REF!</v>
      </c>
      <c r="S117" t="e">
        <f t="shared" si="100"/>
        <v>#REF!</v>
      </c>
      <c r="T117">
        <f t="shared" si="101"/>
        <v>0</v>
      </c>
      <c r="U117" t="e">
        <f t="shared" si="102"/>
        <v>#REF!</v>
      </c>
      <c r="V117">
        <f t="shared" si="103"/>
        <v>0.59399999999999997</v>
      </c>
      <c r="W117">
        <f t="shared" si="104"/>
        <v>0</v>
      </c>
      <c r="X117" t="e">
        <f t="shared" si="105"/>
        <v>#REF!</v>
      </c>
      <c r="Y117" t="e">
        <f t="shared" si="106"/>
        <v>#REF!</v>
      </c>
      <c r="AA117">
        <v>88223195</v>
      </c>
      <c r="AB117" t="e">
        <f t="shared" si="107"/>
        <v>#REF!</v>
      </c>
      <c r="AC117">
        <f t="shared" si="108"/>
        <v>0</v>
      </c>
      <c r="AD117" t="e">
        <f t="shared" si="109"/>
        <v>#REF!</v>
      </c>
      <c r="AE117" t="e">
        <f t="shared" si="110"/>
        <v>#REF!</v>
      </c>
      <c r="AF117" t="e">
        <f t="shared" si="111"/>
        <v>#REF!</v>
      </c>
      <c r="AG117">
        <f t="shared" si="112"/>
        <v>0</v>
      </c>
      <c r="AH117" t="e">
        <f t="shared" si="113"/>
        <v>#REF!</v>
      </c>
      <c r="AI117">
        <f t="shared" si="114"/>
        <v>0.55000000000000004</v>
      </c>
      <c r="AJ117">
        <f t="shared" si="115"/>
        <v>0</v>
      </c>
      <c r="AK117" t="e">
        <f>AL117+AM117+AO117</f>
        <v>#REF!</v>
      </c>
      <c r="AL117">
        <v>0</v>
      </c>
      <c r="AM117" s="31" t="e">
        <f>'1.Лок.смета.и.Акт'!#REF!</f>
        <v>#REF!</v>
      </c>
      <c r="AN117" s="31" t="e">
        <f>'1.Лок.смета.и.Акт'!#REF!</f>
        <v>#REF!</v>
      </c>
      <c r="AO117" s="31" t="e">
        <f>'1.Лок.смета.и.Акт'!#REF!</f>
        <v>#REF!</v>
      </c>
      <c r="AP117">
        <v>0</v>
      </c>
      <c r="AQ117" t="e">
        <f>'1.Лок.смета.и.Акт'!#REF!</f>
        <v>#REF!</v>
      </c>
      <c r="AR117">
        <v>0.55000000000000004</v>
      </c>
      <c r="AS117">
        <v>0</v>
      </c>
      <c r="AT117">
        <v>97</v>
      </c>
      <c r="AU117">
        <v>55</v>
      </c>
      <c r="AV117">
        <v>1</v>
      </c>
      <c r="AW117">
        <v>1</v>
      </c>
      <c r="AZ117">
        <v>1</v>
      </c>
      <c r="BA117" t="e">
        <f>'1.Лок.смета.и.Акт'!#REF!</f>
        <v>#REF!</v>
      </c>
      <c r="BB117" t="e">
        <f>'1.Лок.смета.и.Акт'!#REF!</f>
        <v>#REF!</v>
      </c>
      <c r="BC117">
        <v>9.75</v>
      </c>
      <c r="BD117" t="s">
        <v>3</v>
      </c>
      <c r="BE117" t="s">
        <v>3</v>
      </c>
      <c r="BF117" t="s">
        <v>3</v>
      </c>
      <c r="BG117" t="s">
        <v>3</v>
      </c>
      <c r="BH117">
        <v>0</v>
      </c>
      <c r="BI117">
        <v>1</v>
      </c>
      <c r="BJ117" t="s">
        <v>269</v>
      </c>
      <c r="BM117">
        <v>26001</v>
      </c>
      <c r="BN117">
        <v>0</v>
      </c>
      <c r="BO117" t="s">
        <v>3</v>
      </c>
      <c r="BP117">
        <v>0</v>
      </c>
      <c r="BQ117">
        <v>2</v>
      </c>
      <c r="BR117">
        <v>0</v>
      </c>
      <c r="BS117" t="e">
        <f>'1.Лок.смета.и.Акт'!#REF!</f>
        <v>#REF!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97</v>
      </c>
      <c r="CA117">
        <v>55</v>
      </c>
      <c r="CB117" t="s">
        <v>3</v>
      </c>
      <c r="CE117">
        <v>0</v>
      </c>
      <c r="CF117">
        <v>0</v>
      </c>
      <c r="CG117">
        <v>0</v>
      </c>
      <c r="CM117">
        <v>0</v>
      </c>
      <c r="CN117" t="s">
        <v>3</v>
      </c>
      <c r="CO117">
        <v>0</v>
      </c>
      <c r="CP117" t="e">
        <f t="shared" si="116"/>
        <v>#REF!</v>
      </c>
      <c r="CQ117">
        <f>AC117*BC117</f>
        <v>0</v>
      </c>
      <c r="CR117" t="e">
        <f>AD117*BB117</f>
        <v>#REF!</v>
      </c>
      <c r="CS117" t="e">
        <f t="shared" si="117"/>
        <v>#REF!</v>
      </c>
      <c r="CT117" t="e">
        <f t="shared" si="118"/>
        <v>#REF!</v>
      </c>
      <c r="CU117">
        <f t="shared" si="119"/>
        <v>0</v>
      </c>
      <c r="CV117" t="e">
        <f t="shared" si="120"/>
        <v>#REF!</v>
      </c>
      <c r="CW117">
        <f t="shared" si="121"/>
        <v>0.55000000000000004</v>
      </c>
      <c r="CX117">
        <f t="shared" si="122"/>
        <v>0</v>
      </c>
      <c r="CY117" t="e">
        <f t="shared" si="123"/>
        <v>#REF!</v>
      </c>
      <c r="CZ117" t="e">
        <f t="shared" si="124"/>
        <v>#REF!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1007</v>
      </c>
      <c r="DV117" t="s">
        <v>46</v>
      </c>
      <c r="DW117" t="str">
        <f>'1.Лок.смета.и.Акт'!D133</f>
        <v>м3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66434353</v>
      </c>
      <c r="EF117">
        <v>2</v>
      </c>
      <c r="EG117" t="s">
        <v>22</v>
      </c>
      <c r="EH117">
        <v>20</v>
      </c>
      <c r="EI117" t="s">
        <v>270</v>
      </c>
      <c r="EJ117">
        <v>1</v>
      </c>
      <c r="EK117">
        <v>26001</v>
      </c>
      <c r="EL117" t="s">
        <v>270</v>
      </c>
      <c r="EM117" t="s">
        <v>271</v>
      </c>
      <c r="EO117" t="s">
        <v>3</v>
      </c>
      <c r="EQ117">
        <v>0</v>
      </c>
      <c r="ER117" t="e">
        <f>ES117+ET117+EV117</f>
        <v>#REF!</v>
      </c>
      <c r="ES117">
        <v>0</v>
      </c>
      <c r="ET117" s="31" t="e">
        <f>'1.Лок.смета.и.Акт'!#REF!</f>
        <v>#REF!</v>
      </c>
      <c r="EU117" s="31" t="e">
        <f>'1.Лок.смета.и.Акт'!#REF!</f>
        <v>#REF!</v>
      </c>
      <c r="EV117" s="31" t="e">
        <f>'1.Лок.смета.и.Акт'!#REF!</f>
        <v>#REF!</v>
      </c>
      <c r="EW117" t="e">
        <f>'1.Лок.смета.и.Акт'!#REF!</f>
        <v>#REF!</v>
      </c>
      <c r="EX117">
        <v>0.55000000000000004</v>
      </c>
      <c r="EY117">
        <v>0</v>
      </c>
      <c r="FQ117">
        <v>0</v>
      </c>
      <c r="FR117">
        <v>0</v>
      </c>
      <c r="FS117">
        <v>0</v>
      </c>
      <c r="FX117">
        <v>97</v>
      </c>
      <c r="FY117">
        <v>55</v>
      </c>
      <c r="GA117" t="s">
        <v>3</v>
      </c>
      <c r="GD117">
        <v>1</v>
      </c>
      <c r="GF117">
        <v>-1203473709</v>
      </c>
      <c r="GG117">
        <v>2</v>
      </c>
      <c r="GH117">
        <v>1</v>
      </c>
      <c r="GI117">
        <v>4</v>
      </c>
      <c r="GJ117">
        <v>0</v>
      </c>
      <c r="GK117">
        <v>0</v>
      </c>
      <c r="GL117">
        <f t="shared" si="125"/>
        <v>0</v>
      </c>
      <c r="GM117" t="e">
        <f t="shared" si="126"/>
        <v>#REF!</v>
      </c>
      <c r="GN117" t="e">
        <f t="shared" si="127"/>
        <v>#REF!</v>
      </c>
      <c r="GO117">
        <f t="shared" si="128"/>
        <v>0</v>
      </c>
      <c r="GP117">
        <f t="shared" si="129"/>
        <v>0</v>
      </c>
      <c r="GR117">
        <v>0</v>
      </c>
      <c r="GS117">
        <v>3</v>
      </c>
      <c r="GT117">
        <v>0</v>
      </c>
      <c r="GU117" t="s">
        <v>3</v>
      </c>
      <c r="GV117">
        <f t="shared" si="130"/>
        <v>0</v>
      </c>
      <c r="GW117">
        <v>1</v>
      </c>
      <c r="GX117">
        <f t="shared" si="131"/>
        <v>0</v>
      </c>
      <c r="HA117">
        <v>0</v>
      </c>
      <c r="HB117">
        <v>0</v>
      </c>
      <c r="HC117">
        <f t="shared" si="132"/>
        <v>0</v>
      </c>
      <c r="HE117" t="s">
        <v>3</v>
      </c>
      <c r="HF117" t="s">
        <v>3</v>
      </c>
      <c r="HM117" t="s">
        <v>3</v>
      </c>
      <c r="HN117" t="s">
        <v>272</v>
      </c>
      <c r="HO117" t="s">
        <v>273</v>
      </c>
      <c r="HP117" t="s">
        <v>270</v>
      </c>
      <c r="HQ117" t="s">
        <v>270</v>
      </c>
      <c r="HS117">
        <v>0</v>
      </c>
      <c r="IF117">
        <v>-1</v>
      </c>
      <c r="IK117">
        <v>0</v>
      </c>
    </row>
    <row r="118" spans="1:245" x14ac:dyDescent="0.2">
      <c r="A118">
        <v>18</v>
      </c>
      <c r="B118">
        <v>1</v>
      </c>
      <c r="C118">
        <v>162</v>
      </c>
      <c r="E118" t="s">
        <v>280</v>
      </c>
      <c r="F118" t="str">
        <f>'1.Лок.смета.и.Акт'!B134</f>
        <v>Прайс</v>
      </c>
      <c r="G118" t="s">
        <v>281</v>
      </c>
      <c r="H118" t="s">
        <v>46</v>
      </c>
      <c r="I118">
        <f>I117*J118</f>
        <v>1.1015999999999999</v>
      </c>
      <c r="J118" s="78">
        <f>'4.Ведомость_списания'!F99</f>
        <v>1.0199999999999998</v>
      </c>
      <c r="K118">
        <v>1.02</v>
      </c>
      <c r="O118" t="e">
        <f t="shared" si="96"/>
        <v>#REF!</v>
      </c>
      <c r="P118" t="e">
        <f t="shared" si="97"/>
        <v>#REF!</v>
      </c>
      <c r="Q118">
        <f t="shared" si="98"/>
        <v>0</v>
      </c>
      <c r="R118">
        <f t="shared" si="99"/>
        <v>0</v>
      </c>
      <c r="S118">
        <f t="shared" si="100"/>
        <v>0</v>
      </c>
      <c r="T118">
        <f t="shared" si="101"/>
        <v>0</v>
      </c>
      <c r="U118">
        <f t="shared" si="102"/>
        <v>0</v>
      </c>
      <c r="V118">
        <f t="shared" si="103"/>
        <v>0</v>
      </c>
      <c r="W118">
        <f t="shared" si="104"/>
        <v>0</v>
      </c>
      <c r="X118">
        <f t="shared" si="105"/>
        <v>0</v>
      </c>
      <c r="Y118">
        <f t="shared" si="106"/>
        <v>0</v>
      </c>
      <c r="AA118">
        <v>88223195</v>
      </c>
      <c r="AB118" t="e">
        <f t="shared" si="107"/>
        <v>#REF!</v>
      </c>
      <c r="AC118" t="e">
        <f t="shared" si="108"/>
        <v>#REF!</v>
      </c>
      <c r="AD118">
        <f t="shared" si="109"/>
        <v>0</v>
      </c>
      <c r="AE118">
        <f t="shared" si="110"/>
        <v>0</v>
      </c>
      <c r="AF118">
        <f t="shared" si="111"/>
        <v>0</v>
      </c>
      <c r="AG118">
        <f t="shared" si="112"/>
        <v>0</v>
      </c>
      <c r="AH118">
        <f t="shared" si="113"/>
        <v>0</v>
      </c>
      <c r="AI118">
        <f t="shared" si="114"/>
        <v>0</v>
      </c>
      <c r="AJ118">
        <f t="shared" si="115"/>
        <v>0</v>
      </c>
      <c r="AK118">
        <v>6933.76</v>
      </c>
      <c r="AL118" s="31" t="e">
        <f>'1.Лок.смета.и.Акт'!#REF!</f>
        <v>#REF!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97</v>
      </c>
      <c r="AU118">
        <v>55</v>
      </c>
      <c r="AV118">
        <v>1</v>
      </c>
      <c r="AW118">
        <v>1</v>
      </c>
      <c r="AZ118">
        <v>1</v>
      </c>
      <c r="BA118">
        <v>1</v>
      </c>
      <c r="BB118">
        <v>1</v>
      </c>
      <c r="BC118" t="e">
        <f>'1.Лок.смета.и.Акт'!#REF!</f>
        <v>#REF!</v>
      </c>
      <c r="BD118" t="s">
        <v>3</v>
      </c>
      <c r="BE118" t="s">
        <v>3</v>
      </c>
      <c r="BF118" t="s">
        <v>3</v>
      </c>
      <c r="BG118" t="s">
        <v>3</v>
      </c>
      <c r="BH118">
        <v>3</v>
      </c>
      <c r="BI118">
        <v>1</v>
      </c>
      <c r="BJ118" t="s">
        <v>277</v>
      </c>
      <c r="BM118">
        <v>26001</v>
      </c>
      <c r="BN118">
        <v>0</v>
      </c>
      <c r="BO118" t="s">
        <v>3</v>
      </c>
      <c r="BP118">
        <v>0</v>
      </c>
      <c r="BQ118">
        <v>2</v>
      </c>
      <c r="BR118">
        <v>0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 t="s">
        <v>3</v>
      </c>
      <c r="BZ118">
        <v>97</v>
      </c>
      <c r="CA118">
        <v>55</v>
      </c>
      <c r="CB118" t="s">
        <v>3</v>
      </c>
      <c r="CE118">
        <v>0</v>
      </c>
      <c r="CF118">
        <v>0</v>
      </c>
      <c r="CG118">
        <v>0</v>
      </c>
      <c r="CM118">
        <v>0</v>
      </c>
      <c r="CN118" t="s">
        <v>3</v>
      </c>
      <c r="CO118">
        <v>0</v>
      </c>
      <c r="CP118" t="e">
        <f t="shared" si="116"/>
        <v>#REF!</v>
      </c>
      <c r="CQ118" t="e">
        <f>AC118</f>
        <v>#REF!</v>
      </c>
      <c r="CR118">
        <f>AD118</f>
        <v>0</v>
      </c>
      <c r="CS118">
        <f t="shared" si="117"/>
        <v>0</v>
      </c>
      <c r="CT118">
        <f t="shared" si="118"/>
        <v>0</v>
      </c>
      <c r="CU118">
        <f t="shared" si="119"/>
        <v>0</v>
      </c>
      <c r="CV118">
        <f t="shared" si="120"/>
        <v>0</v>
      </c>
      <c r="CW118">
        <f t="shared" si="121"/>
        <v>0</v>
      </c>
      <c r="CX118">
        <f t="shared" si="122"/>
        <v>0</v>
      </c>
      <c r="CY118">
        <f t="shared" si="123"/>
        <v>0</v>
      </c>
      <c r="CZ118">
        <f t="shared" si="124"/>
        <v>0</v>
      </c>
      <c r="DC118" t="s">
        <v>3</v>
      </c>
      <c r="DD118" t="s">
        <v>3</v>
      </c>
      <c r="DE118" t="s">
        <v>3</v>
      </c>
      <c r="DF118" t="s">
        <v>3</v>
      </c>
      <c r="DG118" t="s">
        <v>3</v>
      </c>
      <c r="DH118" t="s">
        <v>3</v>
      </c>
      <c r="DI118" t="s">
        <v>3</v>
      </c>
      <c r="DJ118" t="s">
        <v>3</v>
      </c>
      <c r="DK118" t="s">
        <v>3</v>
      </c>
      <c r="DL118" t="s">
        <v>3</v>
      </c>
      <c r="DM118" t="s">
        <v>3</v>
      </c>
      <c r="DN118">
        <v>0</v>
      </c>
      <c r="DO118">
        <v>0</v>
      </c>
      <c r="DP118">
        <v>1</v>
      </c>
      <c r="DQ118">
        <v>1</v>
      </c>
      <c r="DU118">
        <v>1007</v>
      </c>
      <c r="DV118" t="s">
        <v>46</v>
      </c>
      <c r="DW118" t="str">
        <f>'1.Лок.смета.и.Акт'!D134</f>
        <v>м3</v>
      </c>
      <c r="DX118">
        <v>1</v>
      </c>
      <c r="DZ118" t="s">
        <v>3</v>
      </c>
      <c r="EA118" t="s">
        <v>3</v>
      </c>
      <c r="EB118" t="s">
        <v>3</v>
      </c>
      <c r="EC118" t="s">
        <v>3</v>
      </c>
      <c r="EE118">
        <v>66434353</v>
      </c>
      <c r="EF118">
        <v>2</v>
      </c>
      <c r="EG118" t="s">
        <v>22</v>
      </c>
      <c r="EH118">
        <v>20</v>
      </c>
      <c r="EI118" t="s">
        <v>270</v>
      </c>
      <c r="EJ118">
        <v>1</v>
      </c>
      <c r="EK118">
        <v>26001</v>
      </c>
      <c r="EL118" t="s">
        <v>270</v>
      </c>
      <c r="EM118" t="s">
        <v>271</v>
      </c>
      <c r="EO118" t="s">
        <v>3</v>
      </c>
      <c r="EQ118">
        <v>0</v>
      </c>
      <c r="ER118">
        <v>6933.76</v>
      </c>
      <c r="ES118" s="31" t="e">
        <f>'1.Лок.смета.и.Акт'!#REF!</f>
        <v>#REF!</v>
      </c>
      <c r="ET118">
        <v>0</v>
      </c>
      <c r="EU118">
        <v>0</v>
      </c>
      <c r="EV118">
        <v>0</v>
      </c>
      <c r="EW118">
        <v>0</v>
      </c>
      <c r="EX118">
        <v>0</v>
      </c>
      <c r="EZ118">
        <v>5</v>
      </c>
      <c r="FC118">
        <v>0</v>
      </c>
      <c r="FD118">
        <v>18</v>
      </c>
      <c r="FF118">
        <v>6632</v>
      </c>
      <c r="FQ118">
        <v>0</v>
      </c>
      <c r="FR118">
        <v>0</v>
      </c>
      <c r="FS118">
        <v>0</v>
      </c>
      <c r="FX118">
        <v>97</v>
      </c>
      <c r="FY118">
        <v>55</v>
      </c>
      <c r="GA118" t="s">
        <v>282</v>
      </c>
      <c r="GD118">
        <v>1</v>
      </c>
      <c r="GF118">
        <v>-603508334</v>
      </c>
      <c r="GG118">
        <v>2</v>
      </c>
      <c r="GH118">
        <v>3</v>
      </c>
      <c r="GI118">
        <v>4</v>
      </c>
      <c r="GJ118">
        <v>0</v>
      </c>
      <c r="GK118">
        <v>0</v>
      </c>
      <c r="GL118">
        <f t="shared" si="125"/>
        <v>0</v>
      </c>
      <c r="GM118" t="e">
        <f t="shared" si="126"/>
        <v>#REF!</v>
      </c>
      <c r="GN118" t="e">
        <f t="shared" si="127"/>
        <v>#REF!</v>
      </c>
      <c r="GO118">
        <f t="shared" si="128"/>
        <v>0</v>
      </c>
      <c r="GP118">
        <f t="shared" si="129"/>
        <v>0</v>
      </c>
      <c r="GR118">
        <v>1</v>
      </c>
      <c r="GS118">
        <v>1</v>
      </c>
      <c r="GT118">
        <v>0</v>
      </c>
      <c r="GU118" t="s">
        <v>3</v>
      </c>
      <c r="GV118">
        <f t="shared" si="130"/>
        <v>0</v>
      </c>
      <c r="GW118">
        <v>1</v>
      </c>
      <c r="GX118">
        <f t="shared" si="131"/>
        <v>0</v>
      </c>
      <c r="HA118">
        <v>0</v>
      </c>
      <c r="HB118">
        <v>0</v>
      </c>
      <c r="HC118">
        <f t="shared" si="132"/>
        <v>0</v>
      </c>
      <c r="HE118" t="s">
        <v>35</v>
      </c>
      <c r="HF118" t="s">
        <v>36</v>
      </c>
      <c r="HG118" t="e">
        <f>ROUND(AC118*I118,0)</f>
        <v>#REF!</v>
      </c>
      <c r="HM118" t="s">
        <v>3</v>
      </c>
      <c r="HN118" t="s">
        <v>272</v>
      </c>
      <c r="HO118" t="s">
        <v>273</v>
      </c>
      <c r="HP118" t="s">
        <v>270</v>
      </c>
      <c r="HQ118" t="s">
        <v>270</v>
      </c>
      <c r="HS118">
        <v>0</v>
      </c>
      <c r="IF118">
        <v>-1</v>
      </c>
      <c r="IK118">
        <v>0</v>
      </c>
    </row>
    <row r="119" spans="1:245" x14ac:dyDescent="0.2">
      <c r="A119">
        <v>17</v>
      </c>
      <c r="B119">
        <v>1</v>
      </c>
      <c r="C119">
        <f>ROW(SmtRes!A169)</f>
        <v>169</v>
      </c>
      <c r="D119">
        <f>ROW(EtalonRes!A139)</f>
        <v>139</v>
      </c>
      <c r="E119" t="s">
        <v>283</v>
      </c>
      <c r="F119" t="s">
        <v>284</v>
      </c>
      <c r="G119" t="s">
        <v>285</v>
      </c>
      <c r="H119" t="s">
        <v>100</v>
      </c>
      <c r="I119">
        <f>'1.Лок.смета.и.Акт'!E135</f>
        <v>6.95</v>
      </c>
      <c r="J119">
        <v>0</v>
      </c>
      <c r="K119">
        <v>6.95</v>
      </c>
      <c r="O119" t="e">
        <f t="shared" si="96"/>
        <v>#REF!</v>
      </c>
      <c r="P119" t="e">
        <f t="shared" si="97"/>
        <v>#REF!</v>
      </c>
      <c r="Q119" t="e">
        <f t="shared" si="98"/>
        <v>#REF!</v>
      </c>
      <c r="R119" t="e">
        <f t="shared" si="99"/>
        <v>#REF!</v>
      </c>
      <c r="S119" t="e">
        <f t="shared" si="100"/>
        <v>#REF!</v>
      </c>
      <c r="T119">
        <f t="shared" si="101"/>
        <v>0</v>
      </c>
      <c r="U119" t="e">
        <f t="shared" si="102"/>
        <v>#REF!</v>
      </c>
      <c r="V119">
        <f t="shared" si="103"/>
        <v>1.4595</v>
      </c>
      <c r="W119">
        <f t="shared" si="104"/>
        <v>0</v>
      </c>
      <c r="X119" t="e">
        <f t="shared" si="105"/>
        <v>#REF!</v>
      </c>
      <c r="Y119" t="e">
        <f t="shared" si="106"/>
        <v>#REF!</v>
      </c>
      <c r="AA119">
        <v>88223195</v>
      </c>
      <c r="AB119" t="e">
        <f t="shared" si="107"/>
        <v>#REF!</v>
      </c>
      <c r="AC119" t="e">
        <f t="shared" si="108"/>
        <v>#REF!</v>
      </c>
      <c r="AD119" t="e">
        <f t="shared" si="109"/>
        <v>#REF!</v>
      </c>
      <c r="AE119" t="e">
        <f t="shared" si="110"/>
        <v>#REF!</v>
      </c>
      <c r="AF119" t="e">
        <f t="shared" si="111"/>
        <v>#REF!</v>
      </c>
      <c r="AG119">
        <f t="shared" si="112"/>
        <v>0</v>
      </c>
      <c r="AH119" t="e">
        <f t="shared" si="113"/>
        <v>#REF!</v>
      </c>
      <c r="AI119">
        <f t="shared" si="114"/>
        <v>0.21</v>
      </c>
      <c r="AJ119">
        <f t="shared" si="115"/>
        <v>0</v>
      </c>
      <c r="AK119" t="e">
        <f>AL119+AM119+AO119</f>
        <v>#REF!</v>
      </c>
      <c r="AL119" s="31" t="e">
        <f>'1.Лок.смета.и.Акт'!#REF!</f>
        <v>#REF!</v>
      </c>
      <c r="AM119" s="31" t="e">
        <f>'1.Лок.смета.и.Акт'!#REF!</f>
        <v>#REF!</v>
      </c>
      <c r="AN119" s="31" t="e">
        <f>'1.Лок.смета.и.Акт'!#REF!</f>
        <v>#REF!</v>
      </c>
      <c r="AO119" s="31" t="e">
        <f>'1.Лок.смета.и.Акт'!#REF!</f>
        <v>#REF!</v>
      </c>
      <c r="AP119">
        <v>0</v>
      </c>
      <c r="AQ119" t="e">
        <f>'1.Лок.смета.и.Акт'!#REF!</f>
        <v>#REF!</v>
      </c>
      <c r="AR119">
        <v>0.21</v>
      </c>
      <c r="AS119">
        <v>0</v>
      </c>
      <c r="AT119">
        <v>100</v>
      </c>
      <c r="AU119">
        <v>49</v>
      </c>
      <c r="AV119">
        <v>1</v>
      </c>
      <c r="AW119">
        <v>1</v>
      </c>
      <c r="AZ119">
        <v>1</v>
      </c>
      <c r="BA119" t="e">
        <f>'1.Лок.смета.и.Акт'!#REF!</f>
        <v>#REF!</v>
      </c>
      <c r="BB119" t="e">
        <f>'1.Лок.смета.и.Акт'!#REF!</f>
        <v>#REF!</v>
      </c>
      <c r="BC119" t="e">
        <f>'1.Лок.смета.и.Акт'!#REF!</f>
        <v>#REF!</v>
      </c>
      <c r="BD119" t="s">
        <v>3</v>
      </c>
      <c r="BE119" t="s">
        <v>3</v>
      </c>
      <c r="BF119" t="s">
        <v>3</v>
      </c>
      <c r="BG119" t="s">
        <v>3</v>
      </c>
      <c r="BH119">
        <v>0</v>
      </c>
      <c r="BI119">
        <v>1</v>
      </c>
      <c r="BJ119" t="s">
        <v>286</v>
      </c>
      <c r="BM119">
        <v>15001</v>
      </c>
      <c r="BN119">
        <v>0</v>
      </c>
      <c r="BO119" t="s">
        <v>3</v>
      </c>
      <c r="BP119">
        <v>0</v>
      </c>
      <c r="BQ119">
        <v>2</v>
      </c>
      <c r="BR119">
        <v>0</v>
      </c>
      <c r="BS119" t="e">
        <f>'1.Лок.смета.и.Акт'!#REF!</f>
        <v>#REF!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100</v>
      </c>
      <c r="CA119">
        <v>49</v>
      </c>
      <c r="CB119" t="s">
        <v>3</v>
      </c>
      <c r="CE119">
        <v>0</v>
      </c>
      <c r="CF119">
        <v>0</v>
      </c>
      <c r="CG119">
        <v>0</v>
      </c>
      <c r="CM119">
        <v>0</v>
      </c>
      <c r="CN119" t="s">
        <v>3</v>
      </c>
      <c r="CO119">
        <v>0</v>
      </c>
      <c r="CP119" t="e">
        <f t="shared" si="116"/>
        <v>#REF!</v>
      </c>
      <c r="CQ119" t="e">
        <f>AC119*BC119</f>
        <v>#REF!</v>
      </c>
      <c r="CR119" t="e">
        <f>AD119*BB119</f>
        <v>#REF!</v>
      </c>
      <c r="CS119" t="e">
        <f t="shared" si="117"/>
        <v>#REF!</v>
      </c>
      <c r="CT119" t="e">
        <f t="shared" si="118"/>
        <v>#REF!</v>
      </c>
      <c r="CU119">
        <f t="shared" si="119"/>
        <v>0</v>
      </c>
      <c r="CV119" t="e">
        <f t="shared" si="120"/>
        <v>#REF!</v>
      </c>
      <c r="CW119">
        <f t="shared" si="121"/>
        <v>0.21</v>
      </c>
      <c r="CX119">
        <f t="shared" si="122"/>
        <v>0</v>
      </c>
      <c r="CY119" t="e">
        <f t="shared" si="123"/>
        <v>#REF!</v>
      </c>
      <c r="CZ119" t="e">
        <f t="shared" si="124"/>
        <v>#REF!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1005</v>
      </c>
      <c r="DV119" t="s">
        <v>100</v>
      </c>
      <c r="DW119" t="str">
        <f>'1.Лок.смета.и.Акт'!D135</f>
        <v>100 м2</v>
      </c>
      <c r="DX119">
        <v>100</v>
      </c>
      <c r="DZ119" t="s">
        <v>3</v>
      </c>
      <c r="EA119" t="s">
        <v>3</v>
      </c>
      <c r="EB119" t="s">
        <v>3</v>
      </c>
      <c r="EC119" t="s">
        <v>3</v>
      </c>
      <c r="EE119">
        <v>66434339</v>
      </c>
      <c r="EF119">
        <v>2</v>
      </c>
      <c r="EG119" t="s">
        <v>22</v>
      </c>
      <c r="EH119">
        <v>15</v>
      </c>
      <c r="EI119" t="s">
        <v>287</v>
      </c>
      <c r="EJ119">
        <v>1</v>
      </c>
      <c r="EK119">
        <v>15001</v>
      </c>
      <c r="EL119" t="s">
        <v>287</v>
      </c>
      <c r="EM119" t="s">
        <v>288</v>
      </c>
      <c r="EO119" t="s">
        <v>3</v>
      </c>
      <c r="EQ119">
        <v>0</v>
      </c>
      <c r="ER119" t="e">
        <f>ES119+ET119+EV119</f>
        <v>#REF!</v>
      </c>
      <c r="ES119" s="31" t="e">
        <f>'1.Лок.смета.и.Акт'!#REF!</f>
        <v>#REF!</v>
      </c>
      <c r="ET119" s="31" t="e">
        <f>'1.Лок.смета.и.Акт'!#REF!</f>
        <v>#REF!</v>
      </c>
      <c r="EU119" s="31" t="e">
        <f>'1.Лок.смета.и.Акт'!#REF!</f>
        <v>#REF!</v>
      </c>
      <c r="EV119" s="31" t="e">
        <f>'1.Лок.смета.и.Акт'!#REF!</f>
        <v>#REF!</v>
      </c>
      <c r="EW119" t="e">
        <f>'1.Лок.смета.и.Акт'!#REF!</f>
        <v>#REF!</v>
      </c>
      <c r="EX119">
        <v>0.21</v>
      </c>
      <c r="EY119">
        <v>0</v>
      </c>
      <c r="FQ119">
        <v>0</v>
      </c>
      <c r="FR119">
        <v>0</v>
      </c>
      <c r="FS119">
        <v>0</v>
      </c>
      <c r="FX119">
        <v>100</v>
      </c>
      <c r="FY119">
        <v>49</v>
      </c>
      <c r="GA119" t="s">
        <v>3</v>
      </c>
      <c r="GD119">
        <v>1</v>
      </c>
      <c r="GF119">
        <v>1166474935</v>
      </c>
      <c r="GG119">
        <v>2</v>
      </c>
      <c r="GH119">
        <v>1</v>
      </c>
      <c r="GI119">
        <v>4</v>
      </c>
      <c r="GJ119">
        <v>0</v>
      </c>
      <c r="GK119">
        <v>0</v>
      </c>
      <c r="GL119">
        <f t="shared" si="125"/>
        <v>0</v>
      </c>
      <c r="GM119" t="e">
        <f t="shared" si="126"/>
        <v>#REF!</v>
      </c>
      <c r="GN119" t="e">
        <f t="shared" si="127"/>
        <v>#REF!</v>
      </c>
      <c r="GO119">
        <f t="shared" si="128"/>
        <v>0</v>
      </c>
      <c r="GP119">
        <f t="shared" si="129"/>
        <v>0</v>
      </c>
      <c r="GR119">
        <v>0</v>
      </c>
      <c r="GS119">
        <v>3</v>
      </c>
      <c r="GT119">
        <v>0</v>
      </c>
      <c r="GU119" t="s">
        <v>3</v>
      </c>
      <c r="GV119">
        <f t="shared" si="130"/>
        <v>0</v>
      </c>
      <c r="GW119">
        <v>1</v>
      </c>
      <c r="GX119">
        <f t="shared" si="131"/>
        <v>0</v>
      </c>
      <c r="HA119">
        <v>0</v>
      </c>
      <c r="HB119">
        <v>0</v>
      </c>
      <c r="HC119">
        <f t="shared" si="132"/>
        <v>0</v>
      </c>
      <c r="HE119" t="s">
        <v>3</v>
      </c>
      <c r="HF119" t="s">
        <v>3</v>
      </c>
      <c r="HM119" t="s">
        <v>3</v>
      </c>
      <c r="HN119" t="s">
        <v>289</v>
      </c>
      <c r="HO119" t="s">
        <v>290</v>
      </c>
      <c r="HP119" t="s">
        <v>287</v>
      </c>
      <c r="HQ119" t="s">
        <v>287</v>
      </c>
      <c r="HS119">
        <v>0</v>
      </c>
      <c r="IF119">
        <v>-1</v>
      </c>
      <c r="IK119">
        <v>0</v>
      </c>
    </row>
    <row r="120" spans="1:245" x14ac:dyDescent="0.2">
      <c r="A120">
        <v>18</v>
      </c>
      <c r="B120">
        <v>1</v>
      </c>
      <c r="C120">
        <v>167</v>
      </c>
      <c r="E120" t="s">
        <v>291</v>
      </c>
      <c r="F120" t="str">
        <f>'1.Лок.смета.и.Акт'!B136</f>
        <v>08.3.03.04-0043</v>
      </c>
      <c r="G120" t="s">
        <v>293</v>
      </c>
      <c r="H120" t="s">
        <v>20</v>
      </c>
      <c r="I120">
        <f>I119*J120</f>
        <v>-9.0349999999999996E-3</v>
      </c>
      <c r="J120">
        <v>-1.2999999999999999E-3</v>
      </c>
      <c r="K120">
        <v>-1.2999999999999999E-3</v>
      </c>
      <c r="O120" t="e">
        <f t="shared" ref="O120:O140" si="136">ROUND(CP120,0)</f>
        <v>#REF!</v>
      </c>
      <c r="P120" t="e">
        <f t="shared" ref="P120:P140" si="137">ROUND(CQ120*I120,0)</f>
        <v>#REF!</v>
      </c>
      <c r="Q120">
        <f t="shared" ref="Q120:Q140" si="138">ROUND(CR120*I120,0)</f>
        <v>0</v>
      </c>
      <c r="R120">
        <f t="shared" ref="R120:R140" si="139">ROUND(CS120*I120,0)</f>
        <v>0</v>
      </c>
      <c r="S120">
        <f t="shared" ref="S120:S140" si="140">ROUND(CT120*I120,0)</f>
        <v>0</v>
      </c>
      <c r="T120">
        <f t="shared" ref="T120:T140" si="141">ROUND(CU120*I120,0)</f>
        <v>0</v>
      </c>
      <c r="U120">
        <f t="shared" ref="U120:U140" si="142">ROUND(CV120*I120,7)</f>
        <v>0</v>
      </c>
      <c r="V120">
        <f t="shared" ref="V120:V140" si="143">ROUND(CW120*I120,7)</f>
        <v>0</v>
      </c>
      <c r="W120">
        <f t="shared" ref="W120:W140" si="144">ROUND(CX120*I120,0)</f>
        <v>0</v>
      </c>
      <c r="X120">
        <f t="shared" ref="X120:X140" si="145">ROUND(CY120,0)</f>
        <v>0</v>
      </c>
      <c r="Y120">
        <f t="shared" ref="Y120:Y140" si="146">ROUND(CZ120,0)</f>
        <v>0</v>
      </c>
      <c r="AA120">
        <v>88223195</v>
      </c>
      <c r="AB120" t="e">
        <f t="shared" ref="AB120:AB140" si="147">ROUND((AC120+AD120+AF120),2)</f>
        <v>#REF!</v>
      </c>
      <c r="AC120" t="e">
        <f t="shared" ref="AC120:AC140" si="148">ROUND((ES120),2)</f>
        <v>#REF!</v>
      </c>
      <c r="AD120">
        <f t="shared" ref="AD120:AD140" si="149">ROUND((((ET120)-(EU120))+AE120),2)</f>
        <v>0</v>
      </c>
      <c r="AE120">
        <f t="shared" ref="AE120:AE140" si="150">ROUND((EU120),2)</f>
        <v>0</v>
      </c>
      <c r="AF120">
        <f t="shared" ref="AF120:AF140" si="151">ROUND((EV120),2)</f>
        <v>0</v>
      </c>
      <c r="AG120">
        <f t="shared" ref="AG120:AG140" si="152">ROUND((AP120),2)</f>
        <v>0</v>
      </c>
      <c r="AH120">
        <f t="shared" ref="AH120:AH140" si="153">(EW120)</f>
        <v>0</v>
      </c>
      <c r="AI120">
        <f t="shared" ref="AI120:AI140" si="154">(EX120)</f>
        <v>0</v>
      </c>
      <c r="AJ120">
        <f t="shared" ref="AJ120:AJ140" si="155">(AS120)</f>
        <v>0</v>
      </c>
      <c r="AK120">
        <v>6500</v>
      </c>
      <c r="AL120" s="31" t="e">
        <f>'1.Лок.смета.и.Акт'!#REF!</f>
        <v>#REF!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100</v>
      </c>
      <c r="AU120">
        <v>49</v>
      </c>
      <c r="AV120">
        <v>1</v>
      </c>
      <c r="AW120">
        <v>1</v>
      </c>
      <c r="AZ120">
        <v>1</v>
      </c>
      <c r="BA120">
        <v>1</v>
      </c>
      <c r="BB120">
        <v>1</v>
      </c>
      <c r="BC120" t="e">
        <f>'1.Лок.смета.и.Акт'!#REF!</f>
        <v>#REF!</v>
      </c>
      <c r="BD120" t="s">
        <v>3</v>
      </c>
      <c r="BE120" t="s">
        <v>3</v>
      </c>
      <c r="BF120" t="s">
        <v>3</v>
      </c>
      <c r="BG120" t="s">
        <v>3</v>
      </c>
      <c r="BH120">
        <v>3</v>
      </c>
      <c r="BI120">
        <v>1</v>
      </c>
      <c r="BJ120" t="s">
        <v>294</v>
      </c>
      <c r="BM120">
        <v>15001</v>
      </c>
      <c r="BN120">
        <v>0</v>
      </c>
      <c r="BO120" t="s">
        <v>3</v>
      </c>
      <c r="BP120">
        <v>0</v>
      </c>
      <c r="BQ120">
        <v>2</v>
      </c>
      <c r="BR120">
        <v>1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 t="s">
        <v>3</v>
      </c>
      <c r="BZ120">
        <v>100</v>
      </c>
      <c r="CA120">
        <v>49</v>
      </c>
      <c r="CB120" t="s">
        <v>3</v>
      </c>
      <c r="CE120">
        <v>0</v>
      </c>
      <c r="CF120">
        <v>0</v>
      </c>
      <c r="CG120">
        <v>0</v>
      </c>
      <c r="CM120">
        <v>0</v>
      </c>
      <c r="CN120" t="s">
        <v>3</v>
      </c>
      <c r="CO120">
        <v>0</v>
      </c>
      <c r="CP120" t="e">
        <f t="shared" ref="CP120:CP140" si="156">(P120+Q120+S120)</f>
        <v>#REF!</v>
      </c>
      <c r="CQ120" t="e">
        <f>AC120*BC120</f>
        <v>#REF!</v>
      </c>
      <c r="CR120">
        <f>AD120*BB120</f>
        <v>0</v>
      </c>
      <c r="CS120">
        <f t="shared" ref="CS120:CS140" si="157">AE120*BS120</f>
        <v>0</v>
      </c>
      <c r="CT120">
        <f t="shared" ref="CT120:CT140" si="158">AF120*BA120</f>
        <v>0</v>
      </c>
      <c r="CU120">
        <f t="shared" ref="CU120:CU140" si="159">AG120</f>
        <v>0</v>
      </c>
      <c r="CV120">
        <f t="shared" ref="CV120:CV140" si="160">AH120</f>
        <v>0</v>
      </c>
      <c r="CW120">
        <f t="shared" ref="CW120:CW140" si="161">AI120</f>
        <v>0</v>
      </c>
      <c r="CX120">
        <f t="shared" ref="CX120:CX140" si="162">AJ120</f>
        <v>0</v>
      </c>
      <c r="CY120">
        <f t="shared" ref="CY120:CY140" si="163">(((S120+R120)*AT120)/100)</f>
        <v>0</v>
      </c>
      <c r="CZ120">
        <f t="shared" ref="CZ120:CZ140" si="164">(((S120+R120)*AU120)/100)</f>
        <v>0</v>
      </c>
      <c r="DC120" t="s">
        <v>3</v>
      </c>
      <c r="DD120" t="s">
        <v>3</v>
      </c>
      <c r="DE120" t="s">
        <v>3</v>
      </c>
      <c r="DF120" t="s">
        <v>3</v>
      </c>
      <c r="DG120" t="s">
        <v>3</v>
      </c>
      <c r="DH120" t="s">
        <v>3</v>
      </c>
      <c r="DI120" t="s">
        <v>3</v>
      </c>
      <c r="DJ120" t="s">
        <v>3</v>
      </c>
      <c r="DK120" t="s">
        <v>3</v>
      </c>
      <c r="DL120" t="s">
        <v>3</v>
      </c>
      <c r="DM120" t="s">
        <v>3</v>
      </c>
      <c r="DN120">
        <v>0</v>
      </c>
      <c r="DO120">
        <v>0</v>
      </c>
      <c r="DP120">
        <v>1</v>
      </c>
      <c r="DQ120">
        <v>1</v>
      </c>
      <c r="DU120">
        <v>1009</v>
      </c>
      <c r="DV120" t="s">
        <v>20</v>
      </c>
      <c r="DW120" t="str">
        <f>'1.Лок.смета.и.Акт'!D136</f>
        <v>т</v>
      </c>
      <c r="DX120">
        <v>1000</v>
      </c>
      <c r="DZ120" t="s">
        <v>3</v>
      </c>
      <c r="EA120" t="s">
        <v>3</v>
      </c>
      <c r="EB120" t="s">
        <v>3</v>
      </c>
      <c r="EC120" t="s">
        <v>3</v>
      </c>
      <c r="EE120">
        <v>66434339</v>
      </c>
      <c r="EF120">
        <v>2</v>
      </c>
      <c r="EG120" t="s">
        <v>22</v>
      </c>
      <c r="EH120">
        <v>15</v>
      </c>
      <c r="EI120" t="s">
        <v>287</v>
      </c>
      <c r="EJ120">
        <v>1</v>
      </c>
      <c r="EK120">
        <v>15001</v>
      </c>
      <c r="EL120" t="s">
        <v>287</v>
      </c>
      <c r="EM120" t="s">
        <v>288</v>
      </c>
      <c r="EO120" t="s">
        <v>3</v>
      </c>
      <c r="EQ120">
        <v>0</v>
      </c>
      <c r="ER120">
        <v>6500</v>
      </c>
      <c r="ES120" s="31" t="e">
        <f>'1.Лок.смета.и.Акт'!#REF!</f>
        <v>#REF!</v>
      </c>
      <c r="ET120">
        <v>0</v>
      </c>
      <c r="EU120">
        <v>0</v>
      </c>
      <c r="EV120">
        <v>0</v>
      </c>
      <c r="EW120">
        <v>0</v>
      </c>
      <c r="EX120">
        <v>0</v>
      </c>
      <c r="FQ120">
        <v>0</v>
      </c>
      <c r="FR120">
        <v>0</v>
      </c>
      <c r="FS120">
        <v>0</v>
      </c>
      <c r="FX120">
        <v>100</v>
      </c>
      <c r="FY120">
        <v>49</v>
      </c>
      <c r="GA120" t="s">
        <v>3</v>
      </c>
      <c r="GD120">
        <v>1</v>
      </c>
      <c r="GF120">
        <v>1421771881</v>
      </c>
      <c r="GG120">
        <v>2</v>
      </c>
      <c r="GH120">
        <v>1</v>
      </c>
      <c r="GI120">
        <v>4</v>
      </c>
      <c r="GJ120">
        <v>0</v>
      </c>
      <c r="GK120">
        <v>0</v>
      </c>
      <c r="GL120">
        <f t="shared" ref="GL120:GL140" si="165">ROUND(IF(AND(BH120=3,BI120=3,FS120&lt;&gt;0),P120,0),0)</f>
        <v>0</v>
      </c>
      <c r="GM120" t="e">
        <f t="shared" ref="GM120:GM140" si="166">ROUND(O120+X120+Y120,0)+GX120</f>
        <v>#REF!</v>
      </c>
      <c r="GN120" t="e">
        <f t="shared" ref="GN120:GN140" si="167">IF(OR(BI120=0,BI120=1),GM120-GX120,0)</f>
        <v>#REF!</v>
      </c>
      <c r="GO120">
        <f t="shared" ref="GO120:GO140" si="168">IF(BI120=2,GM120-GX120,0)</f>
        <v>0</v>
      </c>
      <c r="GP120">
        <f t="shared" ref="GP120:GP140" si="169">IF(BI120=4,GM120-GX120,0)</f>
        <v>0</v>
      </c>
      <c r="GR120">
        <v>0</v>
      </c>
      <c r="GS120">
        <v>3</v>
      </c>
      <c r="GT120">
        <v>0</v>
      </c>
      <c r="GU120" t="s">
        <v>3</v>
      </c>
      <c r="GV120">
        <f t="shared" ref="GV120:GV140" si="170">ROUND((GT120),2)</f>
        <v>0</v>
      </c>
      <c r="GW120">
        <v>1</v>
      </c>
      <c r="GX120">
        <f t="shared" ref="GX120:GX140" si="171">ROUND(HC120*I120,0)</f>
        <v>0</v>
      </c>
      <c r="HA120">
        <v>0</v>
      </c>
      <c r="HB120">
        <v>0</v>
      </c>
      <c r="HC120">
        <f t="shared" ref="HC120:HC140" si="172">GV120*GW120</f>
        <v>0</v>
      </c>
      <c r="HE120" t="s">
        <v>3</v>
      </c>
      <c r="HF120" t="s">
        <v>3</v>
      </c>
      <c r="HM120" t="s">
        <v>3</v>
      </c>
      <c r="HN120" t="s">
        <v>289</v>
      </c>
      <c r="HO120" t="s">
        <v>290</v>
      </c>
      <c r="HP120" t="s">
        <v>287</v>
      </c>
      <c r="HQ120" t="s">
        <v>287</v>
      </c>
      <c r="HS120">
        <v>0</v>
      </c>
      <c r="IF120">
        <v>-1</v>
      </c>
      <c r="IK120">
        <v>0</v>
      </c>
    </row>
    <row r="121" spans="1:245" x14ac:dyDescent="0.2">
      <c r="A121">
        <v>18</v>
      </c>
      <c r="B121">
        <v>1</v>
      </c>
      <c r="C121">
        <v>168</v>
      </c>
      <c r="E121" t="s">
        <v>295</v>
      </c>
      <c r="F121" t="str">
        <f>'1.Лок.смета.и.Акт'!B137</f>
        <v>08.3.03.06-0002</v>
      </c>
      <c r="G121" t="s">
        <v>80</v>
      </c>
      <c r="H121" t="s">
        <v>20</v>
      </c>
      <c r="I121">
        <f>I119*J121</f>
        <v>-2.5019999999999998</v>
      </c>
      <c r="J121">
        <v>-0.36</v>
      </c>
      <c r="K121">
        <v>-0.36</v>
      </c>
      <c r="O121" t="e">
        <f t="shared" si="136"/>
        <v>#REF!</v>
      </c>
      <c r="P121" t="e">
        <f t="shared" si="137"/>
        <v>#REF!</v>
      </c>
      <c r="Q121">
        <f t="shared" si="138"/>
        <v>0</v>
      </c>
      <c r="R121">
        <f t="shared" si="139"/>
        <v>0</v>
      </c>
      <c r="S121">
        <f t="shared" si="140"/>
        <v>0</v>
      </c>
      <c r="T121">
        <f t="shared" si="141"/>
        <v>0</v>
      </c>
      <c r="U121">
        <f t="shared" si="142"/>
        <v>0</v>
      </c>
      <c r="V121">
        <f t="shared" si="143"/>
        <v>0</v>
      </c>
      <c r="W121">
        <f t="shared" si="144"/>
        <v>0</v>
      </c>
      <c r="X121">
        <f t="shared" si="145"/>
        <v>0</v>
      </c>
      <c r="Y121">
        <f t="shared" si="146"/>
        <v>0</v>
      </c>
      <c r="AA121">
        <v>88223195</v>
      </c>
      <c r="AB121" t="e">
        <f t="shared" si="147"/>
        <v>#REF!</v>
      </c>
      <c r="AC121" t="e">
        <f t="shared" si="148"/>
        <v>#REF!</v>
      </c>
      <c r="AD121">
        <f t="shared" si="149"/>
        <v>0</v>
      </c>
      <c r="AE121">
        <f t="shared" si="150"/>
        <v>0</v>
      </c>
      <c r="AF121">
        <f t="shared" si="151"/>
        <v>0</v>
      </c>
      <c r="AG121">
        <f t="shared" si="152"/>
        <v>0</v>
      </c>
      <c r="AH121">
        <f t="shared" si="153"/>
        <v>0</v>
      </c>
      <c r="AI121">
        <f t="shared" si="154"/>
        <v>0</v>
      </c>
      <c r="AJ121">
        <f t="shared" si="155"/>
        <v>0</v>
      </c>
      <c r="AK121">
        <v>4455.2</v>
      </c>
      <c r="AL121" s="31" t="e">
        <f>'1.Лок.смета.и.Акт'!#REF!</f>
        <v>#REF!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100</v>
      </c>
      <c r="AU121">
        <v>49</v>
      </c>
      <c r="AV121">
        <v>1</v>
      </c>
      <c r="AW121">
        <v>1</v>
      </c>
      <c r="AZ121">
        <v>1</v>
      </c>
      <c r="BA121">
        <v>1</v>
      </c>
      <c r="BB121">
        <v>1</v>
      </c>
      <c r="BC121" t="e">
        <f>'1.Лок.смета.и.Акт'!#REF!</f>
        <v>#REF!</v>
      </c>
      <c r="BD121" t="s">
        <v>3</v>
      </c>
      <c r="BE121" t="s">
        <v>3</v>
      </c>
      <c r="BF121" t="s">
        <v>3</v>
      </c>
      <c r="BG121" t="s">
        <v>3</v>
      </c>
      <c r="BH121">
        <v>3</v>
      </c>
      <c r="BI121">
        <v>1</v>
      </c>
      <c r="BJ121" t="s">
        <v>81</v>
      </c>
      <c r="BM121">
        <v>15001</v>
      </c>
      <c r="BN121">
        <v>0</v>
      </c>
      <c r="BO121" t="s">
        <v>3</v>
      </c>
      <c r="BP121">
        <v>0</v>
      </c>
      <c r="BQ121">
        <v>2</v>
      </c>
      <c r="BR121">
        <v>1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100</v>
      </c>
      <c r="CA121">
        <v>49</v>
      </c>
      <c r="CB121" t="s">
        <v>3</v>
      </c>
      <c r="CE121">
        <v>0</v>
      </c>
      <c r="CF121">
        <v>0</v>
      </c>
      <c r="CG121">
        <v>0</v>
      </c>
      <c r="CM121">
        <v>0</v>
      </c>
      <c r="CN121" t="s">
        <v>3</v>
      </c>
      <c r="CO121">
        <v>0</v>
      </c>
      <c r="CP121" t="e">
        <f t="shared" si="156"/>
        <v>#REF!</v>
      </c>
      <c r="CQ121" t="e">
        <f>AC121*BC121</f>
        <v>#REF!</v>
      </c>
      <c r="CR121">
        <f>AD121*BB121</f>
        <v>0</v>
      </c>
      <c r="CS121">
        <f t="shared" si="157"/>
        <v>0</v>
      </c>
      <c r="CT121">
        <f t="shared" si="158"/>
        <v>0</v>
      </c>
      <c r="CU121">
        <f t="shared" si="159"/>
        <v>0</v>
      </c>
      <c r="CV121">
        <f t="shared" si="160"/>
        <v>0</v>
      </c>
      <c r="CW121">
        <f t="shared" si="161"/>
        <v>0</v>
      </c>
      <c r="CX121">
        <f t="shared" si="162"/>
        <v>0</v>
      </c>
      <c r="CY121">
        <f t="shared" si="163"/>
        <v>0</v>
      </c>
      <c r="CZ121">
        <f t="shared" si="164"/>
        <v>0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1009</v>
      </c>
      <c r="DV121" t="s">
        <v>20</v>
      </c>
      <c r="DW121" t="str">
        <f>'1.Лок.смета.и.Акт'!D137</f>
        <v>т</v>
      </c>
      <c r="DX121">
        <v>1000</v>
      </c>
      <c r="DZ121" t="s">
        <v>3</v>
      </c>
      <c r="EA121" t="s">
        <v>3</v>
      </c>
      <c r="EB121" t="s">
        <v>3</v>
      </c>
      <c r="EC121" t="s">
        <v>3</v>
      </c>
      <c r="EE121">
        <v>66434339</v>
      </c>
      <c r="EF121">
        <v>2</v>
      </c>
      <c r="EG121" t="s">
        <v>22</v>
      </c>
      <c r="EH121">
        <v>15</v>
      </c>
      <c r="EI121" t="s">
        <v>287</v>
      </c>
      <c r="EJ121">
        <v>1</v>
      </c>
      <c r="EK121">
        <v>15001</v>
      </c>
      <c r="EL121" t="s">
        <v>287</v>
      </c>
      <c r="EM121" t="s">
        <v>288</v>
      </c>
      <c r="EO121" t="s">
        <v>3</v>
      </c>
      <c r="EQ121">
        <v>0</v>
      </c>
      <c r="ER121">
        <v>4455.2</v>
      </c>
      <c r="ES121" s="31" t="e">
        <f>'1.Лок.смета.и.Акт'!#REF!</f>
        <v>#REF!</v>
      </c>
      <c r="ET121">
        <v>0</v>
      </c>
      <c r="EU121">
        <v>0</v>
      </c>
      <c r="EV121">
        <v>0</v>
      </c>
      <c r="EW121">
        <v>0</v>
      </c>
      <c r="EX121">
        <v>0</v>
      </c>
      <c r="FQ121">
        <v>0</v>
      </c>
      <c r="FR121">
        <v>0</v>
      </c>
      <c r="FS121">
        <v>0</v>
      </c>
      <c r="FX121">
        <v>100</v>
      </c>
      <c r="FY121">
        <v>49</v>
      </c>
      <c r="GA121" t="s">
        <v>3</v>
      </c>
      <c r="GD121">
        <v>1</v>
      </c>
      <c r="GF121">
        <v>-120483918</v>
      </c>
      <c r="GG121">
        <v>2</v>
      </c>
      <c r="GH121">
        <v>1</v>
      </c>
      <c r="GI121">
        <v>4</v>
      </c>
      <c r="GJ121">
        <v>0</v>
      </c>
      <c r="GK121">
        <v>0</v>
      </c>
      <c r="GL121">
        <f t="shared" si="165"/>
        <v>0</v>
      </c>
      <c r="GM121" t="e">
        <f t="shared" si="166"/>
        <v>#REF!</v>
      </c>
      <c r="GN121" t="e">
        <f t="shared" si="167"/>
        <v>#REF!</v>
      </c>
      <c r="GO121">
        <f t="shared" si="168"/>
        <v>0</v>
      </c>
      <c r="GP121">
        <f t="shared" si="169"/>
        <v>0</v>
      </c>
      <c r="GR121">
        <v>0</v>
      </c>
      <c r="GS121">
        <v>3</v>
      </c>
      <c r="GT121">
        <v>0</v>
      </c>
      <c r="GU121" t="s">
        <v>3</v>
      </c>
      <c r="GV121">
        <f t="shared" si="170"/>
        <v>0</v>
      </c>
      <c r="GW121">
        <v>1</v>
      </c>
      <c r="GX121">
        <f t="shared" si="171"/>
        <v>0</v>
      </c>
      <c r="HA121">
        <v>0</v>
      </c>
      <c r="HB121">
        <v>0</v>
      </c>
      <c r="HC121">
        <f t="shared" si="172"/>
        <v>0</v>
      </c>
      <c r="HE121" t="s">
        <v>3</v>
      </c>
      <c r="HF121" t="s">
        <v>3</v>
      </c>
      <c r="HM121" t="s">
        <v>3</v>
      </c>
      <c r="HN121" t="s">
        <v>289</v>
      </c>
      <c r="HO121" t="s">
        <v>290</v>
      </c>
      <c r="HP121" t="s">
        <v>287</v>
      </c>
      <c r="HQ121" t="s">
        <v>287</v>
      </c>
      <c r="HS121">
        <v>0</v>
      </c>
      <c r="IF121">
        <v>-1</v>
      </c>
      <c r="IK121">
        <v>0</v>
      </c>
    </row>
    <row r="122" spans="1:245" x14ac:dyDescent="0.2">
      <c r="A122">
        <v>18</v>
      </c>
      <c r="B122">
        <v>1</v>
      </c>
      <c r="C122">
        <v>169</v>
      </c>
      <c r="E122" t="s">
        <v>296</v>
      </c>
      <c r="F122" t="str">
        <f>'1.Лок.смета.и.Акт'!B138</f>
        <v>Прайс</v>
      </c>
      <c r="G122" t="s">
        <v>297</v>
      </c>
      <c r="H122" t="s">
        <v>30</v>
      </c>
      <c r="I122">
        <f>I119*J122</f>
        <v>23179</v>
      </c>
      <c r="J122" s="78">
        <f>'4.Ведомость_списания'!F101</f>
        <v>3335.1079136690646</v>
      </c>
      <c r="K122">
        <v>3335.10791367</v>
      </c>
      <c r="O122" t="e">
        <f t="shared" si="136"/>
        <v>#REF!</v>
      </c>
      <c r="P122" t="e">
        <f t="shared" si="137"/>
        <v>#REF!</v>
      </c>
      <c r="Q122">
        <f t="shared" si="138"/>
        <v>0</v>
      </c>
      <c r="R122">
        <f t="shared" si="139"/>
        <v>0</v>
      </c>
      <c r="S122">
        <f t="shared" si="140"/>
        <v>0</v>
      </c>
      <c r="T122">
        <f t="shared" si="141"/>
        <v>0</v>
      </c>
      <c r="U122">
        <f t="shared" si="142"/>
        <v>0</v>
      </c>
      <c r="V122">
        <f t="shared" si="143"/>
        <v>0</v>
      </c>
      <c r="W122">
        <f t="shared" si="144"/>
        <v>0</v>
      </c>
      <c r="X122">
        <f t="shared" si="145"/>
        <v>0</v>
      </c>
      <c r="Y122">
        <f t="shared" si="146"/>
        <v>0</v>
      </c>
      <c r="AA122">
        <v>88223195</v>
      </c>
      <c r="AB122" t="e">
        <f t="shared" si="147"/>
        <v>#REF!</v>
      </c>
      <c r="AC122" t="e">
        <f t="shared" si="148"/>
        <v>#REF!</v>
      </c>
      <c r="AD122">
        <f t="shared" si="149"/>
        <v>0</v>
      </c>
      <c r="AE122">
        <f t="shared" si="150"/>
        <v>0</v>
      </c>
      <c r="AF122">
        <f t="shared" si="151"/>
        <v>0</v>
      </c>
      <c r="AG122">
        <f t="shared" si="152"/>
        <v>0</v>
      </c>
      <c r="AH122">
        <f t="shared" si="153"/>
        <v>0</v>
      </c>
      <c r="AI122">
        <f t="shared" si="154"/>
        <v>0</v>
      </c>
      <c r="AJ122">
        <f t="shared" si="155"/>
        <v>0</v>
      </c>
      <c r="AK122">
        <v>3.14</v>
      </c>
      <c r="AL122" s="31" t="e">
        <f>'1.Лок.смета.и.Акт'!#REF!</f>
        <v>#REF!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1</v>
      </c>
      <c r="AW122">
        <v>1</v>
      </c>
      <c r="AZ122">
        <v>1</v>
      </c>
      <c r="BA122">
        <v>1</v>
      </c>
      <c r="BB122">
        <v>1</v>
      </c>
      <c r="BC122" t="e">
        <f>'1.Лок.смета.и.Акт'!#REF!</f>
        <v>#REF!</v>
      </c>
      <c r="BD122" t="s">
        <v>3</v>
      </c>
      <c r="BE122" t="s">
        <v>3</v>
      </c>
      <c r="BF122" t="s">
        <v>3</v>
      </c>
      <c r="BG122" t="s">
        <v>3</v>
      </c>
      <c r="BH122">
        <v>3</v>
      </c>
      <c r="BI122">
        <v>1</v>
      </c>
      <c r="BJ122" t="s">
        <v>3</v>
      </c>
      <c r="BM122">
        <v>1100</v>
      </c>
      <c r="BN122">
        <v>0</v>
      </c>
      <c r="BO122" t="s">
        <v>3</v>
      </c>
      <c r="BP122">
        <v>0</v>
      </c>
      <c r="BQ122">
        <v>8</v>
      </c>
      <c r="BR122">
        <v>0</v>
      </c>
      <c r="BS122">
        <v>1</v>
      </c>
      <c r="BT122">
        <v>1</v>
      </c>
      <c r="BU122">
        <v>1</v>
      </c>
      <c r="BV122">
        <v>1</v>
      </c>
      <c r="BW122">
        <v>1</v>
      </c>
      <c r="BX122">
        <v>1</v>
      </c>
      <c r="BY122" t="s">
        <v>3</v>
      </c>
      <c r="BZ122">
        <v>0</v>
      </c>
      <c r="CA122">
        <v>0</v>
      </c>
      <c r="CB122" t="s">
        <v>3</v>
      </c>
      <c r="CE122">
        <v>0</v>
      </c>
      <c r="CF122">
        <v>0</v>
      </c>
      <c r="CG122">
        <v>0</v>
      </c>
      <c r="CM122">
        <v>0</v>
      </c>
      <c r="CN122" t="s">
        <v>3</v>
      </c>
      <c r="CO122">
        <v>0</v>
      </c>
      <c r="CP122" t="e">
        <f t="shared" si="156"/>
        <v>#REF!</v>
      </c>
      <c r="CQ122" t="e">
        <f>AC122</f>
        <v>#REF!</v>
      </c>
      <c r="CR122">
        <f>AD122</f>
        <v>0</v>
      </c>
      <c r="CS122">
        <f t="shared" si="157"/>
        <v>0</v>
      </c>
      <c r="CT122">
        <f t="shared" si="158"/>
        <v>0</v>
      </c>
      <c r="CU122">
        <f t="shared" si="159"/>
        <v>0</v>
      </c>
      <c r="CV122">
        <f t="shared" si="160"/>
        <v>0</v>
      </c>
      <c r="CW122">
        <f t="shared" si="161"/>
        <v>0</v>
      </c>
      <c r="CX122">
        <f t="shared" si="162"/>
        <v>0</v>
      </c>
      <c r="CY122">
        <f t="shared" si="163"/>
        <v>0</v>
      </c>
      <c r="CZ122">
        <f t="shared" si="164"/>
        <v>0</v>
      </c>
      <c r="DC122" t="s">
        <v>3</v>
      </c>
      <c r="DD122" t="s">
        <v>3</v>
      </c>
      <c r="DE122" t="s">
        <v>3</v>
      </c>
      <c r="DF122" t="s">
        <v>3</v>
      </c>
      <c r="DG122" t="s">
        <v>3</v>
      </c>
      <c r="DH122" t="s">
        <v>3</v>
      </c>
      <c r="DI122" t="s">
        <v>3</v>
      </c>
      <c r="DJ122" t="s">
        <v>3</v>
      </c>
      <c r="DK122" t="s">
        <v>3</v>
      </c>
      <c r="DL122" t="s">
        <v>3</v>
      </c>
      <c r="DM122" t="s">
        <v>3</v>
      </c>
      <c r="DN122">
        <v>0</v>
      </c>
      <c r="DO122">
        <v>0</v>
      </c>
      <c r="DP122">
        <v>1</v>
      </c>
      <c r="DQ122">
        <v>1</v>
      </c>
      <c r="DU122">
        <v>1013</v>
      </c>
      <c r="DV122" t="s">
        <v>30</v>
      </c>
      <c r="DW122" t="str">
        <f>'1.Лок.смета.и.Акт'!D138</f>
        <v>ШТ</v>
      </c>
      <c r="DX122">
        <v>1</v>
      </c>
      <c r="DZ122" t="s">
        <v>3</v>
      </c>
      <c r="EA122" t="s">
        <v>3</v>
      </c>
      <c r="EB122" t="s">
        <v>3</v>
      </c>
      <c r="EC122" t="s">
        <v>3</v>
      </c>
      <c r="EE122">
        <v>66434180</v>
      </c>
      <c r="EF122">
        <v>8</v>
      </c>
      <c r="EG122" t="s">
        <v>31</v>
      </c>
      <c r="EH122">
        <v>0</v>
      </c>
      <c r="EI122" t="s">
        <v>3</v>
      </c>
      <c r="EJ122">
        <v>1</v>
      </c>
      <c r="EK122">
        <v>1100</v>
      </c>
      <c r="EL122" t="s">
        <v>32</v>
      </c>
      <c r="EM122" t="s">
        <v>33</v>
      </c>
      <c r="EO122" t="s">
        <v>3</v>
      </c>
      <c r="EQ122">
        <v>0</v>
      </c>
      <c r="ER122">
        <v>3.14</v>
      </c>
      <c r="ES122" s="31" t="e">
        <f>'1.Лок.смета.и.Акт'!#REF!</f>
        <v>#REF!</v>
      </c>
      <c r="ET122">
        <v>0</v>
      </c>
      <c r="EU122">
        <v>0</v>
      </c>
      <c r="EV122">
        <v>0</v>
      </c>
      <c r="EW122">
        <v>0</v>
      </c>
      <c r="EX122">
        <v>0</v>
      </c>
      <c r="EZ122">
        <v>5</v>
      </c>
      <c r="FC122">
        <v>0</v>
      </c>
      <c r="FD122">
        <v>18</v>
      </c>
      <c r="FF122">
        <v>3</v>
      </c>
      <c r="FQ122">
        <v>0</v>
      </c>
      <c r="FR122">
        <v>0</v>
      </c>
      <c r="FS122">
        <v>0</v>
      </c>
      <c r="FX122">
        <v>0</v>
      </c>
      <c r="FY122">
        <v>0</v>
      </c>
      <c r="GA122" t="s">
        <v>298</v>
      </c>
      <c r="GD122">
        <v>1</v>
      </c>
      <c r="GF122">
        <v>-1069704611</v>
      </c>
      <c r="GG122">
        <v>2</v>
      </c>
      <c r="GH122">
        <v>3</v>
      </c>
      <c r="GI122">
        <v>4</v>
      </c>
      <c r="GJ122">
        <v>0</v>
      </c>
      <c r="GK122">
        <v>0</v>
      </c>
      <c r="GL122">
        <f t="shared" si="165"/>
        <v>0</v>
      </c>
      <c r="GM122" t="e">
        <f t="shared" si="166"/>
        <v>#REF!</v>
      </c>
      <c r="GN122" t="e">
        <f t="shared" si="167"/>
        <v>#REF!</v>
      </c>
      <c r="GO122">
        <f t="shared" si="168"/>
        <v>0</v>
      </c>
      <c r="GP122">
        <f t="shared" si="169"/>
        <v>0</v>
      </c>
      <c r="GR122">
        <v>1</v>
      </c>
      <c r="GS122">
        <v>1</v>
      </c>
      <c r="GT122">
        <v>0</v>
      </c>
      <c r="GU122" t="s">
        <v>3</v>
      </c>
      <c r="GV122">
        <f t="shared" si="170"/>
        <v>0</v>
      </c>
      <c r="GW122">
        <v>1</v>
      </c>
      <c r="GX122">
        <f t="shared" si="171"/>
        <v>0</v>
      </c>
      <c r="HA122">
        <v>0</v>
      </c>
      <c r="HB122">
        <v>0</v>
      </c>
      <c r="HC122">
        <f t="shared" si="172"/>
        <v>0</v>
      </c>
      <c r="HE122" t="s">
        <v>35</v>
      </c>
      <c r="HF122" t="s">
        <v>36</v>
      </c>
      <c r="HG122" t="e">
        <f>ROUND(AC122*I122,0)</f>
        <v>#REF!</v>
      </c>
      <c r="HM122" t="s">
        <v>3</v>
      </c>
      <c r="HN122" t="s">
        <v>3</v>
      </c>
      <c r="HO122" t="s">
        <v>3</v>
      </c>
      <c r="HP122" t="s">
        <v>3</v>
      </c>
      <c r="HQ122" t="s">
        <v>3</v>
      </c>
      <c r="HS122">
        <v>0</v>
      </c>
      <c r="IF122">
        <v>-1</v>
      </c>
      <c r="IK122">
        <v>0</v>
      </c>
    </row>
    <row r="123" spans="1:245" x14ac:dyDescent="0.2">
      <c r="A123">
        <v>17</v>
      </c>
      <c r="B123">
        <v>1</v>
      </c>
      <c r="C123">
        <f>ROW(SmtRes!A178)</f>
        <v>178</v>
      </c>
      <c r="D123">
        <f>ROW(EtalonRes!A148)</f>
        <v>148</v>
      </c>
      <c r="E123" t="s">
        <v>299</v>
      </c>
      <c r="F123" t="s">
        <v>300</v>
      </c>
      <c r="G123" t="s">
        <v>301</v>
      </c>
      <c r="H123" t="s">
        <v>100</v>
      </c>
      <c r="I123">
        <f>'1.Лок.смета.и.Акт'!E139</f>
        <v>13.4</v>
      </c>
      <c r="J123">
        <v>0</v>
      </c>
      <c r="K123">
        <v>13.4</v>
      </c>
      <c r="O123" t="e">
        <f t="shared" si="136"/>
        <v>#REF!</v>
      </c>
      <c r="P123" t="e">
        <f t="shared" si="137"/>
        <v>#REF!</v>
      </c>
      <c r="Q123" t="e">
        <f t="shared" si="138"/>
        <v>#REF!</v>
      </c>
      <c r="R123" t="e">
        <f t="shared" si="139"/>
        <v>#REF!</v>
      </c>
      <c r="S123" t="e">
        <f t="shared" si="140"/>
        <v>#REF!</v>
      </c>
      <c r="T123">
        <f t="shared" si="141"/>
        <v>0</v>
      </c>
      <c r="U123" t="e">
        <f t="shared" si="142"/>
        <v>#REF!</v>
      </c>
      <c r="V123">
        <f t="shared" si="143"/>
        <v>1.8759999999999999</v>
      </c>
      <c r="W123">
        <f t="shared" si="144"/>
        <v>0</v>
      </c>
      <c r="X123" t="e">
        <f t="shared" si="145"/>
        <v>#REF!</v>
      </c>
      <c r="Y123" t="e">
        <f t="shared" si="146"/>
        <v>#REF!</v>
      </c>
      <c r="AA123">
        <v>88223195</v>
      </c>
      <c r="AB123" t="e">
        <f t="shared" si="147"/>
        <v>#REF!</v>
      </c>
      <c r="AC123" t="e">
        <f t="shared" si="148"/>
        <v>#REF!</v>
      </c>
      <c r="AD123" t="e">
        <f t="shared" si="149"/>
        <v>#REF!</v>
      </c>
      <c r="AE123" t="e">
        <f t="shared" si="150"/>
        <v>#REF!</v>
      </c>
      <c r="AF123" t="e">
        <f t="shared" si="151"/>
        <v>#REF!</v>
      </c>
      <c r="AG123">
        <f t="shared" si="152"/>
        <v>0</v>
      </c>
      <c r="AH123" t="e">
        <f t="shared" si="153"/>
        <v>#REF!</v>
      </c>
      <c r="AI123">
        <f t="shared" si="154"/>
        <v>0.14000000000000001</v>
      </c>
      <c r="AJ123">
        <f t="shared" si="155"/>
        <v>0</v>
      </c>
      <c r="AK123" t="e">
        <f>AL123+AM123+AO123</f>
        <v>#REF!</v>
      </c>
      <c r="AL123" s="31" t="e">
        <f>'1.Лок.смета.и.Акт'!#REF!</f>
        <v>#REF!</v>
      </c>
      <c r="AM123" s="31" t="e">
        <f>'1.Лок.смета.и.Акт'!#REF!</f>
        <v>#REF!</v>
      </c>
      <c r="AN123" s="31" t="e">
        <f>'1.Лок.смета.и.Акт'!#REF!</f>
        <v>#REF!</v>
      </c>
      <c r="AO123" s="31" t="e">
        <f>'1.Лок.смета.и.Акт'!#REF!</f>
        <v>#REF!</v>
      </c>
      <c r="AP123">
        <v>0</v>
      </c>
      <c r="AQ123" t="e">
        <f>'1.Лок.смета.и.Акт'!#REF!</f>
        <v>#REF!</v>
      </c>
      <c r="AR123">
        <v>0.14000000000000001</v>
      </c>
      <c r="AS123">
        <v>0</v>
      </c>
      <c r="AT123">
        <v>100</v>
      </c>
      <c r="AU123">
        <v>49</v>
      </c>
      <c r="AV123">
        <v>1</v>
      </c>
      <c r="AW123">
        <v>1</v>
      </c>
      <c r="AZ123">
        <v>1</v>
      </c>
      <c r="BA123" t="e">
        <f>'1.Лок.смета.и.Акт'!#REF!</f>
        <v>#REF!</v>
      </c>
      <c r="BB123" t="e">
        <f>'1.Лок.смета.и.Акт'!#REF!</f>
        <v>#REF!</v>
      </c>
      <c r="BC123" t="e">
        <f>'1.Лок.смета.и.Акт'!#REF!</f>
        <v>#REF!</v>
      </c>
      <c r="BD123" t="s">
        <v>3</v>
      </c>
      <c r="BE123" t="s">
        <v>3</v>
      </c>
      <c r="BF123" t="s">
        <v>3</v>
      </c>
      <c r="BG123" t="s">
        <v>3</v>
      </c>
      <c r="BH123">
        <v>0</v>
      </c>
      <c r="BI123">
        <v>1</v>
      </c>
      <c r="BJ123" t="s">
        <v>302</v>
      </c>
      <c r="BM123">
        <v>15001</v>
      </c>
      <c r="BN123">
        <v>0</v>
      </c>
      <c r="BO123" t="s">
        <v>3</v>
      </c>
      <c r="BP123">
        <v>0</v>
      </c>
      <c r="BQ123">
        <v>2</v>
      </c>
      <c r="BR123">
        <v>0</v>
      </c>
      <c r="BS123" t="e">
        <f>'1.Лок.смета.и.Акт'!#REF!</f>
        <v>#REF!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100</v>
      </c>
      <c r="CA123">
        <v>49</v>
      </c>
      <c r="CB123" t="s">
        <v>3</v>
      </c>
      <c r="CE123">
        <v>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 t="e">
        <f t="shared" si="156"/>
        <v>#REF!</v>
      </c>
      <c r="CQ123" t="e">
        <f>AC123*BC123</f>
        <v>#REF!</v>
      </c>
      <c r="CR123" t="e">
        <f>AD123*BB123</f>
        <v>#REF!</v>
      </c>
      <c r="CS123" t="e">
        <f t="shared" si="157"/>
        <v>#REF!</v>
      </c>
      <c r="CT123" t="e">
        <f t="shared" si="158"/>
        <v>#REF!</v>
      </c>
      <c r="CU123">
        <f t="shared" si="159"/>
        <v>0</v>
      </c>
      <c r="CV123" t="e">
        <f t="shared" si="160"/>
        <v>#REF!</v>
      </c>
      <c r="CW123">
        <f t="shared" si="161"/>
        <v>0.14000000000000001</v>
      </c>
      <c r="CX123">
        <f t="shared" si="162"/>
        <v>0</v>
      </c>
      <c r="CY123" t="e">
        <f t="shared" si="163"/>
        <v>#REF!</v>
      </c>
      <c r="CZ123" t="e">
        <f t="shared" si="164"/>
        <v>#REF!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1005</v>
      </c>
      <c r="DV123" t="s">
        <v>100</v>
      </c>
      <c r="DW123" t="str">
        <f>'1.Лок.смета.и.Акт'!D139</f>
        <v>100 м2</v>
      </c>
      <c r="DX123">
        <v>100</v>
      </c>
      <c r="DZ123" t="s">
        <v>3</v>
      </c>
      <c r="EA123" t="s">
        <v>3</v>
      </c>
      <c r="EB123" t="s">
        <v>3</v>
      </c>
      <c r="EC123" t="s">
        <v>3</v>
      </c>
      <c r="EE123">
        <v>66434339</v>
      </c>
      <c r="EF123">
        <v>2</v>
      </c>
      <c r="EG123" t="s">
        <v>22</v>
      </c>
      <c r="EH123">
        <v>15</v>
      </c>
      <c r="EI123" t="s">
        <v>287</v>
      </c>
      <c r="EJ123">
        <v>1</v>
      </c>
      <c r="EK123">
        <v>15001</v>
      </c>
      <c r="EL123" t="s">
        <v>287</v>
      </c>
      <c r="EM123" t="s">
        <v>288</v>
      </c>
      <c r="EO123" t="s">
        <v>3</v>
      </c>
      <c r="EQ123">
        <v>131072</v>
      </c>
      <c r="ER123" t="e">
        <f>ES123+ET123+EV123</f>
        <v>#REF!</v>
      </c>
      <c r="ES123" s="31" t="e">
        <f>'1.Лок.смета.и.Акт'!#REF!</f>
        <v>#REF!</v>
      </c>
      <c r="ET123" s="31" t="e">
        <f>'1.Лок.смета.и.Акт'!#REF!</f>
        <v>#REF!</v>
      </c>
      <c r="EU123" s="31" t="e">
        <f>'1.Лок.смета.и.Акт'!#REF!</f>
        <v>#REF!</v>
      </c>
      <c r="EV123" s="31" t="e">
        <f>'1.Лок.смета.и.Акт'!#REF!</f>
        <v>#REF!</v>
      </c>
      <c r="EW123" t="e">
        <f>'1.Лок.смета.и.Акт'!#REF!</f>
        <v>#REF!</v>
      </c>
      <c r="EX123">
        <v>0.14000000000000001</v>
      </c>
      <c r="EY123">
        <v>0</v>
      </c>
      <c r="FQ123">
        <v>0</v>
      </c>
      <c r="FR123">
        <v>0</v>
      </c>
      <c r="FS123">
        <v>0</v>
      </c>
      <c r="FX123">
        <v>100</v>
      </c>
      <c r="FY123">
        <v>49</v>
      </c>
      <c r="GA123" t="s">
        <v>3</v>
      </c>
      <c r="GD123">
        <v>1</v>
      </c>
      <c r="GF123">
        <v>-809486740</v>
      </c>
      <c r="GG123">
        <v>2</v>
      </c>
      <c r="GH123">
        <v>1</v>
      </c>
      <c r="GI123">
        <v>4</v>
      </c>
      <c r="GJ123">
        <v>0</v>
      </c>
      <c r="GK123">
        <v>0</v>
      </c>
      <c r="GL123">
        <f t="shared" si="165"/>
        <v>0</v>
      </c>
      <c r="GM123" t="e">
        <f t="shared" si="166"/>
        <v>#REF!</v>
      </c>
      <c r="GN123" t="e">
        <f t="shared" si="167"/>
        <v>#REF!</v>
      </c>
      <c r="GO123">
        <f t="shared" si="168"/>
        <v>0</v>
      </c>
      <c r="GP123">
        <f t="shared" si="169"/>
        <v>0</v>
      </c>
      <c r="GR123">
        <v>0</v>
      </c>
      <c r="GS123">
        <v>0</v>
      </c>
      <c r="GT123">
        <v>0</v>
      </c>
      <c r="GU123" t="s">
        <v>3</v>
      </c>
      <c r="GV123">
        <f t="shared" si="170"/>
        <v>0</v>
      </c>
      <c r="GW123">
        <v>1</v>
      </c>
      <c r="GX123">
        <f t="shared" si="171"/>
        <v>0</v>
      </c>
      <c r="HA123">
        <v>0</v>
      </c>
      <c r="HB123">
        <v>0</v>
      </c>
      <c r="HC123">
        <f t="shared" si="172"/>
        <v>0</v>
      </c>
      <c r="HE123" t="s">
        <v>3</v>
      </c>
      <c r="HF123" t="s">
        <v>3</v>
      </c>
      <c r="HM123" t="s">
        <v>3</v>
      </c>
      <c r="HN123" t="s">
        <v>289</v>
      </c>
      <c r="HO123" t="s">
        <v>290</v>
      </c>
      <c r="HP123" t="s">
        <v>287</v>
      </c>
      <c r="HQ123" t="s">
        <v>287</v>
      </c>
      <c r="HS123">
        <v>0</v>
      </c>
      <c r="IF123">
        <v>-1</v>
      </c>
      <c r="IK123">
        <v>0</v>
      </c>
    </row>
    <row r="124" spans="1:245" x14ac:dyDescent="0.2">
      <c r="A124">
        <v>18</v>
      </c>
      <c r="B124">
        <v>1</v>
      </c>
      <c r="C124">
        <v>178</v>
      </c>
      <c r="E124" t="s">
        <v>303</v>
      </c>
      <c r="F124" t="str">
        <f>'1.Лок.смета.и.Акт'!B140</f>
        <v>Прайс</v>
      </c>
      <c r="G124" t="s">
        <v>304</v>
      </c>
      <c r="H124" t="s">
        <v>305</v>
      </c>
      <c r="I124">
        <f>I123*J124</f>
        <v>1.407</v>
      </c>
      <c r="J124" s="78">
        <f>'4.Ведомость_списания'!F106</f>
        <v>0.105</v>
      </c>
      <c r="K124">
        <v>0.105</v>
      </c>
      <c r="O124" t="e">
        <f t="shared" si="136"/>
        <v>#REF!</v>
      </c>
      <c r="P124" t="e">
        <f t="shared" si="137"/>
        <v>#REF!</v>
      </c>
      <c r="Q124">
        <f t="shared" si="138"/>
        <v>0</v>
      </c>
      <c r="R124">
        <f t="shared" si="139"/>
        <v>0</v>
      </c>
      <c r="S124">
        <f t="shared" si="140"/>
        <v>0</v>
      </c>
      <c r="T124">
        <f t="shared" si="141"/>
        <v>0</v>
      </c>
      <c r="U124">
        <f t="shared" si="142"/>
        <v>0</v>
      </c>
      <c r="V124">
        <f t="shared" si="143"/>
        <v>0</v>
      </c>
      <c r="W124">
        <f t="shared" si="144"/>
        <v>0</v>
      </c>
      <c r="X124">
        <f t="shared" si="145"/>
        <v>0</v>
      </c>
      <c r="Y124">
        <f t="shared" si="146"/>
        <v>0</v>
      </c>
      <c r="AA124">
        <v>88223195</v>
      </c>
      <c r="AB124" t="e">
        <f t="shared" si="147"/>
        <v>#REF!</v>
      </c>
      <c r="AC124" t="e">
        <f t="shared" si="148"/>
        <v>#REF!</v>
      </c>
      <c r="AD124">
        <f t="shared" si="149"/>
        <v>0</v>
      </c>
      <c r="AE124">
        <f t="shared" si="150"/>
        <v>0</v>
      </c>
      <c r="AF124">
        <f t="shared" si="151"/>
        <v>0</v>
      </c>
      <c r="AG124">
        <f t="shared" si="152"/>
        <v>0</v>
      </c>
      <c r="AH124">
        <f t="shared" si="153"/>
        <v>0</v>
      </c>
      <c r="AI124">
        <f t="shared" si="154"/>
        <v>0</v>
      </c>
      <c r="AJ124">
        <f t="shared" si="155"/>
        <v>0</v>
      </c>
      <c r="AK124">
        <v>241824.15</v>
      </c>
      <c r="AL124" s="31" t="e">
        <f>'1.Лок.смета.и.Акт'!#REF!</f>
        <v>#REF!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100</v>
      </c>
      <c r="AU124">
        <v>49</v>
      </c>
      <c r="AV124">
        <v>1</v>
      </c>
      <c r="AW124">
        <v>1</v>
      </c>
      <c r="AZ124">
        <v>1</v>
      </c>
      <c r="BA124">
        <v>1</v>
      </c>
      <c r="BB124">
        <v>1</v>
      </c>
      <c r="BC124" t="e">
        <f>'1.Лок.смета.и.Акт'!#REF!</f>
        <v>#REF!</v>
      </c>
      <c r="BD124" t="s">
        <v>3</v>
      </c>
      <c r="BE124" t="s">
        <v>3</v>
      </c>
      <c r="BF124" t="s">
        <v>3</v>
      </c>
      <c r="BG124" t="s">
        <v>3</v>
      </c>
      <c r="BH124">
        <v>3</v>
      </c>
      <c r="BI124">
        <v>1</v>
      </c>
      <c r="BJ124" t="s">
        <v>306</v>
      </c>
      <c r="BM124">
        <v>15001</v>
      </c>
      <c r="BN124">
        <v>0</v>
      </c>
      <c r="BO124" t="s">
        <v>3</v>
      </c>
      <c r="BP124">
        <v>0</v>
      </c>
      <c r="BQ124">
        <v>2</v>
      </c>
      <c r="BR124">
        <v>0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 t="s">
        <v>3</v>
      </c>
      <c r="BZ124">
        <v>100</v>
      </c>
      <c r="CA124">
        <v>49</v>
      </c>
      <c r="CB124" t="s">
        <v>3</v>
      </c>
      <c r="CE124">
        <v>0</v>
      </c>
      <c r="CF124">
        <v>0</v>
      </c>
      <c r="CG124">
        <v>0</v>
      </c>
      <c r="CM124">
        <v>0</v>
      </c>
      <c r="CN124" t="s">
        <v>3</v>
      </c>
      <c r="CO124">
        <v>0</v>
      </c>
      <c r="CP124" t="e">
        <f t="shared" si="156"/>
        <v>#REF!</v>
      </c>
      <c r="CQ124" t="e">
        <f>AC124</f>
        <v>#REF!</v>
      </c>
      <c r="CR124">
        <f>AD124</f>
        <v>0</v>
      </c>
      <c r="CS124">
        <f t="shared" si="157"/>
        <v>0</v>
      </c>
      <c r="CT124">
        <f t="shared" si="158"/>
        <v>0</v>
      </c>
      <c r="CU124">
        <f t="shared" si="159"/>
        <v>0</v>
      </c>
      <c r="CV124">
        <f t="shared" si="160"/>
        <v>0</v>
      </c>
      <c r="CW124">
        <f t="shared" si="161"/>
        <v>0</v>
      </c>
      <c r="CX124">
        <f t="shared" si="162"/>
        <v>0</v>
      </c>
      <c r="CY124">
        <f t="shared" si="163"/>
        <v>0</v>
      </c>
      <c r="CZ124">
        <f t="shared" si="164"/>
        <v>0</v>
      </c>
      <c r="DC124" t="s">
        <v>3</v>
      </c>
      <c r="DD124" t="s">
        <v>3</v>
      </c>
      <c r="DE124" t="s">
        <v>3</v>
      </c>
      <c r="DF124" t="s">
        <v>3</v>
      </c>
      <c r="DG124" t="s">
        <v>3</v>
      </c>
      <c r="DH124" t="s">
        <v>3</v>
      </c>
      <c r="DI124" t="s">
        <v>3</v>
      </c>
      <c r="DJ124" t="s">
        <v>3</v>
      </c>
      <c r="DK124" t="s">
        <v>3</v>
      </c>
      <c r="DL124" t="s">
        <v>3</v>
      </c>
      <c r="DM124" t="s">
        <v>3</v>
      </c>
      <c r="DN124">
        <v>0</v>
      </c>
      <c r="DO124">
        <v>0</v>
      </c>
      <c r="DP124">
        <v>1</v>
      </c>
      <c r="DQ124">
        <v>1</v>
      </c>
      <c r="DU124">
        <v>1005</v>
      </c>
      <c r="DV124" t="s">
        <v>305</v>
      </c>
      <c r="DW124" t="str">
        <f>'1.Лок.смета.и.Акт'!D140</f>
        <v>1000 м2</v>
      </c>
      <c r="DX124">
        <v>1000</v>
      </c>
      <c r="DZ124" t="s">
        <v>3</v>
      </c>
      <c r="EA124" t="s">
        <v>3</v>
      </c>
      <c r="EB124" t="s">
        <v>3</v>
      </c>
      <c r="EC124" t="s">
        <v>3</v>
      </c>
      <c r="EE124">
        <v>66434339</v>
      </c>
      <c r="EF124">
        <v>2</v>
      </c>
      <c r="EG124" t="s">
        <v>22</v>
      </c>
      <c r="EH124">
        <v>15</v>
      </c>
      <c r="EI124" t="s">
        <v>287</v>
      </c>
      <c r="EJ124">
        <v>1</v>
      </c>
      <c r="EK124">
        <v>15001</v>
      </c>
      <c r="EL124" t="s">
        <v>287</v>
      </c>
      <c r="EM124" t="s">
        <v>288</v>
      </c>
      <c r="EO124" t="s">
        <v>3</v>
      </c>
      <c r="EQ124">
        <v>0</v>
      </c>
      <c r="ER124">
        <v>241824.15</v>
      </c>
      <c r="ES124" s="31" t="e">
        <f>'1.Лок.смета.и.Акт'!#REF!</f>
        <v>#REF!</v>
      </c>
      <c r="ET124">
        <v>0</v>
      </c>
      <c r="EU124">
        <v>0</v>
      </c>
      <c r="EV124">
        <v>0</v>
      </c>
      <c r="EW124">
        <v>0</v>
      </c>
      <c r="EX124">
        <v>0</v>
      </c>
      <c r="EZ124">
        <v>5</v>
      </c>
      <c r="FC124">
        <v>0</v>
      </c>
      <c r="FD124">
        <v>18</v>
      </c>
      <c r="FF124">
        <v>231300</v>
      </c>
      <c r="FQ124">
        <v>0</v>
      </c>
      <c r="FR124">
        <v>0</v>
      </c>
      <c r="FS124">
        <v>0</v>
      </c>
      <c r="FX124">
        <v>100</v>
      </c>
      <c r="FY124">
        <v>49</v>
      </c>
      <c r="GA124" t="s">
        <v>307</v>
      </c>
      <c r="GD124">
        <v>1</v>
      </c>
      <c r="GF124">
        <v>1134990686</v>
      </c>
      <c r="GG124">
        <v>2</v>
      </c>
      <c r="GH124">
        <v>3</v>
      </c>
      <c r="GI124">
        <v>3</v>
      </c>
      <c r="GJ124">
        <v>0</v>
      </c>
      <c r="GK124">
        <v>0</v>
      </c>
      <c r="GL124">
        <f t="shared" si="165"/>
        <v>0</v>
      </c>
      <c r="GM124" t="e">
        <f t="shared" si="166"/>
        <v>#REF!</v>
      </c>
      <c r="GN124" t="e">
        <f t="shared" si="167"/>
        <v>#REF!</v>
      </c>
      <c r="GO124">
        <f t="shared" si="168"/>
        <v>0</v>
      </c>
      <c r="GP124">
        <f t="shared" si="169"/>
        <v>0</v>
      </c>
      <c r="GR124">
        <v>1</v>
      </c>
      <c r="GS124">
        <v>1</v>
      </c>
      <c r="GT124">
        <v>0</v>
      </c>
      <c r="GU124" t="s">
        <v>3</v>
      </c>
      <c r="GV124">
        <f t="shared" si="170"/>
        <v>0</v>
      </c>
      <c r="GW124">
        <v>1</v>
      </c>
      <c r="GX124">
        <f t="shared" si="171"/>
        <v>0</v>
      </c>
      <c r="HA124">
        <v>0</v>
      </c>
      <c r="HB124">
        <v>0</v>
      </c>
      <c r="HC124">
        <f t="shared" si="172"/>
        <v>0</v>
      </c>
      <c r="HE124" t="s">
        <v>35</v>
      </c>
      <c r="HF124" t="s">
        <v>36</v>
      </c>
      <c r="HG124" t="e">
        <f>ROUND(AC124*I124,0)</f>
        <v>#REF!</v>
      </c>
      <c r="HM124" t="s">
        <v>3</v>
      </c>
      <c r="HN124" t="s">
        <v>289</v>
      </c>
      <c r="HO124" t="s">
        <v>290</v>
      </c>
      <c r="HP124" t="s">
        <v>287</v>
      </c>
      <c r="HQ124" t="s">
        <v>287</v>
      </c>
      <c r="HS124">
        <v>0</v>
      </c>
      <c r="IF124">
        <v>-1</v>
      </c>
      <c r="IK124">
        <v>0</v>
      </c>
    </row>
    <row r="125" spans="1:245" x14ac:dyDescent="0.2">
      <c r="A125">
        <v>17</v>
      </c>
      <c r="B125">
        <v>1</v>
      </c>
      <c r="C125">
        <f>ROW(SmtRes!A182)</f>
        <v>182</v>
      </c>
      <c r="D125">
        <f>ROW(EtalonRes!A151)</f>
        <v>151</v>
      </c>
      <c r="E125" t="s">
        <v>308</v>
      </c>
      <c r="F125" t="s">
        <v>309</v>
      </c>
      <c r="G125" t="s">
        <v>310</v>
      </c>
      <c r="H125" t="s">
        <v>206</v>
      </c>
      <c r="I125">
        <f>'1.Лок.смета.и.Акт'!E141</f>
        <v>40.32</v>
      </c>
      <c r="J125">
        <v>0</v>
      </c>
      <c r="K125">
        <v>40.32</v>
      </c>
      <c r="O125" t="e">
        <f t="shared" si="136"/>
        <v>#REF!</v>
      </c>
      <c r="P125" t="e">
        <f t="shared" si="137"/>
        <v>#REF!</v>
      </c>
      <c r="Q125">
        <f t="shared" si="138"/>
        <v>0</v>
      </c>
      <c r="R125">
        <f t="shared" si="139"/>
        <v>0</v>
      </c>
      <c r="S125" t="e">
        <f t="shared" si="140"/>
        <v>#REF!</v>
      </c>
      <c r="T125">
        <f t="shared" si="141"/>
        <v>0</v>
      </c>
      <c r="U125" t="e">
        <f t="shared" si="142"/>
        <v>#REF!</v>
      </c>
      <c r="V125">
        <f t="shared" si="143"/>
        <v>0</v>
      </c>
      <c r="W125">
        <f t="shared" si="144"/>
        <v>0</v>
      </c>
      <c r="X125" t="e">
        <f t="shared" si="145"/>
        <v>#REF!</v>
      </c>
      <c r="Y125" t="e">
        <f t="shared" si="146"/>
        <v>#REF!</v>
      </c>
      <c r="AA125">
        <v>88223195</v>
      </c>
      <c r="AB125" t="e">
        <f t="shared" si="147"/>
        <v>#REF!</v>
      </c>
      <c r="AC125" t="e">
        <f t="shared" si="148"/>
        <v>#REF!</v>
      </c>
      <c r="AD125">
        <f t="shared" si="149"/>
        <v>0</v>
      </c>
      <c r="AE125">
        <f t="shared" si="150"/>
        <v>0</v>
      </c>
      <c r="AF125" t="e">
        <f t="shared" si="151"/>
        <v>#REF!</v>
      </c>
      <c r="AG125">
        <f t="shared" si="152"/>
        <v>0</v>
      </c>
      <c r="AH125" t="e">
        <f t="shared" si="153"/>
        <v>#REF!</v>
      </c>
      <c r="AI125">
        <f t="shared" si="154"/>
        <v>0</v>
      </c>
      <c r="AJ125">
        <f t="shared" si="155"/>
        <v>0</v>
      </c>
      <c r="AK125" t="e">
        <f>AL125+AM125+AO125</f>
        <v>#REF!</v>
      </c>
      <c r="AL125" s="31" t="e">
        <f>'1.Лок.смета.и.Акт'!#REF!</f>
        <v>#REF!</v>
      </c>
      <c r="AM125">
        <v>0</v>
      </c>
      <c r="AN125">
        <v>0</v>
      </c>
      <c r="AO125" s="31" t="e">
        <f>'1.Лок.смета.и.Акт'!#REF!</f>
        <v>#REF!</v>
      </c>
      <c r="AP125">
        <v>0</v>
      </c>
      <c r="AQ125" t="e">
        <f>'1.Лок.смета.и.Акт'!#REF!</f>
        <v>#REF!</v>
      </c>
      <c r="AR125">
        <v>0</v>
      </c>
      <c r="AS125">
        <v>0</v>
      </c>
      <c r="AT125">
        <v>108</v>
      </c>
      <c r="AU125">
        <v>55</v>
      </c>
      <c r="AV125">
        <v>1</v>
      </c>
      <c r="AW125">
        <v>1</v>
      </c>
      <c r="AZ125">
        <v>1</v>
      </c>
      <c r="BA125" t="e">
        <f>'1.Лок.смета.и.Акт'!#REF!</f>
        <v>#REF!</v>
      </c>
      <c r="BB125">
        <v>15.44</v>
      </c>
      <c r="BC125" t="e">
        <f>'1.Лок.смета.и.Акт'!#REF!</f>
        <v>#REF!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1</v>
      </c>
      <c r="BJ125" t="s">
        <v>311</v>
      </c>
      <c r="BM125">
        <v>10001</v>
      </c>
      <c r="BN125">
        <v>0</v>
      </c>
      <c r="BO125" t="s">
        <v>3</v>
      </c>
      <c r="BP125">
        <v>0</v>
      </c>
      <c r="BQ125">
        <v>2</v>
      </c>
      <c r="BR125">
        <v>0</v>
      </c>
      <c r="BS125">
        <v>44.46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108</v>
      </c>
      <c r="CA125">
        <v>55</v>
      </c>
      <c r="CB125" t="s">
        <v>3</v>
      </c>
      <c r="CE125">
        <v>0</v>
      </c>
      <c r="CF125">
        <v>0</v>
      </c>
      <c r="CG125">
        <v>0</v>
      </c>
      <c r="CM125">
        <v>0</v>
      </c>
      <c r="CN125" t="s">
        <v>3</v>
      </c>
      <c r="CO125">
        <v>0</v>
      </c>
      <c r="CP125" t="e">
        <f t="shared" si="156"/>
        <v>#REF!</v>
      </c>
      <c r="CQ125" t="e">
        <f t="shared" ref="CQ125:CQ140" si="173">AC125*BC125</f>
        <v>#REF!</v>
      </c>
      <c r="CR125">
        <f t="shared" ref="CR125:CR140" si="174">AD125*BB125</f>
        <v>0</v>
      </c>
      <c r="CS125">
        <f t="shared" si="157"/>
        <v>0</v>
      </c>
      <c r="CT125" t="e">
        <f t="shared" si="158"/>
        <v>#REF!</v>
      </c>
      <c r="CU125">
        <f t="shared" si="159"/>
        <v>0</v>
      </c>
      <c r="CV125" t="e">
        <f t="shared" si="160"/>
        <v>#REF!</v>
      </c>
      <c r="CW125">
        <f t="shared" si="161"/>
        <v>0</v>
      </c>
      <c r="CX125">
        <f t="shared" si="162"/>
        <v>0</v>
      </c>
      <c r="CY125" t="e">
        <f t="shared" si="163"/>
        <v>#REF!</v>
      </c>
      <c r="CZ125" t="e">
        <f t="shared" si="164"/>
        <v>#REF!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1003</v>
      </c>
      <c r="DV125" t="s">
        <v>206</v>
      </c>
      <c r="DW125" t="str">
        <f>'1.Лок.смета.и.Акт'!D141</f>
        <v>100 м</v>
      </c>
      <c r="DX125">
        <v>100</v>
      </c>
      <c r="DZ125" t="s">
        <v>3</v>
      </c>
      <c r="EA125" t="s">
        <v>3</v>
      </c>
      <c r="EB125" t="s">
        <v>3</v>
      </c>
      <c r="EC125" t="s">
        <v>3</v>
      </c>
      <c r="EE125">
        <v>66434312</v>
      </c>
      <c r="EF125">
        <v>2</v>
      </c>
      <c r="EG125" t="s">
        <v>22</v>
      </c>
      <c r="EH125">
        <v>10</v>
      </c>
      <c r="EI125" t="s">
        <v>102</v>
      </c>
      <c r="EJ125">
        <v>1</v>
      </c>
      <c r="EK125">
        <v>10001</v>
      </c>
      <c r="EL125" t="s">
        <v>102</v>
      </c>
      <c r="EM125" t="s">
        <v>103</v>
      </c>
      <c r="EO125" t="s">
        <v>3</v>
      </c>
      <c r="EQ125">
        <v>131072</v>
      </c>
      <c r="ER125" t="e">
        <f>ES125+ET125+EV125</f>
        <v>#REF!</v>
      </c>
      <c r="ES125" s="31" t="e">
        <f>'1.Лок.смета.и.Акт'!#REF!</f>
        <v>#REF!</v>
      </c>
      <c r="ET125">
        <v>0</v>
      </c>
      <c r="EU125">
        <v>0</v>
      </c>
      <c r="EV125" s="31" t="e">
        <f>'1.Лок.смета.и.Акт'!#REF!</f>
        <v>#REF!</v>
      </c>
      <c r="EW125" t="e">
        <f>'1.Лок.смета.и.Акт'!#REF!</f>
        <v>#REF!</v>
      </c>
      <c r="EX125">
        <v>0</v>
      </c>
      <c r="EY125">
        <v>0</v>
      </c>
      <c r="FQ125">
        <v>0</v>
      </c>
      <c r="FR125">
        <v>0</v>
      </c>
      <c r="FS125">
        <v>0</v>
      </c>
      <c r="FX125">
        <v>108</v>
      </c>
      <c r="FY125">
        <v>55</v>
      </c>
      <c r="GA125" t="s">
        <v>3</v>
      </c>
      <c r="GD125">
        <v>1</v>
      </c>
      <c r="GF125">
        <v>891761269</v>
      </c>
      <c r="GG125">
        <v>2</v>
      </c>
      <c r="GH125">
        <v>1</v>
      </c>
      <c r="GI125">
        <v>4</v>
      </c>
      <c r="GJ125">
        <v>0</v>
      </c>
      <c r="GK125">
        <v>0</v>
      </c>
      <c r="GL125">
        <f t="shared" si="165"/>
        <v>0</v>
      </c>
      <c r="GM125" t="e">
        <f t="shared" si="166"/>
        <v>#REF!</v>
      </c>
      <c r="GN125" t="e">
        <f t="shared" si="167"/>
        <v>#REF!</v>
      </c>
      <c r="GO125">
        <f t="shared" si="168"/>
        <v>0</v>
      </c>
      <c r="GP125">
        <f t="shared" si="169"/>
        <v>0</v>
      </c>
      <c r="GR125">
        <v>0</v>
      </c>
      <c r="GS125">
        <v>0</v>
      </c>
      <c r="GT125">
        <v>0</v>
      </c>
      <c r="GU125" t="s">
        <v>3</v>
      </c>
      <c r="GV125">
        <f t="shared" si="170"/>
        <v>0</v>
      </c>
      <c r="GW125">
        <v>1</v>
      </c>
      <c r="GX125">
        <f t="shared" si="171"/>
        <v>0</v>
      </c>
      <c r="HA125">
        <v>0</v>
      </c>
      <c r="HB125">
        <v>0</v>
      </c>
      <c r="HC125">
        <f t="shared" si="172"/>
        <v>0</v>
      </c>
      <c r="HE125" t="s">
        <v>3</v>
      </c>
      <c r="HF125" t="s">
        <v>3</v>
      </c>
      <c r="HM125" t="s">
        <v>3</v>
      </c>
      <c r="HN125" t="s">
        <v>104</v>
      </c>
      <c r="HO125" t="s">
        <v>105</v>
      </c>
      <c r="HP125" t="s">
        <v>102</v>
      </c>
      <c r="HQ125" t="s">
        <v>102</v>
      </c>
      <c r="HS125">
        <v>0</v>
      </c>
      <c r="IF125">
        <v>-1</v>
      </c>
      <c r="IK125">
        <v>0</v>
      </c>
    </row>
    <row r="126" spans="1:245" x14ac:dyDescent="0.2">
      <c r="A126">
        <v>18</v>
      </c>
      <c r="B126">
        <v>1</v>
      </c>
      <c r="C126">
        <v>182</v>
      </c>
      <c r="E126" t="s">
        <v>312</v>
      </c>
      <c r="F126" t="str">
        <f>'1.Лок.смета.и.Акт'!B142</f>
        <v>14.1.04.02-0011</v>
      </c>
      <c r="G126" t="s">
        <v>314</v>
      </c>
      <c r="H126" t="s">
        <v>51</v>
      </c>
      <c r="I126">
        <f>I125*J126</f>
        <v>-32.256</v>
      </c>
      <c r="J126">
        <v>-0.8</v>
      </c>
      <c r="K126">
        <v>-0.8</v>
      </c>
      <c r="O126" t="e">
        <f t="shared" si="136"/>
        <v>#REF!</v>
      </c>
      <c r="P126" t="e">
        <f t="shared" si="137"/>
        <v>#REF!</v>
      </c>
      <c r="Q126">
        <f t="shared" si="138"/>
        <v>0</v>
      </c>
      <c r="R126">
        <f t="shared" si="139"/>
        <v>0</v>
      </c>
      <c r="S126">
        <f t="shared" si="140"/>
        <v>0</v>
      </c>
      <c r="T126">
        <f t="shared" si="141"/>
        <v>0</v>
      </c>
      <c r="U126">
        <f t="shared" si="142"/>
        <v>0</v>
      </c>
      <c r="V126">
        <f t="shared" si="143"/>
        <v>0</v>
      </c>
      <c r="W126">
        <f t="shared" si="144"/>
        <v>0</v>
      </c>
      <c r="X126">
        <f t="shared" si="145"/>
        <v>0</v>
      </c>
      <c r="Y126">
        <f t="shared" si="146"/>
        <v>0</v>
      </c>
      <c r="AA126">
        <v>88223195</v>
      </c>
      <c r="AB126" t="e">
        <f t="shared" si="147"/>
        <v>#REF!</v>
      </c>
      <c r="AC126" t="e">
        <f t="shared" si="148"/>
        <v>#REF!</v>
      </c>
      <c r="AD126">
        <f t="shared" si="149"/>
        <v>0</v>
      </c>
      <c r="AE126">
        <f t="shared" si="150"/>
        <v>0</v>
      </c>
      <c r="AF126">
        <f t="shared" si="151"/>
        <v>0</v>
      </c>
      <c r="AG126">
        <f t="shared" si="152"/>
        <v>0</v>
      </c>
      <c r="AH126">
        <f t="shared" si="153"/>
        <v>0</v>
      </c>
      <c r="AI126">
        <f t="shared" si="154"/>
        <v>0</v>
      </c>
      <c r="AJ126">
        <f t="shared" si="155"/>
        <v>0</v>
      </c>
      <c r="AK126">
        <v>45</v>
      </c>
      <c r="AL126" s="31" t="e">
        <f>'1.Лок.смета.и.Акт'!#REF!</f>
        <v>#REF!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108</v>
      </c>
      <c r="AU126">
        <v>55</v>
      </c>
      <c r="AV126">
        <v>1</v>
      </c>
      <c r="AW126">
        <v>1</v>
      </c>
      <c r="AZ126">
        <v>1</v>
      </c>
      <c r="BA126">
        <v>1</v>
      </c>
      <c r="BB126">
        <v>1</v>
      </c>
      <c r="BC126" t="e">
        <f>'1.Лок.смета.и.Акт'!#REF!</f>
        <v>#REF!</v>
      </c>
      <c r="BD126" t="s">
        <v>3</v>
      </c>
      <c r="BE126" t="s">
        <v>3</v>
      </c>
      <c r="BF126" t="s">
        <v>3</v>
      </c>
      <c r="BG126" t="s">
        <v>3</v>
      </c>
      <c r="BH126">
        <v>3</v>
      </c>
      <c r="BI126">
        <v>1</v>
      </c>
      <c r="BJ126" t="s">
        <v>315</v>
      </c>
      <c r="BM126">
        <v>10001</v>
      </c>
      <c r="BN126">
        <v>0</v>
      </c>
      <c r="BO126" t="s">
        <v>3</v>
      </c>
      <c r="BP126">
        <v>0</v>
      </c>
      <c r="BQ126">
        <v>2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3</v>
      </c>
      <c r="BZ126">
        <v>108</v>
      </c>
      <c r="CA126">
        <v>55</v>
      </c>
      <c r="CB126" t="s">
        <v>3</v>
      </c>
      <c r="CE126">
        <v>0</v>
      </c>
      <c r="CF126">
        <v>0</v>
      </c>
      <c r="CG126">
        <v>0</v>
      </c>
      <c r="CM126">
        <v>0</v>
      </c>
      <c r="CN126" t="s">
        <v>3</v>
      </c>
      <c r="CO126">
        <v>0</v>
      </c>
      <c r="CP126" t="e">
        <f t="shared" si="156"/>
        <v>#REF!</v>
      </c>
      <c r="CQ126" t="e">
        <f t="shared" si="173"/>
        <v>#REF!</v>
      </c>
      <c r="CR126">
        <f t="shared" si="174"/>
        <v>0</v>
      </c>
      <c r="CS126">
        <f t="shared" si="157"/>
        <v>0</v>
      </c>
      <c r="CT126">
        <f t="shared" si="158"/>
        <v>0</v>
      </c>
      <c r="CU126">
        <f t="shared" si="159"/>
        <v>0</v>
      </c>
      <c r="CV126">
        <f t="shared" si="160"/>
        <v>0</v>
      </c>
      <c r="CW126">
        <f t="shared" si="161"/>
        <v>0</v>
      </c>
      <c r="CX126">
        <f t="shared" si="162"/>
        <v>0</v>
      </c>
      <c r="CY126">
        <f t="shared" si="163"/>
        <v>0</v>
      </c>
      <c r="CZ126">
        <f t="shared" si="164"/>
        <v>0</v>
      </c>
      <c r="DC126" t="s">
        <v>3</v>
      </c>
      <c r="DD126" t="s">
        <v>3</v>
      </c>
      <c r="DE126" t="s">
        <v>3</v>
      </c>
      <c r="DF126" t="s">
        <v>3</v>
      </c>
      <c r="DG126" t="s">
        <v>3</v>
      </c>
      <c r="DH126" t="s">
        <v>3</v>
      </c>
      <c r="DI126" t="s">
        <v>3</v>
      </c>
      <c r="DJ126" t="s">
        <v>3</v>
      </c>
      <c r="DK126" t="s">
        <v>3</v>
      </c>
      <c r="DL126" t="s">
        <v>3</v>
      </c>
      <c r="DM126" t="s">
        <v>3</v>
      </c>
      <c r="DN126">
        <v>0</v>
      </c>
      <c r="DO126">
        <v>0</v>
      </c>
      <c r="DP126">
        <v>1</v>
      </c>
      <c r="DQ126">
        <v>1</v>
      </c>
      <c r="DU126">
        <v>1009</v>
      </c>
      <c r="DV126" t="s">
        <v>51</v>
      </c>
      <c r="DW126" t="str">
        <f>'1.Лок.смета.и.Акт'!D142</f>
        <v>кг</v>
      </c>
      <c r="DX126">
        <v>1</v>
      </c>
      <c r="DZ126" t="s">
        <v>3</v>
      </c>
      <c r="EA126" t="s">
        <v>3</v>
      </c>
      <c r="EB126" t="s">
        <v>3</v>
      </c>
      <c r="EC126" t="s">
        <v>3</v>
      </c>
      <c r="EE126">
        <v>66434312</v>
      </c>
      <c r="EF126">
        <v>2</v>
      </c>
      <c r="EG126" t="s">
        <v>22</v>
      </c>
      <c r="EH126">
        <v>10</v>
      </c>
      <c r="EI126" t="s">
        <v>102</v>
      </c>
      <c r="EJ126">
        <v>1</v>
      </c>
      <c r="EK126">
        <v>10001</v>
      </c>
      <c r="EL126" t="s">
        <v>102</v>
      </c>
      <c r="EM126" t="s">
        <v>103</v>
      </c>
      <c r="EO126" t="s">
        <v>3</v>
      </c>
      <c r="EQ126">
        <v>32768</v>
      </c>
      <c r="ER126">
        <v>45</v>
      </c>
      <c r="ES126" s="31" t="e">
        <f>'1.Лок.смета.и.Акт'!#REF!</f>
        <v>#REF!</v>
      </c>
      <c r="ET126">
        <v>0</v>
      </c>
      <c r="EU126">
        <v>0</v>
      </c>
      <c r="EV126">
        <v>0</v>
      </c>
      <c r="EW126">
        <v>0</v>
      </c>
      <c r="EX126">
        <v>0</v>
      </c>
      <c r="FQ126">
        <v>0</v>
      </c>
      <c r="FR126">
        <v>0</v>
      </c>
      <c r="FS126">
        <v>0</v>
      </c>
      <c r="FX126">
        <v>108</v>
      </c>
      <c r="FY126">
        <v>55</v>
      </c>
      <c r="GA126" t="s">
        <v>3</v>
      </c>
      <c r="GD126">
        <v>1</v>
      </c>
      <c r="GF126">
        <v>-1404647208</v>
      </c>
      <c r="GG126">
        <v>2</v>
      </c>
      <c r="GH126">
        <v>1</v>
      </c>
      <c r="GI126">
        <v>4</v>
      </c>
      <c r="GJ126">
        <v>0</v>
      </c>
      <c r="GK126">
        <v>0</v>
      </c>
      <c r="GL126">
        <f t="shared" si="165"/>
        <v>0</v>
      </c>
      <c r="GM126" t="e">
        <f t="shared" si="166"/>
        <v>#REF!</v>
      </c>
      <c r="GN126" t="e">
        <f t="shared" si="167"/>
        <v>#REF!</v>
      </c>
      <c r="GO126">
        <f t="shared" si="168"/>
        <v>0</v>
      </c>
      <c r="GP126">
        <f t="shared" si="169"/>
        <v>0</v>
      </c>
      <c r="GR126">
        <v>0</v>
      </c>
      <c r="GS126">
        <v>0</v>
      </c>
      <c r="GT126">
        <v>0</v>
      </c>
      <c r="GU126" t="s">
        <v>3</v>
      </c>
      <c r="GV126">
        <f t="shared" si="170"/>
        <v>0</v>
      </c>
      <c r="GW126">
        <v>1</v>
      </c>
      <c r="GX126">
        <f t="shared" si="171"/>
        <v>0</v>
      </c>
      <c r="HA126">
        <v>0</v>
      </c>
      <c r="HB126">
        <v>0</v>
      </c>
      <c r="HC126">
        <f t="shared" si="172"/>
        <v>0</v>
      </c>
      <c r="HE126" t="s">
        <v>3</v>
      </c>
      <c r="HF126" t="s">
        <v>3</v>
      </c>
      <c r="HM126" t="s">
        <v>3</v>
      </c>
      <c r="HN126" t="s">
        <v>104</v>
      </c>
      <c r="HO126" t="s">
        <v>105</v>
      </c>
      <c r="HP126" t="s">
        <v>102</v>
      </c>
      <c r="HQ126" t="s">
        <v>102</v>
      </c>
      <c r="HS126">
        <v>0</v>
      </c>
      <c r="IF126">
        <v>-1</v>
      </c>
      <c r="IK126">
        <v>0</v>
      </c>
    </row>
    <row r="127" spans="1:245" x14ac:dyDescent="0.2">
      <c r="A127">
        <v>18</v>
      </c>
      <c r="B127">
        <v>1</v>
      </c>
      <c r="C127">
        <v>181</v>
      </c>
      <c r="E127" t="s">
        <v>316</v>
      </c>
      <c r="F127" t="str">
        <f>'1.Лок.смета.и.Акт'!B143</f>
        <v>11.3.03.13-0021</v>
      </c>
      <c r="G127" t="s">
        <v>318</v>
      </c>
      <c r="H127" t="s">
        <v>30</v>
      </c>
      <c r="I127">
        <f>I125*J127</f>
        <v>1344</v>
      </c>
      <c r="J127" s="78">
        <f>'4.Ведомость_списания'!F108</f>
        <v>33.333333333333336</v>
      </c>
      <c r="K127">
        <v>33.333333332999999</v>
      </c>
      <c r="O127" t="e">
        <f t="shared" si="136"/>
        <v>#REF!</v>
      </c>
      <c r="P127" t="e">
        <f t="shared" si="137"/>
        <v>#REF!</v>
      </c>
      <c r="Q127">
        <f t="shared" si="138"/>
        <v>0</v>
      </c>
      <c r="R127">
        <f t="shared" si="139"/>
        <v>0</v>
      </c>
      <c r="S127">
        <f t="shared" si="140"/>
        <v>0</v>
      </c>
      <c r="T127">
        <f t="shared" si="141"/>
        <v>0</v>
      </c>
      <c r="U127">
        <f t="shared" si="142"/>
        <v>0</v>
      </c>
      <c r="V127">
        <f t="shared" si="143"/>
        <v>0</v>
      </c>
      <c r="W127">
        <f t="shared" si="144"/>
        <v>0</v>
      </c>
      <c r="X127">
        <f t="shared" si="145"/>
        <v>0</v>
      </c>
      <c r="Y127">
        <f t="shared" si="146"/>
        <v>0</v>
      </c>
      <c r="AA127">
        <v>88223195</v>
      </c>
      <c r="AB127" t="e">
        <f t="shared" si="147"/>
        <v>#REF!</v>
      </c>
      <c r="AC127" t="e">
        <f t="shared" si="148"/>
        <v>#REF!</v>
      </c>
      <c r="AD127">
        <f t="shared" si="149"/>
        <v>0</v>
      </c>
      <c r="AE127">
        <f t="shared" si="150"/>
        <v>0</v>
      </c>
      <c r="AF127">
        <f t="shared" si="151"/>
        <v>0</v>
      </c>
      <c r="AG127">
        <f t="shared" si="152"/>
        <v>0</v>
      </c>
      <c r="AH127">
        <f t="shared" si="153"/>
        <v>0</v>
      </c>
      <c r="AI127">
        <f t="shared" si="154"/>
        <v>0</v>
      </c>
      <c r="AJ127">
        <f t="shared" si="155"/>
        <v>0</v>
      </c>
      <c r="AK127">
        <v>1.79</v>
      </c>
      <c r="AL127" s="31" t="e">
        <f>'1.Лок.смета.и.Акт'!#REF!</f>
        <v>#REF!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108</v>
      </c>
      <c r="AU127">
        <v>55</v>
      </c>
      <c r="AV127">
        <v>1</v>
      </c>
      <c r="AW127">
        <v>1</v>
      </c>
      <c r="AZ127">
        <v>1</v>
      </c>
      <c r="BA127">
        <v>1</v>
      </c>
      <c r="BB127">
        <v>1</v>
      </c>
      <c r="BC127" t="e">
        <f>'1.Лок.смета.и.Акт'!#REF!</f>
        <v>#REF!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1</v>
      </c>
      <c r="BJ127" t="s">
        <v>319</v>
      </c>
      <c r="BM127">
        <v>10001</v>
      </c>
      <c r="BN127">
        <v>0</v>
      </c>
      <c r="BO127" t="s">
        <v>3</v>
      </c>
      <c r="BP127">
        <v>0</v>
      </c>
      <c r="BQ127">
        <v>2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108</v>
      </c>
      <c r="CA127">
        <v>55</v>
      </c>
      <c r="CB127" t="s">
        <v>3</v>
      </c>
      <c r="CE127">
        <v>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 t="e">
        <f t="shared" si="156"/>
        <v>#REF!</v>
      </c>
      <c r="CQ127" t="e">
        <f t="shared" si="173"/>
        <v>#REF!</v>
      </c>
      <c r="CR127">
        <f t="shared" si="174"/>
        <v>0</v>
      </c>
      <c r="CS127">
        <f t="shared" si="157"/>
        <v>0</v>
      </c>
      <c r="CT127">
        <f t="shared" si="158"/>
        <v>0</v>
      </c>
      <c r="CU127">
        <f t="shared" si="159"/>
        <v>0</v>
      </c>
      <c r="CV127">
        <f t="shared" si="160"/>
        <v>0</v>
      </c>
      <c r="CW127">
        <f t="shared" si="161"/>
        <v>0</v>
      </c>
      <c r="CX127">
        <f t="shared" si="162"/>
        <v>0</v>
      </c>
      <c r="CY127">
        <f t="shared" si="163"/>
        <v>0</v>
      </c>
      <c r="CZ127">
        <f t="shared" si="164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1013</v>
      </c>
      <c r="DV127" t="s">
        <v>30</v>
      </c>
      <c r="DW127" t="str">
        <f>'1.Лок.смета.и.Акт'!D143</f>
        <v>ШТ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66434312</v>
      </c>
      <c r="EF127">
        <v>2</v>
      </c>
      <c r="EG127" t="s">
        <v>22</v>
      </c>
      <c r="EH127">
        <v>10</v>
      </c>
      <c r="EI127" t="s">
        <v>102</v>
      </c>
      <c r="EJ127">
        <v>1</v>
      </c>
      <c r="EK127">
        <v>10001</v>
      </c>
      <c r="EL127" t="s">
        <v>102</v>
      </c>
      <c r="EM127" t="s">
        <v>103</v>
      </c>
      <c r="EO127" t="s">
        <v>3</v>
      </c>
      <c r="EQ127">
        <v>0</v>
      </c>
      <c r="ER127">
        <v>1.79</v>
      </c>
      <c r="ES127" s="31" t="e">
        <f>'1.Лок.смета.и.Акт'!#REF!</f>
        <v>#REF!</v>
      </c>
      <c r="ET127">
        <v>0</v>
      </c>
      <c r="EU127">
        <v>0</v>
      </c>
      <c r="EV127">
        <v>0</v>
      </c>
      <c r="EW127">
        <v>0</v>
      </c>
      <c r="EX127">
        <v>0</v>
      </c>
      <c r="FQ127">
        <v>0</v>
      </c>
      <c r="FR127">
        <v>0</v>
      </c>
      <c r="FS127">
        <v>0</v>
      </c>
      <c r="FX127">
        <v>108</v>
      </c>
      <c r="FY127">
        <v>55</v>
      </c>
      <c r="GA127" t="s">
        <v>3</v>
      </c>
      <c r="GD127">
        <v>1</v>
      </c>
      <c r="GF127">
        <v>1991617723</v>
      </c>
      <c r="GG127">
        <v>2</v>
      </c>
      <c r="GH127">
        <v>1</v>
      </c>
      <c r="GI127">
        <v>4</v>
      </c>
      <c r="GJ127">
        <v>0</v>
      </c>
      <c r="GK127">
        <v>0</v>
      </c>
      <c r="GL127">
        <f t="shared" si="165"/>
        <v>0</v>
      </c>
      <c r="GM127" t="e">
        <f t="shared" si="166"/>
        <v>#REF!</v>
      </c>
      <c r="GN127" t="e">
        <f t="shared" si="167"/>
        <v>#REF!</v>
      </c>
      <c r="GO127">
        <f t="shared" si="168"/>
        <v>0</v>
      </c>
      <c r="GP127">
        <f t="shared" si="169"/>
        <v>0</v>
      </c>
      <c r="GR127">
        <v>0</v>
      </c>
      <c r="GS127">
        <v>0</v>
      </c>
      <c r="GT127">
        <v>0</v>
      </c>
      <c r="GU127" t="s">
        <v>3</v>
      </c>
      <c r="GV127">
        <f t="shared" si="170"/>
        <v>0</v>
      </c>
      <c r="GW127">
        <v>1</v>
      </c>
      <c r="GX127">
        <f t="shared" si="171"/>
        <v>0</v>
      </c>
      <c r="HA127">
        <v>0</v>
      </c>
      <c r="HB127">
        <v>0</v>
      </c>
      <c r="HC127">
        <f t="shared" si="172"/>
        <v>0</v>
      </c>
      <c r="HE127" t="s">
        <v>3</v>
      </c>
      <c r="HF127" t="s">
        <v>3</v>
      </c>
      <c r="HM127" t="s">
        <v>3</v>
      </c>
      <c r="HN127" t="s">
        <v>104</v>
      </c>
      <c r="HO127" t="s">
        <v>105</v>
      </c>
      <c r="HP127" t="s">
        <v>102</v>
      </c>
      <c r="HQ127" t="s">
        <v>102</v>
      </c>
      <c r="HS127">
        <v>0</v>
      </c>
      <c r="IF127">
        <v>-1</v>
      </c>
      <c r="IK127">
        <v>0</v>
      </c>
    </row>
    <row r="128" spans="1:245" x14ac:dyDescent="0.2">
      <c r="A128">
        <v>18</v>
      </c>
      <c r="B128">
        <v>1</v>
      </c>
      <c r="C128">
        <v>180</v>
      </c>
      <c r="E128" t="s">
        <v>320</v>
      </c>
      <c r="F128" t="str">
        <f>'1.Лок.смета.и.Акт'!B144</f>
        <v>01.7.15.04-0048</v>
      </c>
      <c r="G128" t="s">
        <v>322</v>
      </c>
      <c r="H128" t="s">
        <v>323</v>
      </c>
      <c r="I128">
        <f>I125*J128</f>
        <v>134.35591679999999</v>
      </c>
      <c r="J128" s="78">
        <f>'4.Ведомость_списания'!F109</f>
        <v>3.3322399999999996</v>
      </c>
      <c r="K128">
        <v>3.3322400000000001</v>
      </c>
      <c r="O128" t="e">
        <f t="shared" si="136"/>
        <v>#REF!</v>
      </c>
      <c r="P128" t="e">
        <f t="shared" si="137"/>
        <v>#REF!</v>
      </c>
      <c r="Q128">
        <f t="shared" si="138"/>
        <v>0</v>
      </c>
      <c r="R128">
        <f t="shared" si="139"/>
        <v>0</v>
      </c>
      <c r="S128">
        <f t="shared" si="140"/>
        <v>0</v>
      </c>
      <c r="T128">
        <f t="shared" si="141"/>
        <v>0</v>
      </c>
      <c r="U128">
        <f t="shared" si="142"/>
        <v>0</v>
      </c>
      <c r="V128">
        <f t="shared" si="143"/>
        <v>0</v>
      </c>
      <c r="W128">
        <f t="shared" si="144"/>
        <v>0</v>
      </c>
      <c r="X128">
        <f t="shared" si="145"/>
        <v>0</v>
      </c>
      <c r="Y128">
        <f t="shared" si="146"/>
        <v>0</v>
      </c>
      <c r="AA128">
        <v>88223195</v>
      </c>
      <c r="AB128" t="e">
        <f t="shared" si="147"/>
        <v>#REF!</v>
      </c>
      <c r="AC128" t="e">
        <f t="shared" si="148"/>
        <v>#REF!</v>
      </c>
      <c r="AD128">
        <f t="shared" si="149"/>
        <v>0</v>
      </c>
      <c r="AE128">
        <f t="shared" si="150"/>
        <v>0</v>
      </c>
      <c r="AF128">
        <f t="shared" si="151"/>
        <v>0</v>
      </c>
      <c r="AG128">
        <f t="shared" si="152"/>
        <v>0</v>
      </c>
      <c r="AH128">
        <f t="shared" si="153"/>
        <v>0</v>
      </c>
      <c r="AI128">
        <f t="shared" si="154"/>
        <v>0</v>
      </c>
      <c r="AJ128">
        <f t="shared" si="155"/>
        <v>0</v>
      </c>
      <c r="AK128">
        <v>12</v>
      </c>
      <c r="AL128" s="31" t="e">
        <f>'1.Лок.смета.и.Акт'!#REF!</f>
        <v>#REF!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108</v>
      </c>
      <c r="AU128">
        <v>55</v>
      </c>
      <c r="AV128">
        <v>1</v>
      </c>
      <c r="AW128">
        <v>1</v>
      </c>
      <c r="AZ128">
        <v>1</v>
      </c>
      <c r="BA128">
        <v>1</v>
      </c>
      <c r="BB128">
        <v>1</v>
      </c>
      <c r="BC128" t="e">
        <f>'1.Лок.смета.и.Акт'!#REF!</f>
        <v>#REF!</v>
      </c>
      <c r="BD128" t="s">
        <v>3</v>
      </c>
      <c r="BE128" t="s">
        <v>3</v>
      </c>
      <c r="BF128" t="s">
        <v>3</v>
      </c>
      <c r="BG128" t="s">
        <v>3</v>
      </c>
      <c r="BH128">
        <v>3</v>
      </c>
      <c r="BI128">
        <v>1</v>
      </c>
      <c r="BJ128" t="s">
        <v>324</v>
      </c>
      <c r="BM128">
        <v>10001</v>
      </c>
      <c r="BN128">
        <v>0</v>
      </c>
      <c r="BO128" t="s">
        <v>3</v>
      </c>
      <c r="BP128">
        <v>0</v>
      </c>
      <c r="BQ128">
        <v>2</v>
      </c>
      <c r="BR128">
        <v>0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108</v>
      </c>
      <c r="CA128">
        <v>55</v>
      </c>
      <c r="CB128" t="s">
        <v>3</v>
      </c>
      <c r="CE128">
        <v>0</v>
      </c>
      <c r="CF128">
        <v>0</v>
      </c>
      <c r="CG128">
        <v>0</v>
      </c>
      <c r="CM128">
        <v>0</v>
      </c>
      <c r="CN128" t="s">
        <v>3</v>
      </c>
      <c r="CO128">
        <v>0</v>
      </c>
      <c r="CP128" t="e">
        <f t="shared" si="156"/>
        <v>#REF!</v>
      </c>
      <c r="CQ128" t="e">
        <f t="shared" si="173"/>
        <v>#REF!</v>
      </c>
      <c r="CR128">
        <f t="shared" si="174"/>
        <v>0</v>
      </c>
      <c r="CS128">
        <f t="shared" si="157"/>
        <v>0</v>
      </c>
      <c r="CT128">
        <f t="shared" si="158"/>
        <v>0</v>
      </c>
      <c r="CU128">
        <f t="shared" si="159"/>
        <v>0</v>
      </c>
      <c r="CV128">
        <f t="shared" si="160"/>
        <v>0</v>
      </c>
      <c r="CW128">
        <f t="shared" si="161"/>
        <v>0</v>
      </c>
      <c r="CX128">
        <f t="shared" si="162"/>
        <v>0</v>
      </c>
      <c r="CY128">
        <f t="shared" si="163"/>
        <v>0</v>
      </c>
      <c r="CZ128">
        <f t="shared" si="164"/>
        <v>0</v>
      </c>
      <c r="DC128" t="s">
        <v>3</v>
      </c>
      <c r="DD128" t="s">
        <v>3</v>
      </c>
      <c r="DE128" t="s">
        <v>3</v>
      </c>
      <c r="DF128" t="s">
        <v>3</v>
      </c>
      <c r="DG128" t="s">
        <v>3</v>
      </c>
      <c r="DH128" t="s">
        <v>3</v>
      </c>
      <c r="DI128" t="s">
        <v>3</v>
      </c>
      <c r="DJ128" t="s">
        <v>3</v>
      </c>
      <c r="DK128" t="s">
        <v>3</v>
      </c>
      <c r="DL128" t="s">
        <v>3</v>
      </c>
      <c r="DM128" t="s">
        <v>3</v>
      </c>
      <c r="DN128">
        <v>0</v>
      </c>
      <c r="DO128">
        <v>0</v>
      </c>
      <c r="DP128">
        <v>1</v>
      </c>
      <c r="DQ128">
        <v>1</v>
      </c>
      <c r="DU128">
        <v>1013</v>
      </c>
      <c r="DV128" t="s">
        <v>323</v>
      </c>
      <c r="DW128" t="str">
        <f>'1.Лок.смета.и.Акт'!D144</f>
        <v>100 ШТ</v>
      </c>
      <c r="DX128">
        <v>1</v>
      </c>
      <c r="DZ128" t="s">
        <v>3</v>
      </c>
      <c r="EA128" t="s">
        <v>3</v>
      </c>
      <c r="EB128" t="s">
        <v>3</v>
      </c>
      <c r="EC128" t="s">
        <v>3</v>
      </c>
      <c r="EE128">
        <v>66434312</v>
      </c>
      <c r="EF128">
        <v>2</v>
      </c>
      <c r="EG128" t="s">
        <v>22</v>
      </c>
      <c r="EH128">
        <v>10</v>
      </c>
      <c r="EI128" t="s">
        <v>102</v>
      </c>
      <c r="EJ128">
        <v>1</v>
      </c>
      <c r="EK128">
        <v>10001</v>
      </c>
      <c r="EL128" t="s">
        <v>102</v>
      </c>
      <c r="EM128" t="s">
        <v>103</v>
      </c>
      <c r="EO128" t="s">
        <v>3</v>
      </c>
      <c r="EQ128">
        <v>0</v>
      </c>
      <c r="ER128">
        <v>12</v>
      </c>
      <c r="ES128" s="31" t="e">
        <f>'1.Лок.смета.и.Акт'!#REF!</f>
        <v>#REF!</v>
      </c>
      <c r="ET128">
        <v>0</v>
      </c>
      <c r="EU128">
        <v>0</v>
      </c>
      <c r="EV128">
        <v>0</v>
      </c>
      <c r="EW128">
        <v>0</v>
      </c>
      <c r="EX128">
        <v>0</v>
      </c>
      <c r="FQ128">
        <v>0</v>
      </c>
      <c r="FR128">
        <v>0</v>
      </c>
      <c r="FS128">
        <v>0</v>
      </c>
      <c r="FX128">
        <v>108</v>
      </c>
      <c r="FY128">
        <v>55</v>
      </c>
      <c r="GA128" t="s">
        <v>3</v>
      </c>
      <c r="GD128">
        <v>1</v>
      </c>
      <c r="GF128">
        <v>-1109928473</v>
      </c>
      <c r="GG128">
        <v>2</v>
      </c>
      <c r="GH128">
        <v>1</v>
      </c>
      <c r="GI128">
        <v>4</v>
      </c>
      <c r="GJ128">
        <v>0</v>
      </c>
      <c r="GK128">
        <v>0</v>
      </c>
      <c r="GL128">
        <f t="shared" si="165"/>
        <v>0</v>
      </c>
      <c r="GM128" t="e">
        <f t="shared" si="166"/>
        <v>#REF!</v>
      </c>
      <c r="GN128" t="e">
        <f t="shared" si="167"/>
        <v>#REF!</v>
      </c>
      <c r="GO128">
        <f t="shared" si="168"/>
        <v>0</v>
      </c>
      <c r="GP128">
        <f t="shared" si="169"/>
        <v>0</v>
      </c>
      <c r="GR128">
        <v>0</v>
      </c>
      <c r="GS128">
        <v>0</v>
      </c>
      <c r="GT128">
        <v>0</v>
      </c>
      <c r="GU128" t="s">
        <v>3</v>
      </c>
      <c r="GV128">
        <f t="shared" si="170"/>
        <v>0</v>
      </c>
      <c r="GW128">
        <v>1</v>
      </c>
      <c r="GX128">
        <f t="shared" si="171"/>
        <v>0</v>
      </c>
      <c r="HA128">
        <v>0</v>
      </c>
      <c r="HB128">
        <v>0</v>
      </c>
      <c r="HC128">
        <f t="shared" si="172"/>
        <v>0</v>
      </c>
      <c r="HE128" t="s">
        <v>3</v>
      </c>
      <c r="HF128" t="s">
        <v>3</v>
      </c>
      <c r="HM128" t="s">
        <v>3</v>
      </c>
      <c r="HN128" t="s">
        <v>104</v>
      </c>
      <c r="HO128" t="s">
        <v>105</v>
      </c>
      <c r="HP128" t="s">
        <v>102</v>
      </c>
      <c r="HQ128" t="s">
        <v>102</v>
      </c>
      <c r="HS128">
        <v>0</v>
      </c>
      <c r="IF128">
        <v>-1</v>
      </c>
      <c r="IK128">
        <v>0</v>
      </c>
    </row>
    <row r="129" spans="1:245" x14ac:dyDescent="0.2">
      <c r="A129">
        <v>17</v>
      </c>
      <c r="B129">
        <v>1</v>
      </c>
      <c r="C129">
        <f>ROW(SmtRes!A185)</f>
        <v>185</v>
      </c>
      <c r="D129">
        <f>ROW(EtalonRes!A154)</f>
        <v>154</v>
      </c>
      <c r="E129" t="s">
        <v>325</v>
      </c>
      <c r="F129" t="s">
        <v>309</v>
      </c>
      <c r="G129" t="s">
        <v>326</v>
      </c>
      <c r="H129" t="s">
        <v>206</v>
      </c>
      <c r="I129">
        <f>'1.Лок.смета.и.Акт'!E145</f>
        <v>35.93</v>
      </c>
      <c r="J129">
        <v>0</v>
      </c>
      <c r="K129">
        <v>35.93</v>
      </c>
      <c r="O129" t="e">
        <f t="shared" si="136"/>
        <v>#REF!</v>
      </c>
      <c r="P129" t="e">
        <f t="shared" si="137"/>
        <v>#REF!</v>
      </c>
      <c r="Q129">
        <f t="shared" si="138"/>
        <v>0</v>
      </c>
      <c r="R129">
        <f t="shared" si="139"/>
        <v>0</v>
      </c>
      <c r="S129" t="e">
        <f t="shared" si="140"/>
        <v>#REF!</v>
      </c>
      <c r="T129">
        <f t="shared" si="141"/>
        <v>0</v>
      </c>
      <c r="U129" t="e">
        <f t="shared" si="142"/>
        <v>#REF!</v>
      </c>
      <c r="V129">
        <f t="shared" si="143"/>
        <v>0</v>
      </c>
      <c r="W129">
        <f t="shared" si="144"/>
        <v>0</v>
      </c>
      <c r="X129" t="e">
        <f t="shared" si="145"/>
        <v>#REF!</v>
      </c>
      <c r="Y129" t="e">
        <f t="shared" si="146"/>
        <v>#REF!</v>
      </c>
      <c r="AA129">
        <v>88223195</v>
      </c>
      <c r="AB129" t="e">
        <f t="shared" si="147"/>
        <v>#REF!</v>
      </c>
      <c r="AC129" t="e">
        <f t="shared" si="148"/>
        <v>#REF!</v>
      </c>
      <c r="AD129">
        <f t="shared" si="149"/>
        <v>0</v>
      </c>
      <c r="AE129">
        <f t="shared" si="150"/>
        <v>0</v>
      </c>
      <c r="AF129" t="e">
        <f t="shared" si="151"/>
        <v>#REF!</v>
      </c>
      <c r="AG129">
        <f t="shared" si="152"/>
        <v>0</v>
      </c>
      <c r="AH129" t="e">
        <f t="shared" si="153"/>
        <v>#REF!</v>
      </c>
      <c r="AI129">
        <f t="shared" si="154"/>
        <v>0</v>
      </c>
      <c r="AJ129">
        <f t="shared" si="155"/>
        <v>0</v>
      </c>
      <c r="AK129" t="e">
        <f>AL129+AM129+AO129</f>
        <v>#REF!</v>
      </c>
      <c r="AL129" s="31" t="e">
        <f>'1.Лок.смета.и.Акт'!#REF!</f>
        <v>#REF!</v>
      </c>
      <c r="AM129">
        <v>0</v>
      </c>
      <c r="AN129">
        <v>0</v>
      </c>
      <c r="AO129" s="31" t="e">
        <f>'1.Лок.смета.и.Акт'!#REF!</f>
        <v>#REF!</v>
      </c>
      <c r="AP129">
        <v>0</v>
      </c>
      <c r="AQ129" t="e">
        <f>'1.Лок.смета.и.Акт'!#REF!</f>
        <v>#REF!</v>
      </c>
      <c r="AR129">
        <v>0</v>
      </c>
      <c r="AS129">
        <v>0</v>
      </c>
      <c r="AT129">
        <v>108</v>
      </c>
      <c r="AU129">
        <v>55</v>
      </c>
      <c r="AV129">
        <v>1</v>
      </c>
      <c r="AW129">
        <v>1</v>
      </c>
      <c r="AZ129">
        <v>1</v>
      </c>
      <c r="BA129" t="e">
        <f>'1.Лок.смета.и.Акт'!#REF!</f>
        <v>#REF!</v>
      </c>
      <c r="BB129">
        <v>15.44</v>
      </c>
      <c r="BC129" t="e">
        <f>'1.Лок.смета.и.Акт'!#REF!</f>
        <v>#REF!</v>
      </c>
      <c r="BD129" t="s">
        <v>3</v>
      </c>
      <c r="BE129" t="s">
        <v>3</v>
      </c>
      <c r="BF129" t="s">
        <v>3</v>
      </c>
      <c r="BG129" t="s">
        <v>3</v>
      </c>
      <c r="BH129">
        <v>0</v>
      </c>
      <c r="BI129">
        <v>1</v>
      </c>
      <c r="BJ129" t="s">
        <v>311</v>
      </c>
      <c r="BM129">
        <v>10001</v>
      </c>
      <c r="BN129">
        <v>0</v>
      </c>
      <c r="BO129" t="s">
        <v>3</v>
      </c>
      <c r="BP129">
        <v>0</v>
      </c>
      <c r="BQ129">
        <v>2</v>
      </c>
      <c r="BR129">
        <v>0</v>
      </c>
      <c r="BS129">
        <v>44.46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108</v>
      </c>
      <c r="CA129">
        <v>55</v>
      </c>
      <c r="CB129" t="s">
        <v>3</v>
      </c>
      <c r="CE129">
        <v>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 t="e">
        <f t="shared" si="156"/>
        <v>#REF!</v>
      </c>
      <c r="CQ129" t="e">
        <f t="shared" si="173"/>
        <v>#REF!</v>
      </c>
      <c r="CR129">
        <f t="shared" si="174"/>
        <v>0</v>
      </c>
      <c r="CS129">
        <f t="shared" si="157"/>
        <v>0</v>
      </c>
      <c r="CT129" t="e">
        <f t="shared" si="158"/>
        <v>#REF!</v>
      </c>
      <c r="CU129">
        <f t="shared" si="159"/>
        <v>0</v>
      </c>
      <c r="CV129" t="e">
        <f t="shared" si="160"/>
        <v>#REF!</v>
      </c>
      <c r="CW129">
        <f t="shared" si="161"/>
        <v>0</v>
      </c>
      <c r="CX129">
        <f t="shared" si="162"/>
        <v>0</v>
      </c>
      <c r="CY129" t="e">
        <f t="shared" si="163"/>
        <v>#REF!</v>
      </c>
      <c r="CZ129" t="e">
        <f t="shared" si="164"/>
        <v>#REF!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1003</v>
      </c>
      <c r="DV129" t="s">
        <v>206</v>
      </c>
      <c r="DW129" t="str">
        <f>'1.Лок.смета.и.Акт'!D145</f>
        <v>100 м</v>
      </c>
      <c r="DX129">
        <v>100</v>
      </c>
      <c r="DZ129" t="s">
        <v>3</v>
      </c>
      <c r="EA129" t="s">
        <v>3</v>
      </c>
      <c r="EB129" t="s">
        <v>3</v>
      </c>
      <c r="EC129" t="s">
        <v>3</v>
      </c>
      <c r="EE129">
        <v>66434312</v>
      </c>
      <c r="EF129">
        <v>2</v>
      </c>
      <c r="EG129" t="s">
        <v>22</v>
      </c>
      <c r="EH129">
        <v>10</v>
      </c>
      <c r="EI129" t="s">
        <v>102</v>
      </c>
      <c r="EJ129">
        <v>1</v>
      </c>
      <c r="EK129">
        <v>10001</v>
      </c>
      <c r="EL129" t="s">
        <v>102</v>
      </c>
      <c r="EM129" t="s">
        <v>103</v>
      </c>
      <c r="EO129" t="s">
        <v>3</v>
      </c>
      <c r="EQ129">
        <v>131072</v>
      </c>
      <c r="ER129" t="e">
        <f>ES129+ET129+EV129</f>
        <v>#REF!</v>
      </c>
      <c r="ES129" s="31" t="e">
        <f>'1.Лок.смета.и.Акт'!#REF!</f>
        <v>#REF!</v>
      </c>
      <c r="ET129">
        <v>0</v>
      </c>
      <c r="EU129">
        <v>0</v>
      </c>
      <c r="EV129" s="31" t="e">
        <f>'1.Лок.смета.и.Акт'!#REF!</f>
        <v>#REF!</v>
      </c>
      <c r="EW129" t="e">
        <f>'1.Лок.смета.и.Акт'!#REF!</f>
        <v>#REF!</v>
      </c>
      <c r="EX129">
        <v>0</v>
      </c>
      <c r="EY129">
        <v>0</v>
      </c>
      <c r="FQ129">
        <v>0</v>
      </c>
      <c r="FR129">
        <v>0</v>
      </c>
      <c r="FS129">
        <v>0</v>
      </c>
      <c r="FX129">
        <v>108</v>
      </c>
      <c r="FY129">
        <v>55</v>
      </c>
      <c r="GA129" t="s">
        <v>3</v>
      </c>
      <c r="GD129">
        <v>1</v>
      </c>
      <c r="GF129">
        <v>-123740890</v>
      </c>
      <c r="GG129">
        <v>2</v>
      </c>
      <c r="GH129">
        <v>1</v>
      </c>
      <c r="GI129">
        <v>4</v>
      </c>
      <c r="GJ129">
        <v>0</v>
      </c>
      <c r="GK129">
        <v>0</v>
      </c>
      <c r="GL129">
        <f t="shared" si="165"/>
        <v>0</v>
      </c>
      <c r="GM129" t="e">
        <f t="shared" si="166"/>
        <v>#REF!</v>
      </c>
      <c r="GN129" t="e">
        <f t="shared" si="167"/>
        <v>#REF!</v>
      </c>
      <c r="GO129">
        <f t="shared" si="168"/>
        <v>0</v>
      </c>
      <c r="GP129">
        <f t="shared" si="169"/>
        <v>0</v>
      </c>
      <c r="GR129">
        <v>0</v>
      </c>
      <c r="GS129">
        <v>0</v>
      </c>
      <c r="GT129">
        <v>0</v>
      </c>
      <c r="GU129" t="s">
        <v>3</v>
      </c>
      <c r="GV129">
        <f t="shared" si="170"/>
        <v>0</v>
      </c>
      <c r="GW129">
        <v>1</v>
      </c>
      <c r="GX129">
        <f t="shared" si="171"/>
        <v>0</v>
      </c>
      <c r="HA129">
        <v>0</v>
      </c>
      <c r="HB129">
        <v>0</v>
      </c>
      <c r="HC129">
        <f t="shared" si="172"/>
        <v>0</v>
      </c>
      <c r="HE129" t="s">
        <v>3</v>
      </c>
      <c r="HF129" t="s">
        <v>3</v>
      </c>
      <c r="HM129" t="s">
        <v>3</v>
      </c>
      <c r="HN129" t="s">
        <v>104</v>
      </c>
      <c r="HO129" t="s">
        <v>105</v>
      </c>
      <c r="HP129" t="s">
        <v>102</v>
      </c>
      <c r="HQ129" t="s">
        <v>102</v>
      </c>
      <c r="HS129">
        <v>0</v>
      </c>
      <c r="IF129">
        <v>-1</v>
      </c>
      <c r="IK129">
        <v>0</v>
      </c>
    </row>
    <row r="130" spans="1:245" x14ac:dyDescent="0.2">
      <c r="A130">
        <v>18</v>
      </c>
      <c r="B130">
        <v>1</v>
      </c>
      <c r="C130">
        <v>185</v>
      </c>
      <c r="E130" t="s">
        <v>327</v>
      </c>
      <c r="F130" t="str">
        <f>'1.Лок.смета.и.Акт'!B146</f>
        <v>14.1.04.02-0011</v>
      </c>
      <c r="G130" t="s">
        <v>314</v>
      </c>
      <c r="H130" t="s">
        <v>51</v>
      </c>
      <c r="I130">
        <f>I129*J130</f>
        <v>-28.744</v>
      </c>
      <c r="J130">
        <v>-0.8</v>
      </c>
      <c r="K130">
        <v>-0.8</v>
      </c>
      <c r="O130" t="e">
        <f t="shared" si="136"/>
        <v>#REF!</v>
      </c>
      <c r="P130" t="e">
        <f t="shared" si="137"/>
        <v>#REF!</v>
      </c>
      <c r="Q130">
        <f t="shared" si="138"/>
        <v>0</v>
      </c>
      <c r="R130">
        <f t="shared" si="139"/>
        <v>0</v>
      </c>
      <c r="S130">
        <f t="shared" si="140"/>
        <v>0</v>
      </c>
      <c r="T130">
        <f t="shared" si="141"/>
        <v>0</v>
      </c>
      <c r="U130">
        <f t="shared" si="142"/>
        <v>0</v>
      </c>
      <c r="V130">
        <f t="shared" si="143"/>
        <v>0</v>
      </c>
      <c r="W130">
        <f t="shared" si="144"/>
        <v>0</v>
      </c>
      <c r="X130">
        <f t="shared" si="145"/>
        <v>0</v>
      </c>
      <c r="Y130">
        <f t="shared" si="146"/>
        <v>0</v>
      </c>
      <c r="AA130">
        <v>88223195</v>
      </c>
      <c r="AB130" t="e">
        <f t="shared" si="147"/>
        <v>#REF!</v>
      </c>
      <c r="AC130" t="e">
        <f t="shared" si="148"/>
        <v>#REF!</v>
      </c>
      <c r="AD130">
        <f t="shared" si="149"/>
        <v>0</v>
      </c>
      <c r="AE130">
        <f t="shared" si="150"/>
        <v>0</v>
      </c>
      <c r="AF130">
        <f t="shared" si="151"/>
        <v>0</v>
      </c>
      <c r="AG130">
        <f t="shared" si="152"/>
        <v>0</v>
      </c>
      <c r="AH130">
        <f t="shared" si="153"/>
        <v>0</v>
      </c>
      <c r="AI130">
        <f t="shared" si="154"/>
        <v>0</v>
      </c>
      <c r="AJ130">
        <f t="shared" si="155"/>
        <v>0</v>
      </c>
      <c r="AK130">
        <v>45</v>
      </c>
      <c r="AL130" s="31" t="e">
        <f>'1.Лок.смета.и.Акт'!#REF!</f>
        <v>#REF!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108</v>
      </c>
      <c r="AU130">
        <v>55</v>
      </c>
      <c r="AV130">
        <v>1</v>
      </c>
      <c r="AW130">
        <v>1</v>
      </c>
      <c r="AZ130">
        <v>1</v>
      </c>
      <c r="BA130">
        <v>1</v>
      </c>
      <c r="BB130">
        <v>1</v>
      </c>
      <c r="BC130" t="e">
        <f>'1.Лок.смета.и.Акт'!#REF!</f>
        <v>#REF!</v>
      </c>
      <c r="BD130" t="s">
        <v>3</v>
      </c>
      <c r="BE130" t="s">
        <v>3</v>
      </c>
      <c r="BF130" t="s">
        <v>3</v>
      </c>
      <c r="BG130" t="s">
        <v>3</v>
      </c>
      <c r="BH130">
        <v>3</v>
      </c>
      <c r="BI130">
        <v>1</v>
      </c>
      <c r="BJ130" t="s">
        <v>315</v>
      </c>
      <c r="BM130">
        <v>10001</v>
      </c>
      <c r="BN130">
        <v>0</v>
      </c>
      <c r="BO130" t="s">
        <v>3</v>
      </c>
      <c r="BP130">
        <v>0</v>
      </c>
      <c r="BQ130">
        <v>2</v>
      </c>
      <c r="BR130">
        <v>1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108</v>
      </c>
      <c r="CA130">
        <v>55</v>
      </c>
      <c r="CB130" t="s">
        <v>3</v>
      </c>
      <c r="CE130">
        <v>0</v>
      </c>
      <c r="CF130">
        <v>0</v>
      </c>
      <c r="CG130">
        <v>0</v>
      </c>
      <c r="CM130">
        <v>0</v>
      </c>
      <c r="CN130" t="s">
        <v>3</v>
      </c>
      <c r="CO130">
        <v>0</v>
      </c>
      <c r="CP130" t="e">
        <f t="shared" si="156"/>
        <v>#REF!</v>
      </c>
      <c r="CQ130" t="e">
        <f t="shared" si="173"/>
        <v>#REF!</v>
      </c>
      <c r="CR130">
        <f t="shared" si="174"/>
        <v>0</v>
      </c>
      <c r="CS130">
        <f t="shared" si="157"/>
        <v>0</v>
      </c>
      <c r="CT130">
        <f t="shared" si="158"/>
        <v>0</v>
      </c>
      <c r="CU130">
        <f t="shared" si="159"/>
        <v>0</v>
      </c>
      <c r="CV130">
        <f t="shared" si="160"/>
        <v>0</v>
      </c>
      <c r="CW130">
        <f t="shared" si="161"/>
        <v>0</v>
      </c>
      <c r="CX130">
        <f t="shared" si="162"/>
        <v>0</v>
      </c>
      <c r="CY130">
        <f t="shared" si="163"/>
        <v>0</v>
      </c>
      <c r="CZ130">
        <f t="shared" si="164"/>
        <v>0</v>
      </c>
      <c r="DC130" t="s">
        <v>3</v>
      </c>
      <c r="DD130" t="s">
        <v>3</v>
      </c>
      <c r="DE130" t="s">
        <v>3</v>
      </c>
      <c r="DF130" t="s">
        <v>3</v>
      </c>
      <c r="DG130" t="s">
        <v>3</v>
      </c>
      <c r="DH130" t="s">
        <v>3</v>
      </c>
      <c r="DI130" t="s">
        <v>3</v>
      </c>
      <c r="DJ130" t="s">
        <v>3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1009</v>
      </c>
      <c r="DV130" t="s">
        <v>51</v>
      </c>
      <c r="DW130" t="str">
        <f>'1.Лок.смета.и.Акт'!D146</f>
        <v>кг</v>
      </c>
      <c r="DX130">
        <v>1</v>
      </c>
      <c r="DZ130" t="s">
        <v>3</v>
      </c>
      <c r="EA130" t="s">
        <v>3</v>
      </c>
      <c r="EB130" t="s">
        <v>3</v>
      </c>
      <c r="EC130" t="s">
        <v>3</v>
      </c>
      <c r="EE130">
        <v>66434312</v>
      </c>
      <c r="EF130">
        <v>2</v>
      </c>
      <c r="EG130" t="s">
        <v>22</v>
      </c>
      <c r="EH130">
        <v>10</v>
      </c>
      <c r="EI130" t="s">
        <v>102</v>
      </c>
      <c r="EJ130">
        <v>1</v>
      </c>
      <c r="EK130">
        <v>10001</v>
      </c>
      <c r="EL130" t="s">
        <v>102</v>
      </c>
      <c r="EM130" t="s">
        <v>103</v>
      </c>
      <c r="EO130" t="s">
        <v>3</v>
      </c>
      <c r="EQ130">
        <v>32768</v>
      </c>
      <c r="ER130">
        <v>45</v>
      </c>
      <c r="ES130" s="31" t="e">
        <f>'1.Лок.смета.и.Акт'!#REF!</f>
        <v>#REF!</v>
      </c>
      <c r="ET130">
        <v>0</v>
      </c>
      <c r="EU130">
        <v>0</v>
      </c>
      <c r="EV130">
        <v>0</v>
      </c>
      <c r="EW130">
        <v>0</v>
      </c>
      <c r="EX130">
        <v>0</v>
      </c>
      <c r="FQ130">
        <v>0</v>
      </c>
      <c r="FR130">
        <v>0</v>
      </c>
      <c r="FS130">
        <v>0</v>
      </c>
      <c r="FX130">
        <v>108</v>
      </c>
      <c r="FY130">
        <v>55</v>
      </c>
      <c r="GA130" t="s">
        <v>3</v>
      </c>
      <c r="GD130">
        <v>1</v>
      </c>
      <c r="GF130">
        <v>-1404647208</v>
      </c>
      <c r="GG130">
        <v>2</v>
      </c>
      <c r="GH130">
        <v>1</v>
      </c>
      <c r="GI130">
        <v>4</v>
      </c>
      <c r="GJ130">
        <v>0</v>
      </c>
      <c r="GK130">
        <v>0</v>
      </c>
      <c r="GL130">
        <f t="shared" si="165"/>
        <v>0</v>
      </c>
      <c r="GM130" t="e">
        <f t="shared" si="166"/>
        <v>#REF!</v>
      </c>
      <c r="GN130" t="e">
        <f t="shared" si="167"/>
        <v>#REF!</v>
      </c>
      <c r="GO130">
        <f t="shared" si="168"/>
        <v>0</v>
      </c>
      <c r="GP130">
        <f t="shared" si="169"/>
        <v>0</v>
      </c>
      <c r="GR130">
        <v>0</v>
      </c>
      <c r="GS130">
        <v>0</v>
      </c>
      <c r="GT130">
        <v>0</v>
      </c>
      <c r="GU130" t="s">
        <v>3</v>
      </c>
      <c r="GV130">
        <f t="shared" si="170"/>
        <v>0</v>
      </c>
      <c r="GW130">
        <v>1</v>
      </c>
      <c r="GX130">
        <f t="shared" si="171"/>
        <v>0</v>
      </c>
      <c r="HA130">
        <v>0</v>
      </c>
      <c r="HB130">
        <v>0</v>
      </c>
      <c r="HC130">
        <f t="shared" si="172"/>
        <v>0</v>
      </c>
      <c r="HE130" t="s">
        <v>3</v>
      </c>
      <c r="HF130" t="s">
        <v>3</v>
      </c>
      <c r="HM130" t="s">
        <v>3</v>
      </c>
      <c r="HN130" t="s">
        <v>104</v>
      </c>
      <c r="HO130" t="s">
        <v>105</v>
      </c>
      <c r="HP130" t="s">
        <v>102</v>
      </c>
      <c r="HQ130" t="s">
        <v>102</v>
      </c>
      <c r="HS130">
        <v>0</v>
      </c>
      <c r="IF130">
        <v>-1</v>
      </c>
      <c r="IK130">
        <v>0</v>
      </c>
    </row>
    <row r="131" spans="1:245" x14ac:dyDescent="0.2">
      <c r="A131">
        <v>18</v>
      </c>
      <c r="B131">
        <v>1</v>
      </c>
      <c r="C131">
        <v>184</v>
      </c>
      <c r="E131" t="s">
        <v>328</v>
      </c>
      <c r="F131" t="str">
        <f>'1.Лок.смета.и.Акт'!B147</f>
        <v>11.1.01.11-0001</v>
      </c>
      <c r="G131" t="s">
        <v>330</v>
      </c>
      <c r="H131" t="s">
        <v>109</v>
      </c>
      <c r="I131">
        <f>I129*J131</f>
        <v>3593</v>
      </c>
      <c r="J131" s="78">
        <f>'4.Ведомость_списания'!F111</f>
        <v>100</v>
      </c>
      <c r="K131">
        <v>100</v>
      </c>
      <c r="O131" t="e">
        <f t="shared" si="136"/>
        <v>#REF!</v>
      </c>
      <c r="P131" t="e">
        <f t="shared" si="137"/>
        <v>#REF!</v>
      </c>
      <c r="Q131">
        <f t="shared" si="138"/>
        <v>0</v>
      </c>
      <c r="R131">
        <f t="shared" si="139"/>
        <v>0</v>
      </c>
      <c r="S131">
        <f t="shared" si="140"/>
        <v>0</v>
      </c>
      <c r="T131">
        <f t="shared" si="141"/>
        <v>0</v>
      </c>
      <c r="U131">
        <f t="shared" si="142"/>
        <v>0</v>
      </c>
      <c r="V131">
        <f t="shared" si="143"/>
        <v>0</v>
      </c>
      <c r="W131">
        <f t="shared" si="144"/>
        <v>0</v>
      </c>
      <c r="X131">
        <f t="shared" si="145"/>
        <v>0</v>
      </c>
      <c r="Y131">
        <f t="shared" si="146"/>
        <v>0</v>
      </c>
      <c r="AA131">
        <v>88223195</v>
      </c>
      <c r="AB131" t="e">
        <f t="shared" si="147"/>
        <v>#REF!</v>
      </c>
      <c r="AC131" t="e">
        <f t="shared" si="148"/>
        <v>#REF!</v>
      </c>
      <c r="AD131">
        <f t="shared" si="149"/>
        <v>0</v>
      </c>
      <c r="AE131">
        <f t="shared" si="150"/>
        <v>0</v>
      </c>
      <c r="AF131">
        <f t="shared" si="151"/>
        <v>0</v>
      </c>
      <c r="AG131">
        <f t="shared" si="152"/>
        <v>0</v>
      </c>
      <c r="AH131">
        <f t="shared" si="153"/>
        <v>0</v>
      </c>
      <c r="AI131">
        <f t="shared" si="154"/>
        <v>0</v>
      </c>
      <c r="AJ131">
        <f t="shared" si="155"/>
        <v>0</v>
      </c>
      <c r="AK131">
        <v>3</v>
      </c>
      <c r="AL131" s="31" t="e">
        <f>'1.Лок.смета.и.Акт'!#REF!</f>
        <v>#REF!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108</v>
      </c>
      <c r="AU131">
        <v>55</v>
      </c>
      <c r="AV131">
        <v>1</v>
      </c>
      <c r="AW131">
        <v>1</v>
      </c>
      <c r="AZ131">
        <v>1</v>
      </c>
      <c r="BA131">
        <v>1</v>
      </c>
      <c r="BB131">
        <v>1</v>
      </c>
      <c r="BC131" t="e">
        <f>'1.Лок.смета.и.Акт'!#REF!</f>
        <v>#REF!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1</v>
      </c>
      <c r="BJ131" t="s">
        <v>331</v>
      </c>
      <c r="BM131">
        <v>10001</v>
      </c>
      <c r="BN131">
        <v>0</v>
      </c>
      <c r="BO131" t="s">
        <v>3</v>
      </c>
      <c r="BP131">
        <v>0</v>
      </c>
      <c r="BQ131">
        <v>2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108</v>
      </c>
      <c r="CA131">
        <v>55</v>
      </c>
      <c r="CB131" t="s">
        <v>3</v>
      </c>
      <c r="CE131">
        <v>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 t="e">
        <f t="shared" si="156"/>
        <v>#REF!</v>
      </c>
      <c r="CQ131" t="e">
        <f t="shared" si="173"/>
        <v>#REF!</v>
      </c>
      <c r="CR131">
        <f t="shared" si="174"/>
        <v>0</v>
      </c>
      <c r="CS131">
        <f t="shared" si="157"/>
        <v>0</v>
      </c>
      <c r="CT131">
        <f t="shared" si="158"/>
        <v>0</v>
      </c>
      <c r="CU131">
        <f t="shared" si="159"/>
        <v>0</v>
      </c>
      <c r="CV131">
        <f t="shared" si="160"/>
        <v>0</v>
      </c>
      <c r="CW131">
        <f t="shared" si="161"/>
        <v>0</v>
      </c>
      <c r="CX131">
        <f t="shared" si="162"/>
        <v>0</v>
      </c>
      <c r="CY131">
        <f t="shared" si="163"/>
        <v>0</v>
      </c>
      <c r="CZ131">
        <f t="shared" si="164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1003</v>
      </c>
      <c r="DV131" t="s">
        <v>109</v>
      </c>
      <c r="DW131" t="str">
        <f>'1.Лок.смета.и.Акт'!D147</f>
        <v>м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66434312</v>
      </c>
      <c r="EF131">
        <v>2</v>
      </c>
      <c r="EG131" t="s">
        <v>22</v>
      </c>
      <c r="EH131">
        <v>10</v>
      </c>
      <c r="EI131" t="s">
        <v>102</v>
      </c>
      <c r="EJ131">
        <v>1</v>
      </c>
      <c r="EK131">
        <v>10001</v>
      </c>
      <c r="EL131" t="s">
        <v>102</v>
      </c>
      <c r="EM131" t="s">
        <v>103</v>
      </c>
      <c r="EO131" t="s">
        <v>3</v>
      </c>
      <c r="EQ131">
        <v>0</v>
      </c>
      <c r="ER131">
        <v>3</v>
      </c>
      <c r="ES131" s="31" t="e">
        <f>'1.Лок.смета.и.Акт'!#REF!</f>
        <v>#REF!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v>0</v>
      </c>
      <c r="FS131">
        <v>0</v>
      </c>
      <c r="FX131">
        <v>108</v>
      </c>
      <c r="FY131">
        <v>55</v>
      </c>
      <c r="GA131" t="s">
        <v>3</v>
      </c>
      <c r="GD131">
        <v>1</v>
      </c>
      <c r="GF131">
        <v>-55430274</v>
      </c>
      <c r="GG131">
        <v>2</v>
      </c>
      <c r="GH131">
        <v>1</v>
      </c>
      <c r="GI131">
        <v>4</v>
      </c>
      <c r="GJ131">
        <v>0</v>
      </c>
      <c r="GK131">
        <v>0</v>
      </c>
      <c r="GL131">
        <f t="shared" si="165"/>
        <v>0</v>
      </c>
      <c r="GM131" t="e">
        <f t="shared" si="166"/>
        <v>#REF!</v>
      </c>
      <c r="GN131" t="e">
        <f t="shared" si="167"/>
        <v>#REF!</v>
      </c>
      <c r="GO131">
        <f t="shared" si="168"/>
        <v>0</v>
      </c>
      <c r="GP131">
        <f t="shared" si="169"/>
        <v>0</v>
      </c>
      <c r="GR131">
        <v>0</v>
      </c>
      <c r="GS131">
        <v>0</v>
      </c>
      <c r="GT131">
        <v>0</v>
      </c>
      <c r="GU131" t="s">
        <v>3</v>
      </c>
      <c r="GV131">
        <f t="shared" si="170"/>
        <v>0</v>
      </c>
      <c r="GW131">
        <v>1</v>
      </c>
      <c r="GX131">
        <f t="shared" si="171"/>
        <v>0</v>
      </c>
      <c r="HA131">
        <v>0</v>
      </c>
      <c r="HB131">
        <v>0</v>
      </c>
      <c r="HC131">
        <f t="shared" si="172"/>
        <v>0</v>
      </c>
      <c r="HE131" t="s">
        <v>3</v>
      </c>
      <c r="HF131" t="s">
        <v>3</v>
      </c>
      <c r="HM131" t="s">
        <v>3</v>
      </c>
      <c r="HN131" t="s">
        <v>104</v>
      </c>
      <c r="HO131" t="s">
        <v>105</v>
      </c>
      <c r="HP131" t="s">
        <v>102</v>
      </c>
      <c r="HQ131" t="s">
        <v>102</v>
      </c>
      <c r="HS131">
        <v>0</v>
      </c>
      <c r="IF131">
        <v>-1</v>
      </c>
      <c r="IK131">
        <v>0</v>
      </c>
    </row>
    <row r="132" spans="1:245" x14ac:dyDescent="0.2">
      <c r="A132">
        <v>17</v>
      </c>
      <c r="B132">
        <v>1</v>
      </c>
      <c r="C132">
        <f>ROW(SmtRes!A188)</f>
        <v>188</v>
      </c>
      <c r="D132">
        <f>ROW(EtalonRes!A157)</f>
        <v>157</v>
      </c>
      <c r="E132" t="s">
        <v>332</v>
      </c>
      <c r="F132" t="s">
        <v>309</v>
      </c>
      <c r="G132" t="s">
        <v>326</v>
      </c>
      <c r="H132" t="s">
        <v>206</v>
      </c>
      <c r="I132">
        <f>'1.Лок.смета.и.Акт'!E148</f>
        <v>3.0510000000000002</v>
      </c>
      <c r="J132">
        <v>0</v>
      </c>
      <c r="K132">
        <v>3.0510000000000002</v>
      </c>
      <c r="O132" t="e">
        <f t="shared" si="136"/>
        <v>#REF!</v>
      </c>
      <c r="P132" t="e">
        <f t="shared" si="137"/>
        <v>#REF!</v>
      </c>
      <c r="Q132">
        <f t="shared" si="138"/>
        <v>0</v>
      </c>
      <c r="R132">
        <f t="shared" si="139"/>
        <v>0</v>
      </c>
      <c r="S132" t="e">
        <f t="shared" si="140"/>
        <v>#REF!</v>
      </c>
      <c r="T132">
        <f t="shared" si="141"/>
        <v>0</v>
      </c>
      <c r="U132" t="e">
        <f t="shared" si="142"/>
        <v>#REF!</v>
      </c>
      <c r="V132">
        <f t="shared" si="143"/>
        <v>0</v>
      </c>
      <c r="W132">
        <f t="shared" si="144"/>
        <v>0</v>
      </c>
      <c r="X132" t="e">
        <f t="shared" si="145"/>
        <v>#REF!</v>
      </c>
      <c r="Y132" t="e">
        <f t="shared" si="146"/>
        <v>#REF!</v>
      </c>
      <c r="AA132">
        <v>88223195</v>
      </c>
      <c r="AB132" t="e">
        <f t="shared" si="147"/>
        <v>#REF!</v>
      </c>
      <c r="AC132" t="e">
        <f t="shared" si="148"/>
        <v>#REF!</v>
      </c>
      <c r="AD132">
        <f t="shared" si="149"/>
        <v>0</v>
      </c>
      <c r="AE132">
        <f t="shared" si="150"/>
        <v>0</v>
      </c>
      <c r="AF132" t="e">
        <f t="shared" si="151"/>
        <v>#REF!</v>
      </c>
      <c r="AG132">
        <f t="shared" si="152"/>
        <v>0</v>
      </c>
      <c r="AH132" t="e">
        <f t="shared" si="153"/>
        <v>#REF!</v>
      </c>
      <c r="AI132">
        <f t="shared" si="154"/>
        <v>0</v>
      </c>
      <c r="AJ132">
        <f t="shared" si="155"/>
        <v>0</v>
      </c>
      <c r="AK132" t="e">
        <f>AL132+AM132+AO132</f>
        <v>#REF!</v>
      </c>
      <c r="AL132" s="31" t="e">
        <f>'1.Лок.смета.и.Акт'!#REF!</f>
        <v>#REF!</v>
      </c>
      <c r="AM132">
        <v>0</v>
      </c>
      <c r="AN132">
        <v>0</v>
      </c>
      <c r="AO132" s="31" t="e">
        <f>'1.Лок.смета.и.Акт'!#REF!</f>
        <v>#REF!</v>
      </c>
      <c r="AP132">
        <v>0</v>
      </c>
      <c r="AQ132" t="e">
        <f>'1.Лок.смета.и.Акт'!#REF!</f>
        <v>#REF!</v>
      </c>
      <c r="AR132">
        <v>0</v>
      </c>
      <c r="AS132">
        <v>0</v>
      </c>
      <c r="AT132">
        <v>108</v>
      </c>
      <c r="AU132">
        <v>55</v>
      </c>
      <c r="AV132">
        <v>1</v>
      </c>
      <c r="AW132">
        <v>1</v>
      </c>
      <c r="AZ132">
        <v>1</v>
      </c>
      <c r="BA132" t="e">
        <f>'1.Лок.смета.и.Акт'!#REF!</f>
        <v>#REF!</v>
      </c>
      <c r="BB132">
        <v>15.44</v>
      </c>
      <c r="BC132" t="e">
        <f>'1.Лок.смета.и.Акт'!#REF!</f>
        <v>#REF!</v>
      </c>
      <c r="BD132" t="s">
        <v>3</v>
      </c>
      <c r="BE132" t="s">
        <v>3</v>
      </c>
      <c r="BF132" t="s">
        <v>3</v>
      </c>
      <c r="BG132" t="s">
        <v>3</v>
      </c>
      <c r="BH132">
        <v>0</v>
      </c>
      <c r="BI132">
        <v>1</v>
      </c>
      <c r="BJ132" t="s">
        <v>311</v>
      </c>
      <c r="BM132">
        <v>10001</v>
      </c>
      <c r="BN132">
        <v>0</v>
      </c>
      <c r="BO132" t="s">
        <v>3</v>
      </c>
      <c r="BP132">
        <v>0</v>
      </c>
      <c r="BQ132">
        <v>2</v>
      </c>
      <c r="BR132">
        <v>0</v>
      </c>
      <c r="BS132">
        <v>44.46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3</v>
      </c>
      <c r="BZ132">
        <v>108</v>
      </c>
      <c r="CA132">
        <v>55</v>
      </c>
      <c r="CB132" t="s">
        <v>3</v>
      </c>
      <c r="CE132">
        <v>0</v>
      </c>
      <c r="CF132">
        <v>0</v>
      </c>
      <c r="CG132">
        <v>0</v>
      </c>
      <c r="CM132">
        <v>0</v>
      </c>
      <c r="CN132" t="s">
        <v>3</v>
      </c>
      <c r="CO132">
        <v>0</v>
      </c>
      <c r="CP132" t="e">
        <f t="shared" si="156"/>
        <v>#REF!</v>
      </c>
      <c r="CQ132" t="e">
        <f t="shared" si="173"/>
        <v>#REF!</v>
      </c>
      <c r="CR132">
        <f t="shared" si="174"/>
        <v>0</v>
      </c>
      <c r="CS132">
        <f t="shared" si="157"/>
        <v>0</v>
      </c>
      <c r="CT132" t="e">
        <f t="shared" si="158"/>
        <v>#REF!</v>
      </c>
      <c r="CU132">
        <f t="shared" si="159"/>
        <v>0</v>
      </c>
      <c r="CV132" t="e">
        <f t="shared" si="160"/>
        <v>#REF!</v>
      </c>
      <c r="CW132">
        <f t="shared" si="161"/>
        <v>0</v>
      </c>
      <c r="CX132">
        <f t="shared" si="162"/>
        <v>0</v>
      </c>
      <c r="CY132" t="e">
        <f t="shared" si="163"/>
        <v>#REF!</v>
      </c>
      <c r="CZ132" t="e">
        <f t="shared" si="164"/>
        <v>#REF!</v>
      </c>
      <c r="DC132" t="s">
        <v>3</v>
      </c>
      <c r="DD132" t="s">
        <v>3</v>
      </c>
      <c r="DE132" t="s">
        <v>3</v>
      </c>
      <c r="DF132" t="s">
        <v>3</v>
      </c>
      <c r="DG132" t="s">
        <v>3</v>
      </c>
      <c r="DH132" t="s">
        <v>3</v>
      </c>
      <c r="DI132" t="s">
        <v>3</v>
      </c>
      <c r="DJ132" t="s">
        <v>3</v>
      </c>
      <c r="DK132" t="s">
        <v>3</v>
      </c>
      <c r="DL132" t="s">
        <v>3</v>
      </c>
      <c r="DM132" t="s">
        <v>3</v>
      </c>
      <c r="DN132">
        <v>0</v>
      </c>
      <c r="DO132">
        <v>0</v>
      </c>
      <c r="DP132">
        <v>1</v>
      </c>
      <c r="DQ132">
        <v>1</v>
      </c>
      <c r="DU132">
        <v>1003</v>
      </c>
      <c r="DV132" t="s">
        <v>206</v>
      </c>
      <c r="DW132" t="str">
        <f>'1.Лок.смета.и.Акт'!D148</f>
        <v>100 м</v>
      </c>
      <c r="DX132">
        <v>100</v>
      </c>
      <c r="DZ132" t="s">
        <v>3</v>
      </c>
      <c r="EA132" t="s">
        <v>3</v>
      </c>
      <c r="EB132" t="s">
        <v>3</v>
      </c>
      <c r="EC132" t="s">
        <v>3</v>
      </c>
      <c r="EE132">
        <v>66434312</v>
      </c>
      <c r="EF132">
        <v>2</v>
      </c>
      <c r="EG132" t="s">
        <v>22</v>
      </c>
      <c r="EH132">
        <v>10</v>
      </c>
      <c r="EI132" t="s">
        <v>102</v>
      </c>
      <c r="EJ132">
        <v>1</v>
      </c>
      <c r="EK132">
        <v>10001</v>
      </c>
      <c r="EL132" t="s">
        <v>102</v>
      </c>
      <c r="EM132" t="s">
        <v>103</v>
      </c>
      <c r="EO132" t="s">
        <v>3</v>
      </c>
      <c r="EQ132">
        <v>0</v>
      </c>
      <c r="ER132" t="e">
        <f>ES132+ET132+EV132</f>
        <v>#REF!</v>
      </c>
      <c r="ES132" s="31" t="e">
        <f>'1.Лок.смета.и.Акт'!#REF!</f>
        <v>#REF!</v>
      </c>
      <c r="ET132">
        <v>0</v>
      </c>
      <c r="EU132">
        <v>0</v>
      </c>
      <c r="EV132" s="31" t="e">
        <f>'1.Лок.смета.и.Акт'!#REF!</f>
        <v>#REF!</v>
      </c>
      <c r="EW132" t="e">
        <f>'1.Лок.смета.и.Акт'!#REF!</f>
        <v>#REF!</v>
      </c>
      <c r="EX132">
        <v>0</v>
      </c>
      <c r="EY132">
        <v>0</v>
      </c>
      <c r="FQ132">
        <v>0</v>
      </c>
      <c r="FR132">
        <v>0</v>
      </c>
      <c r="FS132">
        <v>0</v>
      </c>
      <c r="FX132">
        <v>108</v>
      </c>
      <c r="FY132">
        <v>55</v>
      </c>
      <c r="GA132" t="s">
        <v>3</v>
      </c>
      <c r="GD132">
        <v>1</v>
      </c>
      <c r="GF132">
        <v>-123740890</v>
      </c>
      <c r="GG132">
        <v>2</v>
      </c>
      <c r="GH132">
        <v>1</v>
      </c>
      <c r="GI132">
        <v>4</v>
      </c>
      <c r="GJ132">
        <v>0</v>
      </c>
      <c r="GK132">
        <v>0</v>
      </c>
      <c r="GL132">
        <f t="shared" si="165"/>
        <v>0</v>
      </c>
      <c r="GM132" t="e">
        <f t="shared" si="166"/>
        <v>#REF!</v>
      </c>
      <c r="GN132" t="e">
        <f t="shared" si="167"/>
        <v>#REF!</v>
      </c>
      <c r="GO132">
        <f t="shared" si="168"/>
        <v>0</v>
      </c>
      <c r="GP132">
        <f t="shared" si="169"/>
        <v>0</v>
      </c>
      <c r="GR132">
        <v>0</v>
      </c>
      <c r="GS132">
        <v>0</v>
      </c>
      <c r="GT132">
        <v>0</v>
      </c>
      <c r="GU132" t="s">
        <v>3</v>
      </c>
      <c r="GV132">
        <f t="shared" si="170"/>
        <v>0</v>
      </c>
      <c r="GW132">
        <v>1</v>
      </c>
      <c r="GX132">
        <f t="shared" si="171"/>
        <v>0</v>
      </c>
      <c r="HA132">
        <v>0</v>
      </c>
      <c r="HB132">
        <v>0</v>
      </c>
      <c r="HC132">
        <f t="shared" si="172"/>
        <v>0</v>
      </c>
      <c r="HE132" t="s">
        <v>3</v>
      </c>
      <c r="HF132" t="s">
        <v>3</v>
      </c>
      <c r="HM132" t="s">
        <v>3</v>
      </c>
      <c r="HN132" t="s">
        <v>104</v>
      </c>
      <c r="HO132" t="s">
        <v>105</v>
      </c>
      <c r="HP132" t="s">
        <v>102</v>
      </c>
      <c r="HQ132" t="s">
        <v>102</v>
      </c>
      <c r="HS132">
        <v>0</v>
      </c>
      <c r="IF132">
        <v>-1</v>
      </c>
      <c r="IK132">
        <v>0</v>
      </c>
    </row>
    <row r="133" spans="1:245" x14ac:dyDescent="0.2">
      <c r="A133">
        <v>18</v>
      </c>
      <c r="B133">
        <v>1</v>
      </c>
      <c r="C133">
        <v>188</v>
      </c>
      <c r="E133" t="s">
        <v>333</v>
      </c>
      <c r="F133" t="str">
        <f>'1.Лок.смета.и.Акт'!B149</f>
        <v>14.1.04.02-0011</v>
      </c>
      <c r="G133" t="s">
        <v>314</v>
      </c>
      <c r="H133" t="s">
        <v>51</v>
      </c>
      <c r="I133">
        <f>I132*J133</f>
        <v>-2.4407999999999999</v>
      </c>
      <c r="J133">
        <v>-0.79999999999999993</v>
      </c>
      <c r="K133">
        <v>-0.8</v>
      </c>
      <c r="O133" t="e">
        <f t="shared" si="136"/>
        <v>#REF!</v>
      </c>
      <c r="P133" t="e">
        <f t="shared" si="137"/>
        <v>#REF!</v>
      </c>
      <c r="Q133">
        <f t="shared" si="138"/>
        <v>0</v>
      </c>
      <c r="R133">
        <f t="shared" si="139"/>
        <v>0</v>
      </c>
      <c r="S133">
        <f t="shared" si="140"/>
        <v>0</v>
      </c>
      <c r="T133">
        <f t="shared" si="141"/>
        <v>0</v>
      </c>
      <c r="U133">
        <f t="shared" si="142"/>
        <v>0</v>
      </c>
      <c r="V133">
        <f t="shared" si="143"/>
        <v>0</v>
      </c>
      <c r="W133">
        <f t="shared" si="144"/>
        <v>0</v>
      </c>
      <c r="X133">
        <f t="shared" si="145"/>
        <v>0</v>
      </c>
      <c r="Y133">
        <f t="shared" si="146"/>
        <v>0</v>
      </c>
      <c r="AA133">
        <v>88223195</v>
      </c>
      <c r="AB133" t="e">
        <f t="shared" si="147"/>
        <v>#REF!</v>
      </c>
      <c r="AC133" t="e">
        <f t="shared" si="148"/>
        <v>#REF!</v>
      </c>
      <c r="AD133">
        <f t="shared" si="149"/>
        <v>0</v>
      </c>
      <c r="AE133">
        <f t="shared" si="150"/>
        <v>0</v>
      </c>
      <c r="AF133">
        <f t="shared" si="151"/>
        <v>0</v>
      </c>
      <c r="AG133">
        <f t="shared" si="152"/>
        <v>0</v>
      </c>
      <c r="AH133">
        <f t="shared" si="153"/>
        <v>0</v>
      </c>
      <c r="AI133">
        <f t="shared" si="154"/>
        <v>0</v>
      </c>
      <c r="AJ133">
        <f t="shared" si="155"/>
        <v>0</v>
      </c>
      <c r="AK133">
        <v>45</v>
      </c>
      <c r="AL133" s="31" t="e">
        <f>'1.Лок.смета.и.Акт'!#REF!</f>
        <v>#REF!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108</v>
      </c>
      <c r="AU133">
        <v>55</v>
      </c>
      <c r="AV133">
        <v>1</v>
      </c>
      <c r="AW133">
        <v>1</v>
      </c>
      <c r="AZ133">
        <v>1</v>
      </c>
      <c r="BA133">
        <v>1</v>
      </c>
      <c r="BB133">
        <v>1</v>
      </c>
      <c r="BC133" t="e">
        <f>'1.Лок.смета.и.Акт'!#REF!</f>
        <v>#REF!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1</v>
      </c>
      <c r="BJ133" t="s">
        <v>315</v>
      </c>
      <c r="BM133">
        <v>10001</v>
      </c>
      <c r="BN133">
        <v>0</v>
      </c>
      <c r="BO133" t="s">
        <v>3</v>
      </c>
      <c r="BP133">
        <v>0</v>
      </c>
      <c r="BQ133">
        <v>2</v>
      </c>
      <c r="BR133">
        <v>1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108</v>
      </c>
      <c r="CA133">
        <v>55</v>
      </c>
      <c r="CB133" t="s">
        <v>3</v>
      </c>
      <c r="CE133">
        <v>0</v>
      </c>
      <c r="CF133">
        <v>0</v>
      </c>
      <c r="CG133">
        <v>0</v>
      </c>
      <c r="CM133">
        <v>0</v>
      </c>
      <c r="CN133" t="s">
        <v>3</v>
      </c>
      <c r="CO133">
        <v>0</v>
      </c>
      <c r="CP133" t="e">
        <f t="shared" si="156"/>
        <v>#REF!</v>
      </c>
      <c r="CQ133" t="e">
        <f t="shared" si="173"/>
        <v>#REF!</v>
      </c>
      <c r="CR133">
        <f t="shared" si="174"/>
        <v>0</v>
      </c>
      <c r="CS133">
        <f t="shared" si="157"/>
        <v>0</v>
      </c>
      <c r="CT133">
        <f t="shared" si="158"/>
        <v>0</v>
      </c>
      <c r="CU133">
        <f t="shared" si="159"/>
        <v>0</v>
      </c>
      <c r="CV133">
        <f t="shared" si="160"/>
        <v>0</v>
      </c>
      <c r="CW133">
        <f t="shared" si="161"/>
        <v>0</v>
      </c>
      <c r="CX133">
        <f t="shared" si="162"/>
        <v>0</v>
      </c>
      <c r="CY133">
        <f t="shared" si="163"/>
        <v>0</v>
      </c>
      <c r="CZ133">
        <f t="shared" si="164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1009</v>
      </c>
      <c r="DV133" t="s">
        <v>51</v>
      </c>
      <c r="DW133" t="str">
        <f>'1.Лок.смета.и.Акт'!D149</f>
        <v>кг</v>
      </c>
      <c r="DX133">
        <v>1</v>
      </c>
      <c r="DZ133" t="s">
        <v>3</v>
      </c>
      <c r="EA133" t="s">
        <v>3</v>
      </c>
      <c r="EB133" t="s">
        <v>3</v>
      </c>
      <c r="EC133" t="s">
        <v>3</v>
      </c>
      <c r="EE133">
        <v>66434312</v>
      </c>
      <c r="EF133">
        <v>2</v>
      </c>
      <c r="EG133" t="s">
        <v>22</v>
      </c>
      <c r="EH133">
        <v>10</v>
      </c>
      <c r="EI133" t="s">
        <v>102</v>
      </c>
      <c r="EJ133">
        <v>1</v>
      </c>
      <c r="EK133">
        <v>10001</v>
      </c>
      <c r="EL133" t="s">
        <v>102</v>
      </c>
      <c r="EM133" t="s">
        <v>103</v>
      </c>
      <c r="EO133" t="s">
        <v>3</v>
      </c>
      <c r="EQ133">
        <v>32768</v>
      </c>
      <c r="ER133">
        <v>45</v>
      </c>
      <c r="ES133" s="31" t="e">
        <f>'1.Лок.смета.и.Акт'!#REF!</f>
        <v>#REF!</v>
      </c>
      <c r="ET133">
        <v>0</v>
      </c>
      <c r="EU133">
        <v>0</v>
      </c>
      <c r="EV133">
        <v>0</v>
      </c>
      <c r="EW133">
        <v>0</v>
      </c>
      <c r="EX133">
        <v>0</v>
      </c>
      <c r="FQ133">
        <v>0</v>
      </c>
      <c r="FR133">
        <v>0</v>
      </c>
      <c r="FS133">
        <v>0</v>
      </c>
      <c r="FX133">
        <v>108</v>
      </c>
      <c r="FY133">
        <v>55</v>
      </c>
      <c r="GA133" t="s">
        <v>3</v>
      </c>
      <c r="GD133">
        <v>1</v>
      </c>
      <c r="GF133">
        <v>-1404647208</v>
      </c>
      <c r="GG133">
        <v>2</v>
      </c>
      <c r="GH133">
        <v>1</v>
      </c>
      <c r="GI133">
        <v>4</v>
      </c>
      <c r="GJ133">
        <v>0</v>
      </c>
      <c r="GK133">
        <v>0</v>
      </c>
      <c r="GL133">
        <f t="shared" si="165"/>
        <v>0</v>
      </c>
      <c r="GM133" t="e">
        <f t="shared" si="166"/>
        <v>#REF!</v>
      </c>
      <c r="GN133" t="e">
        <f t="shared" si="167"/>
        <v>#REF!</v>
      </c>
      <c r="GO133">
        <f t="shared" si="168"/>
        <v>0</v>
      </c>
      <c r="GP133">
        <f t="shared" si="169"/>
        <v>0</v>
      </c>
      <c r="GR133">
        <v>0</v>
      </c>
      <c r="GS133">
        <v>0</v>
      </c>
      <c r="GT133">
        <v>0</v>
      </c>
      <c r="GU133" t="s">
        <v>3</v>
      </c>
      <c r="GV133">
        <f t="shared" si="170"/>
        <v>0</v>
      </c>
      <c r="GW133">
        <v>1</v>
      </c>
      <c r="GX133">
        <f t="shared" si="171"/>
        <v>0</v>
      </c>
      <c r="HA133">
        <v>0</v>
      </c>
      <c r="HB133">
        <v>0</v>
      </c>
      <c r="HC133">
        <f t="shared" si="172"/>
        <v>0</v>
      </c>
      <c r="HE133" t="s">
        <v>3</v>
      </c>
      <c r="HF133" t="s">
        <v>3</v>
      </c>
      <c r="HM133" t="s">
        <v>3</v>
      </c>
      <c r="HN133" t="s">
        <v>104</v>
      </c>
      <c r="HO133" t="s">
        <v>105</v>
      </c>
      <c r="HP133" t="s">
        <v>102</v>
      </c>
      <c r="HQ133" t="s">
        <v>102</v>
      </c>
      <c r="HS133">
        <v>0</v>
      </c>
      <c r="IF133">
        <v>-1</v>
      </c>
      <c r="IK133">
        <v>0</v>
      </c>
    </row>
    <row r="134" spans="1:245" x14ac:dyDescent="0.2">
      <c r="A134">
        <v>18</v>
      </c>
      <c r="B134">
        <v>1</v>
      </c>
      <c r="C134">
        <v>187</v>
      </c>
      <c r="E134" t="s">
        <v>334</v>
      </c>
      <c r="F134" t="str">
        <f>'1.Лок.смета.и.Акт'!B150</f>
        <v>11.1.01.11-0003</v>
      </c>
      <c r="G134" t="s">
        <v>336</v>
      </c>
      <c r="H134" t="s">
        <v>109</v>
      </c>
      <c r="I134">
        <f>I132*J134</f>
        <v>305.10000000000002</v>
      </c>
      <c r="J134" s="78">
        <f>'4.Ведомость_списания'!F113</f>
        <v>100</v>
      </c>
      <c r="K134">
        <v>100</v>
      </c>
      <c r="O134" t="e">
        <f t="shared" si="136"/>
        <v>#REF!</v>
      </c>
      <c r="P134" t="e">
        <f t="shared" si="137"/>
        <v>#REF!</v>
      </c>
      <c r="Q134">
        <f t="shared" si="138"/>
        <v>0</v>
      </c>
      <c r="R134">
        <f t="shared" si="139"/>
        <v>0</v>
      </c>
      <c r="S134">
        <f t="shared" si="140"/>
        <v>0</v>
      </c>
      <c r="T134">
        <f t="shared" si="141"/>
        <v>0</v>
      </c>
      <c r="U134">
        <f t="shared" si="142"/>
        <v>0</v>
      </c>
      <c r="V134">
        <f t="shared" si="143"/>
        <v>0</v>
      </c>
      <c r="W134">
        <f t="shared" si="144"/>
        <v>0</v>
      </c>
      <c r="X134">
        <f t="shared" si="145"/>
        <v>0</v>
      </c>
      <c r="Y134">
        <f t="shared" si="146"/>
        <v>0</v>
      </c>
      <c r="AA134">
        <v>88223195</v>
      </c>
      <c r="AB134" t="e">
        <f t="shared" si="147"/>
        <v>#REF!</v>
      </c>
      <c r="AC134" t="e">
        <f t="shared" si="148"/>
        <v>#REF!</v>
      </c>
      <c r="AD134">
        <f t="shared" si="149"/>
        <v>0</v>
      </c>
      <c r="AE134">
        <f t="shared" si="150"/>
        <v>0</v>
      </c>
      <c r="AF134">
        <f t="shared" si="151"/>
        <v>0</v>
      </c>
      <c r="AG134">
        <f t="shared" si="152"/>
        <v>0</v>
      </c>
      <c r="AH134">
        <f t="shared" si="153"/>
        <v>0</v>
      </c>
      <c r="AI134">
        <f t="shared" si="154"/>
        <v>0</v>
      </c>
      <c r="AJ134">
        <f t="shared" si="155"/>
        <v>0</v>
      </c>
      <c r="AK134">
        <v>4.93</v>
      </c>
      <c r="AL134" s="31" t="e">
        <f>'1.Лок.смета.и.Акт'!#REF!</f>
        <v>#REF!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108</v>
      </c>
      <c r="AU134">
        <v>55</v>
      </c>
      <c r="AV134">
        <v>1</v>
      </c>
      <c r="AW134">
        <v>1</v>
      </c>
      <c r="AZ134">
        <v>1</v>
      </c>
      <c r="BA134">
        <v>1</v>
      </c>
      <c r="BB134">
        <v>1</v>
      </c>
      <c r="BC134" t="e">
        <f>'1.Лок.смета.и.Акт'!#REF!</f>
        <v>#REF!</v>
      </c>
      <c r="BD134" t="s">
        <v>3</v>
      </c>
      <c r="BE134" t="s">
        <v>3</v>
      </c>
      <c r="BF134" t="s">
        <v>3</v>
      </c>
      <c r="BG134" t="s">
        <v>3</v>
      </c>
      <c r="BH134">
        <v>3</v>
      </c>
      <c r="BI134">
        <v>1</v>
      </c>
      <c r="BJ134" t="s">
        <v>337</v>
      </c>
      <c r="BM134">
        <v>10001</v>
      </c>
      <c r="BN134">
        <v>0</v>
      </c>
      <c r="BO134" t="s">
        <v>3</v>
      </c>
      <c r="BP134">
        <v>0</v>
      </c>
      <c r="BQ134">
        <v>2</v>
      </c>
      <c r="BR134">
        <v>0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 t="s">
        <v>3</v>
      </c>
      <c r="BZ134">
        <v>108</v>
      </c>
      <c r="CA134">
        <v>55</v>
      </c>
      <c r="CB134" t="s">
        <v>3</v>
      </c>
      <c r="CE134">
        <v>0</v>
      </c>
      <c r="CF134">
        <v>0</v>
      </c>
      <c r="CG134">
        <v>0</v>
      </c>
      <c r="CM134">
        <v>0</v>
      </c>
      <c r="CN134" t="s">
        <v>3</v>
      </c>
      <c r="CO134">
        <v>0</v>
      </c>
      <c r="CP134" t="e">
        <f t="shared" si="156"/>
        <v>#REF!</v>
      </c>
      <c r="CQ134" t="e">
        <f t="shared" si="173"/>
        <v>#REF!</v>
      </c>
      <c r="CR134">
        <f t="shared" si="174"/>
        <v>0</v>
      </c>
      <c r="CS134">
        <f t="shared" si="157"/>
        <v>0</v>
      </c>
      <c r="CT134">
        <f t="shared" si="158"/>
        <v>0</v>
      </c>
      <c r="CU134">
        <f t="shared" si="159"/>
        <v>0</v>
      </c>
      <c r="CV134">
        <f t="shared" si="160"/>
        <v>0</v>
      </c>
      <c r="CW134">
        <f t="shared" si="161"/>
        <v>0</v>
      </c>
      <c r="CX134">
        <f t="shared" si="162"/>
        <v>0</v>
      </c>
      <c r="CY134">
        <f t="shared" si="163"/>
        <v>0</v>
      </c>
      <c r="CZ134">
        <f t="shared" si="164"/>
        <v>0</v>
      </c>
      <c r="DC134" t="s">
        <v>3</v>
      </c>
      <c r="DD134" t="s">
        <v>3</v>
      </c>
      <c r="DE134" t="s">
        <v>3</v>
      </c>
      <c r="DF134" t="s">
        <v>3</v>
      </c>
      <c r="DG134" t="s">
        <v>3</v>
      </c>
      <c r="DH134" t="s">
        <v>3</v>
      </c>
      <c r="DI134" t="s">
        <v>3</v>
      </c>
      <c r="DJ134" t="s">
        <v>3</v>
      </c>
      <c r="DK134" t="s">
        <v>3</v>
      </c>
      <c r="DL134" t="s">
        <v>3</v>
      </c>
      <c r="DM134" t="s">
        <v>3</v>
      </c>
      <c r="DN134">
        <v>0</v>
      </c>
      <c r="DO134">
        <v>0</v>
      </c>
      <c r="DP134">
        <v>1</v>
      </c>
      <c r="DQ134">
        <v>1</v>
      </c>
      <c r="DU134">
        <v>1003</v>
      </c>
      <c r="DV134" t="s">
        <v>109</v>
      </c>
      <c r="DW134" t="str">
        <f>'1.Лок.смета.и.Акт'!D150</f>
        <v>м</v>
      </c>
      <c r="DX134">
        <v>1</v>
      </c>
      <c r="DZ134" t="s">
        <v>3</v>
      </c>
      <c r="EA134" t="s">
        <v>3</v>
      </c>
      <c r="EB134" t="s">
        <v>3</v>
      </c>
      <c r="EC134" t="s">
        <v>3</v>
      </c>
      <c r="EE134">
        <v>66434312</v>
      </c>
      <c r="EF134">
        <v>2</v>
      </c>
      <c r="EG134" t="s">
        <v>22</v>
      </c>
      <c r="EH134">
        <v>10</v>
      </c>
      <c r="EI134" t="s">
        <v>102</v>
      </c>
      <c r="EJ134">
        <v>1</v>
      </c>
      <c r="EK134">
        <v>10001</v>
      </c>
      <c r="EL134" t="s">
        <v>102</v>
      </c>
      <c r="EM134" t="s">
        <v>103</v>
      </c>
      <c r="EO134" t="s">
        <v>3</v>
      </c>
      <c r="EQ134">
        <v>0</v>
      </c>
      <c r="ER134">
        <v>4.93</v>
      </c>
      <c r="ES134" s="31" t="e">
        <f>'1.Лок.смета.и.Акт'!#REF!</f>
        <v>#REF!</v>
      </c>
      <c r="ET134">
        <v>0</v>
      </c>
      <c r="EU134">
        <v>0</v>
      </c>
      <c r="EV134">
        <v>0</v>
      </c>
      <c r="EW134">
        <v>0</v>
      </c>
      <c r="EX134">
        <v>0</v>
      </c>
      <c r="FQ134">
        <v>0</v>
      </c>
      <c r="FR134">
        <v>0</v>
      </c>
      <c r="FS134">
        <v>0</v>
      </c>
      <c r="FX134">
        <v>108</v>
      </c>
      <c r="FY134">
        <v>55</v>
      </c>
      <c r="GA134" t="s">
        <v>3</v>
      </c>
      <c r="GD134">
        <v>1</v>
      </c>
      <c r="GF134">
        <v>626859198</v>
      </c>
      <c r="GG134">
        <v>2</v>
      </c>
      <c r="GH134">
        <v>1</v>
      </c>
      <c r="GI134">
        <v>4</v>
      </c>
      <c r="GJ134">
        <v>0</v>
      </c>
      <c r="GK134">
        <v>0</v>
      </c>
      <c r="GL134">
        <f t="shared" si="165"/>
        <v>0</v>
      </c>
      <c r="GM134" t="e">
        <f t="shared" si="166"/>
        <v>#REF!</v>
      </c>
      <c r="GN134" t="e">
        <f t="shared" si="167"/>
        <v>#REF!</v>
      </c>
      <c r="GO134">
        <f t="shared" si="168"/>
        <v>0</v>
      </c>
      <c r="GP134">
        <f t="shared" si="169"/>
        <v>0</v>
      </c>
      <c r="GR134">
        <v>0</v>
      </c>
      <c r="GS134">
        <v>3</v>
      </c>
      <c r="GT134">
        <v>0</v>
      </c>
      <c r="GU134" t="s">
        <v>3</v>
      </c>
      <c r="GV134">
        <f t="shared" si="170"/>
        <v>0</v>
      </c>
      <c r="GW134">
        <v>1</v>
      </c>
      <c r="GX134">
        <f t="shared" si="171"/>
        <v>0</v>
      </c>
      <c r="HA134">
        <v>0</v>
      </c>
      <c r="HB134">
        <v>0</v>
      </c>
      <c r="HC134">
        <f t="shared" si="172"/>
        <v>0</v>
      </c>
      <c r="HE134" t="s">
        <v>3</v>
      </c>
      <c r="HF134" t="s">
        <v>3</v>
      </c>
      <c r="HM134" t="s">
        <v>3</v>
      </c>
      <c r="HN134" t="s">
        <v>104</v>
      </c>
      <c r="HO134" t="s">
        <v>105</v>
      </c>
      <c r="HP134" t="s">
        <v>102</v>
      </c>
      <c r="HQ134" t="s">
        <v>102</v>
      </c>
      <c r="HS134">
        <v>0</v>
      </c>
      <c r="IF134">
        <v>-1</v>
      </c>
      <c r="IK134">
        <v>0</v>
      </c>
    </row>
    <row r="135" spans="1:245" x14ac:dyDescent="0.2">
      <c r="A135">
        <v>17</v>
      </c>
      <c r="B135">
        <v>1</v>
      </c>
      <c r="C135">
        <f>ROW(SmtRes!A195)</f>
        <v>195</v>
      </c>
      <c r="D135">
        <f>ROW(EtalonRes!A163)</f>
        <v>163</v>
      </c>
      <c r="E135" t="s">
        <v>338</v>
      </c>
      <c r="F135" t="s">
        <v>339</v>
      </c>
      <c r="G135" t="s">
        <v>340</v>
      </c>
      <c r="H135" t="s">
        <v>206</v>
      </c>
      <c r="I135">
        <f>'1.Лок.смета.и.Акт'!E151</f>
        <v>31.13</v>
      </c>
      <c r="J135">
        <v>0</v>
      </c>
      <c r="K135">
        <v>31.13</v>
      </c>
      <c r="O135" t="e">
        <f t="shared" si="136"/>
        <v>#REF!</v>
      </c>
      <c r="P135" t="e">
        <f t="shared" si="137"/>
        <v>#REF!</v>
      </c>
      <c r="Q135" t="e">
        <f t="shared" si="138"/>
        <v>#REF!</v>
      </c>
      <c r="R135" t="e">
        <f t="shared" si="139"/>
        <v>#REF!</v>
      </c>
      <c r="S135" t="e">
        <f t="shared" si="140"/>
        <v>#REF!</v>
      </c>
      <c r="T135">
        <f t="shared" si="141"/>
        <v>0</v>
      </c>
      <c r="U135" t="e">
        <f t="shared" si="142"/>
        <v>#REF!</v>
      </c>
      <c r="V135">
        <f t="shared" si="143"/>
        <v>131.0573</v>
      </c>
      <c r="W135">
        <f t="shared" si="144"/>
        <v>0</v>
      </c>
      <c r="X135" t="e">
        <f t="shared" si="145"/>
        <v>#REF!</v>
      </c>
      <c r="Y135" t="e">
        <f t="shared" si="146"/>
        <v>#REF!</v>
      </c>
      <c r="AA135">
        <v>88223195</v>
      </c>
      <c r="AB135" t="e">
        <f t="shared" si="147"/>
        <v>#REF!</v>
      </c>
      <c r="AC135" t="e">
        <f t="shared" si="148"/>
        <v>#REF!</v>
      </c>
      <c r="AD135" t="e">
        <f t="shared" si="149"/>
        <v>#REF!</v>
      </c>
      <c r="AE135" t="e">
        <f t="shared" si="150"/>
        <v>#REF!</v>
      </c>
      <c r="AF135" t="e">
        <f t="shared" si="151"/>
        <v>#REF!</v>
      </c>
      <c r="AG135">
        <f t="shared" si="152"/>
        <v>0</v>
      </c>
      <c r="AH135" t="e">
        <f t="shared" si="153"/>
        <v>#REF!</v>
      </c>
      <c r="AI135">
        <f t="shared" si="154"/>
        <v>4.21</v>
      </c>
      <c r="AJ135">
        <f t="shared" si="155"/>
        <v>0</v>
      </c>
      <c r="AK135" t="e">
        <f>AL135+AM135+AO135</f>
        <v>#REF!</v>
      </c>
      <c r="AL135" s="31" t="e">
        <f>'1.Лок.смета.и.Акт'!#REF!</f>
        <v>#REF!</v>
      </c>
      <c r="AM135" s="31" t="e">
        <f>'1.Лок.смета.и.Акт'!#REF!</f>
        <v>#REF!</v>
      </c>
      <c r="AN135" s="31" t="e">
        <f>'1.Лок.смета.и.Акт'!#REF!</f>
        <v>#REF!</v>
      </c>
      <c r="AO135" s="31" t="e">
        <f>'1.Лок.смета.и.Акт'!#REF!</f>
        <v>#REF!</v>
      </c>
      <c r="AP135">
        <v>0</v>
      </c>
      <c r="AQ135" t="e">
        <f>'1.Лок.смета.и.Акт'!#REF!</f>
        <v>#REF!</v>
      </c>
      <c r="AR135">
        <v>4.21</v>
      </c>
      <c r="AS135">
        <v>0</v>
      </c>
      <c r="AT135">
        <v>116</v>
      </c>
      <c r="AU135">
        <v>80</v>
      </c>
      <c r="AV135">
        <v>1</v>
      </c>
      <c r="AW135">
        <v>1</v>
      </c>
      <c r="AZ135">
        <v>1</v>
      </c>
      <c r="BA135" t="e">
        <f>'1.Лок.смета.и.Акт'!#REF!</f>
        <v>#REF!</v>
      </c>
      <c r="BB135" t="e">
        <f>'1.Лок.смета.и.Акт'!#REF!</f>
        <v>#REF!</v>
      </c>
      <c r="BC135" t="e">
        <f>'1.Лок.смета.и.Акт'!#REF!</f>
        <v>#REF!</v>
      </c>
      <c r="BD135" t="s">
        <v>3</v>
      </c>
      <c r="BE135" t="s">
        <v>3</v>
      </c>
      <c r="BF135" t="s">
        <v>3</v>
      </c>
      <c r="BG135" t="s">
        <v>3</v>
      </c>
      <c r="BH135">
        <v>0</v>
      </c>
      <c r="BI135">
        <v>1</v>
      </c>
      <c r="BJ135" t="s">
        <v>341</v>
      </c>
      <c r="BM135">
        <v>7005</v>
      </c>
      <c r="BN135">
        <v>0</v>
      </c>
      <c r="BO135" t="s">
        <v>3</v>
      </c>
      <c r="BP135">
        <v>0</v>
      </c>
      <c r="BQ135">
        <v>2</v>
      </c>
      <c r="BR135">
        <v>0</v>
      </c>
      <c r="BS135" t="e">
        <f>'1.Лок.смета.и.Акт'!#REF!</f>
        <v>#REF!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116</v>
      </c>
      <c r="CA135">
        <v>80</v>
      </c>
      <c r="CB135" t="s">
        <v>3</v>
      </c>
      <c r="CE135">
        <v>0</v>
      </c>
      <c r="CF135">
        <v>0</v>
      </c>
      <c r="CG135">
        <v>0</v>
      </c>
      <c r="CM135">
        <v>0</v>
      </c>
      <c r="CN135" t="s">
        <v>3</v>
      </c>
      <c r="CO135">
        <v>0</v>
      </c>
      <c r="CP135" t="e">
        <f t="shared" si="156"/>
        <v>#REF!</v>
      </c>
      <c r="CQ135" t="e">
        <f t="shared" si="173"/>
        <v>#REF!</v>
      </c>
      <c r="CR135" t="e">
        <f t="shared" si="174"/>
        <v>#REF!</v>
      </c>
      <c r="CS135" t="e">
        <f t="shared" si="157"/>
        <v>#REF!</v>
      </c>
      <c r="CT135" t="e">
        <f t="shared" si="158"/>
        <v>#REF!</v>
      </c>
      <c r="CU135">
        <f t="shared" si="159"/>
        <v>0</v>
      </c>
      <c r="CV135" t="e">
        <f t="shared" si="160"/>
        <v>#REF!</v>
      </c>
      <c r="CW135">
        <f t="shared" si="161"/>
        <v>4.21</v>
      </c>
      <c r="CX135">
        <f t="shared" si="162"/>
        <v>0</v>
      </c>
      <c r="CY135" t="e">
        <f t="shared" si="163"/>
        <v>#REF!</v>
      </c>
      <c r="CZ135" t="e">
        <f t="shared" si="164"/>
        <v>#REF!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1003</v>
      </c>
      <c r="DV135" t="s">
        <v>206</v>
      </c>
      <c r="DW135" t="str">
        <f>'1.Лок.смета.и.Акт'!D151</f>
        <v>100 м</v>
      </c>
      <c r="DX135">
        <v>100</v>
      </c>
      <c r="DZ135" t="s">
        <v>3</v>
      </c>
      <c r="EA135" t="s">
        <v>3</v>
      </c>
      <c r="EB135" t="s">
        <v>3</v>
      </c>
      <c r="EC135" t="s">
        <v>3</v>
      </c>
      <c r="EE135">
        <v>66434294</v>
      </c>
      <c r="EF135">
        <v>2</v>
      </c>
      <c r="EG135" t="s">
        <v>22</v>
      </c>
      <c r="EH135">
        <v>7</v>
      </c>
      <c r="EI135" t="s">
        <v>342</v>
      </c>
      <c r="EJ135">
        <v>1</v>
      </c>
      <c r="EK135">
        <v>7005</v>
      </c>
      <c r="EL135" t="s">
        <v>343</v>
      </c>
      <c r="EM135" t="s">
        <v>344</v>
      </c>
      <c r="EO135" t="s">
        <v>3</v>
      </c>
      <c r="EQ135">
        <v>131072</v>
      </c>
      <c r="ER135" t="e">
        <f>ES135+ET135+EV135</f>
        <v>#REF!</v>
      </c>
      <c r="ES135" s="31" t="e">
        <f>'1.Лок.смета.и.Акт'!#REF!</f>
        <v>#REF!</v>
      </c>
      <c r="ET135" s="31" t="e">
        <f>'1.Лок.смета.и.Акт'!#REF!</f>
        <v>#REF!</v>
      </c>
      <c r="EU135" s="31" t="e">
        <f>'1.Лок.смета.и.Акт'!#REF!</f>
        <v>#REF!</v>
      </c>
      <c r="EV135" s="31" t="e">
        <f>'1.Лок.смета.и.Акт'!#REF!</f>
        <v>#REF!</v>
      </c>
      <c r="EW135" t="e">
        <f>'1.Лок.смета.и.Акт'!#REF!</f>
        <v>#REF!</v>
      </c>
      <c r="EX135">
        <v>4.21</v>
      </c>
      <c r="EY135">
        <v>0</v>
      </c>
      <c r="FQ135">
        <v>0</v>
      </c>
      <c r="FR135">
        <v>0</v>
      </c>
      <c r="FS135">
        <v>0</v>
      </c>
      <c r="FX135">
        <v>116</v>
      </c>
      <c r="FY135">
        <v>80</v>
      </c>
      <c r="GA135" t="s">
        <v>3</v>
      </c>
      <c r="GD135">
        <v>1</v>
      </c>
      <c r="GF135">
        <v>426353937</v>
      </c>
      <c r="GG135">
        <v>2</v>
      </c>
      <c r="GH135">
        <v>1</v>
      </c>
      <c r="GI135">
        <v>4</v>
      </c>
      <c r="GJ135">
        <v>0</v>
      </c>
      <c r="GK135">
        <v>0</v>
      </c>
      <c r="GL135">
        <f t="shared" si="165"/>
        <v>0</v>
      </c>
      <c r="GM135" t="e">
        <f t="shared" si="166"/>
        <v>#REF!</v>
      </c>
      <c r="GN135" t="e">
        <f t="shared" si="167"/>
        <v>#REF!</v>
      </c>
      <c r="GO135">
        <f t="shared" si="168"/>
        <v>0</v>
      </c>
      <c r="GP135">
        <f t="shared" si="169"/>
        <v>0</v>
      </c>
      <c r="GR135">
        <v>0</v>
      </c>
      <c r="GS135">
        <v>0</v>
      </c>
      <c r="GT135">
        <v>0</v>
      </c>
      <c r="GU135" t="s">
        <v>3</v>
      </c>
      <c r="GV135">
        <f t="shared" si="170"/>
        <v>0</v>
      </c>
      <c r="GW135">
        <v>1</v>
      </c>
      <c r="GX135">
        <f t="shared" si="171"/>
        <v>0</v>
      </c>
      <c r="HA135">
        <v>0</v>
      </c>
      <c r="HB135">
        <v>0</v>
      </c>
      <c r="HC135">
        <f t="shared" si="172"/>
        <v>0</v>
      </c>
      <c r="HE135" t="s">
        <v>3</v>
      </c>
      <c r="HF135" t="s">
        <v>3</v>
      </c>
      <c r="HM135" t="s">
        <v>3</v>
      </c>
      <c r="HN135" t="s">
        <v>345</v>
      </c>
      <c r="HO135" t="s">
        <v>346</v>
      </c>
      <c r="HP135" t="s">
        <v>343</v>
      </c>
      <c r="HQ135" t="s">
        <v>343</v>
      </c>
      <c r="HS135">
        <v>0</v>
      </c>
      <c r="IF135">
        <v>-1</v>
      </c>
      <c r="IK135">
        <v>0</v>
      </c>
    </row>
    <row r="136" spans="1:245" x14ac:dyDescent="0.2">
      <c r="A136">
        <v>18</v>
      </c>
      <c r="B136">
        <v>1</v>
      </c>
      <c r="C136">
        <v>195</v>
      </c>
      <c r="E136" t="s">
        <v>347</v>
      </c>
      <c r="F136" t="str">
        <f>'1.Лок.смета.и.Акт'!B152</f>
        <v>14.5.04.07-0013</v>
      </c>
      <c r="G136" t="s">
        <v>349</v>
      </c>
      <c r="H136" t="s">
        <v>51</v>
      </c>
      <c r="I136">
        <f>I135*J136</f>
        <v>-417.142</v>
      </c>
      <c r="J136">
        <v>-13.4</v>
      </c>
      <c r="K136">
        <v>-13.4</v>
      </c>
      <c r="O136" t="e">
        <f t="shared" si="136"/>
        <v>#REF!</v>
      </c>
      <c r="P136" t="e">
        <f t="shared" si="137"/>
        <v>#REF!</v>
      </c>
      <c r="Q136">
        <f t="shared" si="138"/>
        <v>0</v>
      </c>
      <c r="R136">
        <f t="shared" si="139"/>
        <v>0</v>
      </c>
      <c r="S136">
        <f t="shared" si="140"/>
        <v>0</v>
      </c>
      <c r="T136">
        <f t="shared" si="141"/>
        <v>0</v>
      </c>
      <c r="U136">
        <f t="shared" si="142"/>
        <v>0</v>
      </c>
      <c r="V136">
        <f t="shared" si="143"/>
        <v>0</v>
      </c>
      <c r="W136">
        <f t="shared" si="144"/>
        <v>0</v>
      </c>
      <c r="X136">
        <f t="shared" si="145"/>
        <v>0</v>
      </c>
      <c r="Y136">
        <f t="shared" si="146"/>
        <v>0</v>
      </c>
      <c r="AA136">
        <v>88223195</v>
      </c>
      <c r="AB136" t="e">
        <f t="shared" si="147"/>
        <v>#REF!</v>
      </c>
      <c r="AC136" t="e">
        <f t="shared" si="148"/>
        <v>#REF!</v>
      </c>
      <c r="AD136">
        <f t="shared" si="149"/>
        <v>0</v>
      </c>
      <c r="AE136">
        <f t="shared" si="150"/>
        <v>0</v>
      </c>
      <c r="AF136">
        <f t="shared" si="151"/>
        <v>0</v>
      </c>
      <c r="AG136">
        <f t="shared" si="152"/>
        <v>0</v>
      </c>
      <c r="AH136">
        <f t="shared" si="153"/>
        <v>0</v>
      </c>
      <c r="AI136">
        <f t="shared" si="154"/>
        <v>0</v>
      </c>
      <c r="AJ136">
        <f t="shared" si="155"/>
        <v>0</v>
      </c>
      <c r="AK136">
        <v>74.58</v>
      </c>
      <c r="AL136" s="31" t="e">
        <f>'1.Лок.смета.и.Акт'!#REF!</f>
        <v>#REF!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116</v>
      </c>
      <c r="AU136">
        <v>80</v>
      </c>
      <c r="AV136">
        <v>1</v>
      </c>
      <c r="AW136">
        <v>1</v>
      </c>
      <c r="AZ136">
        <v>1</v>
      </c>
      <c r="BA136">
        <v>1</v>
      </c>
      <c r="BB136">
        <v>1</v>
      </c>
      <c r="BC136" t="e">
        <f>'1.Лок.смета.и.Акт'!#REF!</f>
        <v>#REF!</v>
      </c>
      <c r="BD136" t="s">
        <v>3</v>
      </c>
      <c r="BE136" t="s">
        <v>3</v>
      </c>
      <c r="BF136" t="s">
        <v>3</v>
      </c>
      <c r="BG136" t="s">
        <v>3</v>
      </c>
      <c r="BH136">
        <v>3</v>
      </c>
      <c r="BI136">
        <v>1</v>
      </c>
      <c r="BJ136" t="s">
        <v>350</v>
      </c>
      <c r="BM136">
        <v>7005</v>
      </c>
      <c r="BN136">
        <v>0</v>
      </c>
      <c r="BO136" t="s">
        <v>3</v>
      </c>
      <c r="BP136">
        <v>0</v>
      </c>
      <c r="BQ136">
        <v>2</v>
      </c>
      <c r="BR136">
        <v>1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 t="s">
        <v>3</v>
      </c>
      <c r="BZ136">
        <v>116</v>
      </c>
      <c r="CA136">
        <v>80</v>
      </c>
      <c r="CB136" t="s">
        <v>3</v>
      </c>
      <c r="CE136">
        <v>0</v>
      </c>
      <c r="CF136">
        <v>0</v>
      </c>
      <c r="CG136">
        <v>0</v>
      </c>
      <c r="CM136">
        <v>0</v>
      </c>
      <c r="CN136" t="s">
        <v>3</v>
      </c>
      <c r="CO136">
        <v>0</v>
      </c>
      <c r="CP136" t="e">
        <f t="shared" si="156"/>
        <v>#REF!</v>
      </c>
      <c r="CQ136" t="e">
        <f t="shared" si="173"/>
        <v>#REF!</v>
      </c>
      <c r="CR136">
        <f t="shared" si="174"/>
        <v>0</v>
      </c>
      <c r="CS136">
        <f t="shared" si="157"/>
        <v>0</v>
      </c>
      <c r="CT136">
        <f t="shared" si="158"/>
        <v>0</v>
      </c>
      <c r="CU136">
        <f t="shared" si="159"/>
        <v>0</v>
      </c>
      <c r="CV136">
        <f t="shared" si="160"/>
        <v>0</v>
      </c>
      <c r="CW136">
        <f t="shared" si="161"/>
        <v>0</v>
      </c>
      <c r="CX136">
        <f t="shared" si="162"/>
        <v>0</v>
      </c>
      <c r="CY136">
        <f t="shared" si="163"/>
        <v>0</v>
      </c>
      <c r="CZ136">
        <f t="shared" si="164"/>
        <v>0</v>
      </c>
      <c r="DC136" t="s">
        <v>3</v>
      </c>
      <c r="DD136" t="s">
        <v>3</v>
      </c>
      <c r="DE136" t="s">
        <v>3</v>
      </c>
      <c r="DF136" t="s">
        <v>3</v>
      </c>
      <c r="DG136" t="s">
        <v>3</v>
      </c>
      <c r="DH136" t="s">
        <v>3</v>
      </c>
      <c r="DI136" t="s">
        <v>3</v>
      </c>
      <c r="DJ136" t="s">
        <v>3</v>
      </c>
      <c r="DK136" t="s">
        <v>3</v>
      </c>
      <c r="DL136" t="s">
        <v>3</v>
      </c>
      <c r="DM136" t="s">
        <v>3</v>
      </c>
      <c r="DN136">
        <v>0</v>
      </c>
      <c r="DO136">
        <v>0</v>
      </c>
      <c r="DP136">
        <v>1</v>
      </c>
      <c r="DQ136">
        <v>1</v>
      </c>
      <c r="DU136">
        <v>1009</v>
      </c>
      <c r="DV136" t="s">
        <v>51</v>
      </c>
      <c r="DW136" t="str">
        <f>'1.Лок.смета.и.Акт'!D152</f>
        <v>кг</v>
      </c>
      <c r="DX136">
        <v>1</v>
      </c>
      <c r="DZ136" t="s">
        <v>3</v>
      </c>
      <c r="EA136" t="s">
        <v>3</v>
      </c>
      <c r="EB136" t="s">
        <v>3</v>
      </c>
      <c r="EC136" t="s">
        <v>3</v>
      </c>
      <c r="EE136">
        <v>66434294</v>
      </c>
      <c r="EF136">
        <v>2</v>
      </c>
      <c r="EG136" t="s">
        <v>22</v>
      </c>
      <c r="EH136">
        <v>7</v>
      </c>
      <c r="EI136" t="s">
        <v>342</v>
      </c>
      <c r="EJ136">
        <v>1</v>
      </c>
      <c r="EK136">
        <v>7005</v>
      </c>
      <c r="EL136" t="s">
        <v>343</v>
      </c>
      <c r="EM136" t="s">
        <v>344</v>
      </c>
      <c r="EO136" t="s">
        <v>3</v>
      </c>
      <c r="EQ136">
        <v>32768</v>
      </c>
      <c r="ER136">
        <v>74.58</v>
      </c>
      <c r="ES136" s="31" t="e">
        <f>'1.Лок.смета.и.Акт'!#REF!</f>
        <v>#REF!</v>
      </c>
      <c r="ET136">
        <v>0</v>
      </c>
      <c r="EU136">
        <v>0</v>
      </c>
      <c r="EV136">
        <v>0</v>
      </c>
      <c r="EW136">
        <v>0</v>
      </c>
      <c r="EX136">
        <v>0</v>
      </c>
      <c r="FQ136">
        <v>0</v>
      </c>
      <c r="FR136">
        <v>0</v>
      </c>
      <c r="FS136">
        <v>0</v>
      </c>
      <c r="FX136">
        <v>116</v>
      </c>
      <c r="FY136">
        <v>80</v>
      </c>
      <c r="GA136" t="s">
        <v>3</v>
      </c>
      <c r="GD136">
        <v>1</v>
      </c>
      <c r="GF136">
        <v>-754936954</v>
      </c>
      <c r="GG136">
        <v>2</v>
      </c>
      <c r="GH136">
        <v>1</v>
      </c>
      <c r="GI136">
        <v>4</v>
      </c>
      <c r="GJ136">
        <v>0</v>
      </c>
      <c r="GK136">
        <v>0</v>
      </c>
      <c r="GL136">
        <f t="shared" si="165"/>
        <v>0</v>
      </c>
      <c r="GM136" t="e">
        <f t="shared" si="166"/>
        <v>#REF!</v>
      </c>
      <c r="GN136" t="e">
        <f t="shared" si="167"/>
        <v>#REF!</v>
      </c>
      <c r="GO136">
        <f t="shared" si="168"/>
        <v>0</v>
      </c>
      <c r="GP136">
        <f t="shared" si="169"/>
        <v>0</v>
      </c>
      <c r="GR136">
        <v>0</v>
      </c>
      <c r="GS136">
        <v>0</v>
      </c>
      <c r="GT136">
        <v>0</v>
      </c>
      <c r="GU136" t="s">
        <v>3</v>
      </c>
      <c r="GV136">
        <f t="shared" si="170"/>
        <v>0</v>
      </c>
      <c r="GW136">
        <v>1</v>
      </c>
      <c r="GX136">
        <f t="shared" si="171"/>
        <v>0</v>
      </c>
      <c r="HA136">
        <v>0</v>
      </c>
      <c r="HB136">
        <v>0</v>
      </c>
      <c r="HC136">
        <f t="shared" si="172"/>
        <v>0</v>
      </c>
      <c r="HE136" t="s">
        <v>3</v>
      </c>
      <c r="HF136" t="s">
        <v>3</v>
      </c>
      <c r="HM136" t="s">
        <v>3</v>
      </c>
      <c r="HN136" t="s">
        <v>345</v>
      </c>
      <c r="HO136" t="s">
        <v>346</v>
      </c>
      <c r="HP136" t="s">
        <v>343</v>
      </c>
      <c r="HQ136" t="s">
        <v>343</v>
      </c>
      <c r="HS136">
        <v>0</v>
      </c>
      <c r="IF136">
        <v>-1</v>
      </c>
      <c r="IK136">
        <v>0</v>
      </c>
    </row>
    <row r="137" spans="1:245" x14ac:dyDescent="0.2">
      <c r="A137">
        <v>18</v>
      </c>
      <c r="B137">
        <v>1</v>
      </c>
      <c r="C137">
        <v>194</v>
      </c>
      <c r="E137" t="s">
        <v>351</v>
      </c>
      <c r="F137" t="str">
        <f>'1.Лок.смета.и.Акт'!B153</f>
        <v>14.5.01.07-0133</v>
      </c>
      <c r="G137" t="s">
        <v>353</v>
      </c>
      <c r="H137" t="s">
        <v>30</v>
      </c>
      <c r="I137">
        <f>I135*J137</f>
        <v>757.39290000000005</v>
      </c>
      <c r="J137" s="78">
        <f>'4.Ведомость_списания'!F115</f>
        <v>24.330000000000002</v>
      </c>
      <c r="K137">
        <v>24.33</v>
      </c>
      <c r="O137" t="e">
        <f t="shared" si="136"/>
        <v>#REF!</v>
      </c>
      <c r="P137" t="e">
        <f t="shared" si="137"/>
        <v>#REF!</v>
      </c>
      <c r="Q137">
        <f t="shared" si="138"/>
        <v>0</v>
      </c>
      <c r="R137">
        <f t="shared" si="139"/>
        <v>0</v>
      </c>
      <c r="S137">
        <f t="shared" si="140"/>
        <v>0</v>
      </c>
      <c r="T137">
        <f t="shared" si="141"/>
        <v>0</v>
      </c>
      <c r="U137">
        <f t="shared" si="142"/>
        <v>0</v>
      </c>
      <c r="V137">
        <f t="shared" si="143"/>
        <v>0</v>
      </c>
      <c r="W137">
        <f t="shared" si="144"/>
        <v>0</v>
      </c>
      <c r="X137">
        <f t="shared" si="145"/>
        <v>0</v>
      </c>
      <c r="Y137">
        <f t="shared" si="146"/>
        <v>0</v>
      </c>
      <c r="AA137">
        <v>88223195</v>
      </c>
      <c r="AB137" t="e">
        <f t="shared" si="147"/>
        <v>#REF!</v>
      </c>
      <c r="AC137" t="e">
        <f t="shared" si="148"/>
        <v>#REF!</v>
      </c>
      <c r="AD137">
        <f t="shared" si="149"/>
        <v>0</v>
      </c>
      <c r="AE137">
        <f t="shared" si="150"/>
        <v>0</v>
      </c>
      <c r="AF137">
        <f t="shared" si="151"/>
        <v>0</v>
      </c>
      <c r="AG137">
        <f t="shared" si="152"/>
        <v>0</v>
      </c>
      <c r="AH137">
        <f t="shared" si="153"/>
        <v>0</v>
      </c>
      <c r="AI137">
        <f t="shared" si="154"/>
        <v>0</v>
      </c>
      <c r="AJ137">
        <f t="shared" si="155"/>
        <v>0</v>
      </c>
      <c r="AK137">
        <v>37.450000000000003</v>
      </c>
      <c r="AL137" s="31" t="e">
        <f>'1.Лок.смета.и.Акт'!#REF!</f>
        <v>#REF!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116</v>
      </c>
      <c r="AU137">
        <v>80</v>
      </c>
      <c r="AV137">
        <v>1</v>
      </c>
      <c r="AW137">
        <v>1</v>
      </c>
      <c r="AZ137">
        <v>1</v>
      </c>
      <c r="BA137">
        <v>1</v>
      </c>
      <c r="BB137">
        <v>1</v>
      </c>
      <c r="BC137" t="e">
        <f>'1.Лок.смета.и.Акт'!#REF!</f>
        <v>#REF!</v>
      </c>
      <c r="BD137" t="s">
        <v>3</v>
      </c>
      <c r="BE137" t="s">
        <v>3</v>
      </c>
      <c r="BF137" t="s">
        <v>3</v>
      </c>
      <c r="BG137" t="s">
        <v>3</v>
      </c>
      <c r="BH137">
        <v>3</v>
      </c>
      <c r="BI137">
        <v>1</v>
      </c>
      <c r="BJ137" t="s">
        <v>354</v>
      </c>
      <c r="BM137">
        <v>7005</v>
      </c>
      <c r="BN137">
        <v>0</v>
      </c>
      <c r="BO137" t="s">
        <v>3</v>
      </c>
      <c r="BP137">
        <v>0</v>
      </c>
      <c r="BQ137">
        <v>2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116</v>
      </c>
      <c r="CA137">
        <v>80</v>
      </c>
      <c r="CB137" t="s">
        <v>3</v>
      </c>
      <c r="CE137">
        <v>0</v>
      </c>
      <c r="CF137">
        <v>0</v>
      </c>
      <c r="CG137">
        <v>0</v>
      </c>
      <c r="CM137">
        <v>0</v>
      </c>
      <c r="CN137" t="s">
        <v>3</v>
      </c>
      <c r="CO137">
        <v>0</v>
      </c>
      <c r="CP137" t="e">
        <f t="shared" si="156"/>
        <v>#REF!</v>
      </c>
      <c r="CQ137" t="e">
        <f t="shared" si="173"/>
        <v>#REF!</v>
      </c>
      <c r="CR137">
        <f t="shared" si="174"/>
        <v>0</v>
      </c>
      <c r="CS137">
        <f t="shared" si="157"/>
        <v>0</v>
      </c>
      <c r="CT137">
        <f t="shared" si="158"/>
        <v>0</v>
      </c>
      <c r="CU137">
        <f t="shared" si="159"/>
        <v>0</v>
      </c>
      <c r="CV137">
        <f t="shared" si="160"/>
        <v>0</v>
      </c>
      <c r="CW137">
        <f t="shared" si="161"/>
        <v>0</v>
      </c>
      <c r="CX137">
        <f t="shared" si="162"/>
        <v>0</v>
      </c>
      <c r="CY137">
        <f t="shared" si="163"/>
        <v>0</v>
      </c>
      <c r="CZ137">
        <f t="shared" si="164"/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1013</v>
      </c>
      <c r="DV137" t="s">
        <v>30</v>
      </c>
      <c r="DW137" t="str">
        <f>'1.Лок.смета.и.Акт'!D153</f>
        <v>ШТ</v>
      </c>
      <c r="DX137">
        <v>1</v>
      </c>
      <c r="DZ137" t="s">
        <v>3</v>
      </c>
      <c r="EA137" t="s">
        <v>3</v>
      </c>
      <c r="EB137" t="s">
        <v>3</v>
      </c>
      <c r="EC137" t="s">
        <v>3</v>
      </c>
      <c r="EE137">
        <v>66434294</v>
      </c>
      <c r="EF137">
        <v>2</v>
      </c>
      <c r="EG137" t="s">
        <v>22</v>
      </c>
      <c r="EH137">
        <v>7</v>
      </c>
      <c r="EI137" t="s">
        <v>342</v>
      </c>
      <c r="EJ137">
        <v>1</v>
      </c>
      <c r="EK137">
        <v>7005</v>
      </c>
      <c r="EL137" t="s">
        <v>343</v>
      </c>
      <c r="EM137" t="s">
        <v>344</v>
      </c>
      <c r="EO137" t="s">
        <v>3</v>
      </c>
      <c r="EQ137">
        <v>0</v>
      </c>
      <c r="ER137">
        <v>37.450000000000003</v>
      </c>
      <c r="ES137" s="31" t="e">
        <f>'1.Лок.смета.и.Акт'!#REF!</f>
        <v>#REF!</v>
      </c>
      <c r="ET137">
        <v>0</v>
      </c>
      <c r="EU137">
        <v>0</v>
      </c>
      <c r="EV137">
        <v>0</v>
      </c>
      <c r="EW137">
        <v>0</v>
      </c>
      <c r="EX137">
        <v>0</v>
      </c>
      <c r="FQ137">
        <v>0</v>
      </c>
      <c r="FR137">
        <v>0</v>
      </c>
      <c r="FS137">
        <v>0</v>
      </c>
      <c r="FX137">
        <v>116</v>
      </c>
      <c r="FY137">
        <v>80</v>
      </c>
      <c r="GA137" t="s">
        <v>3</v>
      </c>
      <c r="GD137">
        <v>1</v>
      </c>
      <c r="GF137">
        <v>-48371590</v>
      </c>
      <c r="GG137">
        <v>2</v>
      </c>
      <c r="GH137">
        <v>1</v>
      </c>
      <c r="GI137">
        <v>4</v>
      </c>
      <c r="GJ137">
        <v>0</v>
      </c>
      <c r="GK137">
        <v>0</v>
      </c>
      <c r="GL137">
        <f t="shared" si="165"/>
        <v>0</v>
      </c>
      <c r="GM137" t="e">
        <f t="shared" si="166"/>
        <v>#REF!</v>
      </c>
      <c r="GN137" t="e">
        <f t="shared" si="167"/>
        <v>#REF!</v>
      </c>
      <c r="GO137">
        <f t="shared" si="168"/>
        <v>0</v>
      </c>
      <c r="GP137">
        <f t="shared" si="169"/>
        <v>0</v>
      </c>
      <c r="GR137">
        <v>0</v>
      </c>
      <c r="GS137">
        <v>0</v>
      </c>
      <c r="GT137">
        <v>0</v>
      </c>
      <c r="GU137" t="s">
        <v>3</v>
      </c>
      <c r="GV137">
        <f t="shared" si="170"/>
        <v>0</v>
      </c>
      <c r="GW137">
        <v>1</v>
      </c>
      <c r="GX137">
        <f t="shared" si="171"/>
        <v>0</v>
      </c>
      <c r="HA137">
        <v>0</v>
      </c>
      <c r="HB137">
        <v>0</v>
      </c>
      <c r="HC137">
        <f t="shared" si="172"/>
        <v>0</v>
      </c>
      <c r="HE137" t="s">
        <v>3</v>
      </c>
      <c r="HF137" t="s">
        <v>3</v>
      </c>
      <c r="HM137" t="s">
        <v>3</v>
      </c>
      <c r="HN137" t="s">
        <v>345</v>
      </c>
      <c r="HO137" t="s">
        <v>346</v>
      </c>
      <c r="HP137" t="s">
        <v>343</v>
      </c>
      <c r="HQ137" t="s">
        <v>343</v>
      </c>
      <c r="HS137">
        <v>0</v>
      </c>
      <c r="IF137">
        <v>-1</v>
      </c>
      <c r="IK137">
        <v>0</v>
      </c>
    </row>
    <row r="138" spans="1:245" x14ac:dyDescent="0.2">
      <c r="A138">
        <v>17</v>
      </c>
      <c r="B138">
        <v>1</v>
      </c>
      <c r="C138">
        <f>ROW(SmtRes!A202)</f>
        <v>202</v>
      </c>
      <c r="D138">
        <f>ROW(EtalonRes!A169)</f>
        <v>169</v>
      </c>
      <c r="E138" t="s">
        <v>355</v>
      </c>
      <c r="F138" t="s">
        <v>339</v>
      </c>
      <c r="G138" t="s">
        <v>356</v>
      </c>
      <c r="H138" t="s">
        <v>206</v>
      </c>
      <c r="I138">
        <f>'1.Лок.смета.и.Акт'!E154</f>
        <v>5.42</v>
      </c>
      <c r="J138">
        <v>0</v>
      </c>
      <c r="K138">
        <v>5.42</v>
      </c>
      <c r="O138" t="e">
        <f t="shared" si="136"/>
        <v>#REF!</v>
      </c>
      <c r="P138" t="e">
        <f t="shared" si="137"/>
        <v>#REF!</v>
      </c>
      <c r="Q138" t="e">
        <f t="shared" si="138"/>
        <v>#REF!</v>
      </c>
      <c r="R138" t="e">
        <f t="shared" si="139"/>
        <v>#REF!</v>
      </c>
      <c r="S138" t="e">
        <f t="shared" si="140"/>
        <v>#REF!</v>
      </c>
      <c r="T138">
        <f t="shared" si="141"/>
        <v>0</v>
      </c>
      <c r="U138" t="e">
        <f t="shared" si="142"/>
        <v>#REF!</v>
      </c>
      <c r="V138">
        <f t="shared" si="143"/>
        <v>22.818200000000001</v>
      </c>
      <c r="W138">
        <f t="shared" si="144"/>
        <v>0</v>
      </c>
      <c r="X138" t="e">
        <f t="shared" si="145"/>
        <v>#REF!</v>
      </c>
      <c r="Y138" t="e">
        <f t="shared" si="146"/>
        <v>#REF!</v>
      </c>
      <c r="AA138">
        <v>88223195</v>
      </c>
      <c r="AB138" t="e">
        <f t="shared" si="147"/>
        <v>#REF!</v>
      </c>
      <c r="AC138" t="e">
        <f t="shared" si="148"/>
        <v>#REF!</v>
      </c>
      <c r="AD138" t="e">
        <f t="shared" si="149"/>
        <v>#REF!</v>
      </c>
      <c r="AE138" t="e">
        <f t="shared" si="150"/>
        <v>#REF!</v>
      </c>
      <c r="AF138" t="e">
        <f t="shared" si="151"/>
        <v>#REF!</v>
      </c>
      <c r="AG138">
        <f t="shared" si="152"/>
        <v>0</v>
      </c>
      <c r="AH138" t="e">
        <f t="shared" si="153"/>
        <v>#REF!</v>
      </c>
      <c r="AI138">
        <f t="shared" si="154"/>
        <v>4.21</v>
      </c>
      <c r="AJ138">
        <f t="shared" si="155"/>
        <v>0</v>
      </c>
      <c r="AK138" t="e">
        <f>AL138+AM138+AO138</f>
        <v>#REF!</v>
      </c>
      <c r="AL138" s="31" t="e">
        <f>'1.Лок.смета.и.Акт'!#REF!</f>
        <v>#REF!</v>
      </c>
      <c r="AM138" s="31" t="e">
        <f>'1.Лок.смета.и.Акт'!#REF!</f>
        <v>#REF!</v>
      </c>
      <c r="AN138" s="31" t="e">
        <f>'1.Лок.смета.и.Акт'!#REF!</f>
        <v>#REF!</v>
      </c>
      <c r="AO138" s="31" t="e">
        <f>'1.Лок.смета.и.Акт'!#REF!</f>
        <v>#REF!</v>
      </c>
      <c r="AP138">
        <v>0</v>
      </c>
      <c r="AQ138" t="e">
        <f>'1.Лок.смета.и.Акт'!#REF!</f>
        <v>#REF!</v>
      </c>
      <c r="AR138">
        <v>4.21</v>
      </c>
      <c r="AS138">
        <v>0</v>
      </c>
      <c r="AT138">
        <v>116</v>
      </c>
      <c r="AU138">
        <v>80</v>
      </c>
      <c r="AV138">
        <v>1</v>
      </c>
      <c r="AW138">
        <v>1</v>
      </c>
      <c r="AZ138">
        <v>1</v>
      </c>
      <c r="BA138" t="e">
        <f>'1.Лок.смета.и.Акт'!#REF!</f>
        <v>#REF!</v>
      </c>
      <c r="BB138" t="e">
        <f>'1.Лок.смета.и.Акт'!#REF!</f>
        <v>#REF!</v>
      </c>
      <c r="BC138" t="e">
        <f>'1.Лок.смета.и.Акт'!#REF!</f>
        <v>#REF!</v>
      </c>
      <c r="BD138" t="s">
        <v>3</v>
      </c>
      <c r="BE138" t="s">
        <v>3</v>
      </c>
      <c r="BF138" t="s">
        <v>3</v>
      </c>
      <c r="BG138" t="s">
        <v>3</v>
      </c>
      <c r="BH138">
        <v>0</v>
      </c>
      <c r="BI138">
        <v>1</v>
      </c>
      <c r="BJ138" t="s">
        <v>341</v>
      </c>
      <c r="BM138">
        <v>7005</v>
      </c>
      <c r="BN138">
        <v>0</v>
      </c>
      <c r="BO138" t="s">
        <v>3</v>
      </c>
      <c r="BP138">
        <v>0</v>
      </c>
      <c r="BQ138">
        <v>2</v>
      </c>
      <c r="BR138">
        <v>0</v>
      </c>
      <c r="BS138" t="e">
        <f>'1.Лок.смета.и.Акт'!#REF!</f>
        <v>#REF!</v>
      </c>
      <c r="BT138">
        <v>1</v>
      </c>
      <c r="BU138">
        <v>1</v>
      </c>
      <c r="BV138">
        <v>1</v>
      </c>
      <c r="BW138">
        <v>1</v>
      </c>
      <c r="BX138">
        <v>1</v>
      </c>
      <c r="BY138" t="s">
        <v>3</v>
      </c>
      <c r="BZ138">
        <v>116</v>
      </c>
      <c r="CA138">
        <v>80</v>
      </c>
      <c r="CB138" t="s">
        <v>3</v>
      </c>
      <c r="CE138">
        <v>0</v>
      </c>
      <c r="CF138">
        <v>0</v>
      </c>
      <c r="CG138">
        <v>0</v>
      </c>
      <c r="CM138">
        <v>0</v>
      </c>
      <c r="CN138" t="s">
        <v>3</v>
      </c>
      <c r="CO138">
        <v>0</v>
      </c>
      <c r="CP138" t="e">
        <f t="shared" si="156"/>
        <v>#REF!</v>
      </c>
      <c r="CQ138" t="e">
        <f t="shared" si="173"/>
        <v>#REF!</v>
      </c>
      <c r="CR138" t="e">
        <f t="shared" si="174"/>
        <v>#REF!</v>
      </c>
      <c r="CS138" t="e">
        <f t="shared" si="157"/>
        <v>#REF!</v>
      </c>
      <c r="CT138" t="e">
        <f t="shared" si="158"/>
        <v>#REF!</v>
      </c>
      <c r="CU138">
        <f t="shared" si="159"/>
        <v>0</v>
      </c>
      <c r="CV138" t="e">
        <f t="shared" si="160"/>
        <v>#REF!</v>
      </c>
      <c r="CW138">
        <f t="shared" si="161"/>
        <v>4.21</v>
      </c>
      <c r="CX138">
        <f t="shared" si="162"/>
        <v>0</v>
      </c>
      <c r="CY138" t="e">
        <f t="shared" si="163"/>
        <v>#REF!</v>
      </c>
      <c r="CZ138" t="e">
        <f t="shared" si="164"/>
        <v>#REF!</v>
      </c>
      <c r="DC138" t="s">
        <v>3</v>
      </c>
      <c r="DD138" t="s">
        <v>3</v>
      </c>
      <c r="DE138" t="s">
        <v>3</v>
      </c>
      <c r="DF138" t="s">
        <v>3</v>
      </c>
      <c r="DG138" t="s">
        <v>3</v>
      </c>
      <c r="DH138" t="s">
        <v>3</v>
      </c>
      <c r="DI138" t="s">
        <v>3</v>
      </c>
      <c r="DJ138" t="s">
        <v>3</v>
      </c>
      <c r="DK138" t="s">
        <v>3</v>
      </c>
      <c r="DL138" t="s">
        <v>3</v>
      </c>
      <c r="DM138" t="s">
        <v>3</v>
      </c>
      <c r="DN138">
        <v>0</v>
      </c>
      <c r="DO138">
        <v>0</v>
      </c>
      <c r="DP138">
        <v>1</v>
      </c>
      <c r="DQ138">
        <v>1</v>
      </c>
      <c r="DU138">
        <v>1003</v>
      </c>
      <c r="DV138" t="s">
        <v>206</v>
      </c>
      <c r="DW138" t="str">
        <f>'1.Лок.смета.и.Акт'!D154</f>
        <v>100 м</v>
      </c>
      <c r="DX138">
        <v>100</v>
      </c>
      <c r="DZ138" t="s">
        <v>3</v>
      </c>
      <c r="EA138" t="s">
        <v>3</v>
      </c>
      <c r="EB138" t="s">
        <v>3</v>
      </c>
      <c r="EC138" t="s">
        <v>3</v>
      </c>
      <c r="EE138">
        <v>66434294</v>
      </c>
      <c r="EF138">
        <v>2</v>
      </c>
      <c r="EG138" t="s">
        <v>22</v>
      </c>
      <c r="EH138">
        <v>7</v>
      </c>
      <c r="EI138" t="s">
        <v>342</v>
      </c>
      <c r="EJ138">
        <v>1</v>
      </c>
      <c r="EK138">
        <v>7005</v>
      </c>
      <c r="EL138" t="s">
        <v>343</v>
      </c>
      <c r="EM138" t="s">
        <v>344</v>
      </c>
      <c r="EO138" t="s">
        <v>3</v>
      </c>
      <c r="EQ138">
        <v>0</v>
      </c>
      <c r="ER138" t="e">
        <f>ES138+ET138+EV138</f>
        <v>#REF!</v>
      </c>
      <c r="ES138" s="31" t="e">
        <f>'1.Лок.смета.и.Акт'!#REF!</f>
        <v>#REF!</v>
      </c>
      <c r="ET138" s="31" t="e">
        <f>'1.Лок.смета.и.Акт'!#REF!</f>
        <v>#REF!</v>
      </c>
      <c r="EU138" s="31" t="e">
        <f>'1.Лок.смета.и.Акт'!#REF!</f>
        <v>#REF!</v>
      </c>
      <c r="EV138" s="31" t="e">
        <f>'1.Лок.смета.и.Акт'!#REF!</f>
        <v>#REF!</v>
      </c>
      <c r="EW138" t="e">
        <f>'1.Лок.смета.и.Акт'!#REF!</f>
        <v>#REF!</v>
      </c>
      <c r="EX138">
        <v>4.21</v>
      </c>
      <c r="EY138">
        <v>0</v>
      </c>
      <c r="FQ138">
        <v>0</v>
      </c>
      <c r="FR138">
        <v>0</v>
      </c>
      <c r="FS138">
        <v>0</v>
      </c>
      <c r="FX138">
        <v>116</v>
      </c>
      <c r="FY138">
        <v>80</v>
      </c>
      <c r="GA138" t="s">
        <v>3</v>
      </c>
      <c r="GD138">
        <v>1</v>
      </c>
      <c r="GF138">
        <v>-1368855985</v>
      </c>
      <c r="GG138">
        <v>2</v>
      </c>
      <c r="GH138">
        <v>1</v>
      </c>
      <c r="GI138">
        <v>4</v>
      </c>
      <c r="GJ138">
        <v>0</v>
      </c>
      <c r="GK138">
        <v>0</v>
      </c>
      <c r="GL138">
        <f t="shared" si="165"/>
        <v>0</v>
      </c>
      <c r="GM138" t="e">
        <f t="shared" si="166"/>
        <v>#REF!</v>
      </c>
      <c r="GN138" t="e">
        <f t="shared" si="167"/>
        <v>#REF!</v>
      </c>
      <c r="GO138">
        <f t="shared" si="168"/>
        <v>0</v>
      </c>
      <c r="GP138">
        <f t="shared" si="169"/>
        <v>0</v>
      </c>
      <c r="GR138">
        <v>0</v>
      </c>
      <c r="GS138">
        <v>0</v>
      </c>
      <c r="GT138">
        <v>0</v>
      </c>
      <c r="GU138" t="s">
        <v>3</v>
      </c>
      <c r="GV138">
        <f t="shared" si="170"/>
        <v>0</v>
      </c>
      <c r="GW138">
        <v>1</v>
      </c>
      <c r="GX138">
        <f t="shared" si="171"/>
        <v>0</v>
      </c>
      <c r="HA138">
        <v>0</v>
      </c>
      <c r="HB138">
        <v>0</v>
      </c>
      <c r="HC138">
        <f t="shared" si="172"/>
        <v>0</v>
      </c>
      <c r="HE138" t="s">
        <v>3</v>
      </c>
      <c r="HF138" t="s">
        <v>3</v>
      </c>
      <c r="HM138" t="s">
        <v>3</v>
      </c>
      <c r="HN138" t="s">
        <v>345</v>
      </c>
      <c r="HO138" t="s">
        <v>346</v>
      </c>
      <c r="HP138" t="s">
        <v>343</v>
      </c>
      <c r="HQ138" t="s">
        <v>343</v>
      </c>
      <c r="HS138">
        <v>0</v>
      </c>
      <c r="IF138">
        <v>-1</v>
      </c>
      <c r="IK138">
        <v>0</v>
      </c>
    </row>
    <row r="139" spans="1:245" x14ac:dyDescent="0.2">
      <c r="A139">
        <v>18</v>
      </c>
      <c r="B139">
        <v>1</v>
      </c>
      <c r="C139">
        <v>202</v>
      </c>
      <c r="E139" t="s">
        <v>357</v>
      </c>
      <c r="F139" t="str">
        <f>'1.Лок.смета.и.Акт'!B155</f>
        <v>14.5.04.07-0013</v>
      </c>
      <c r="G139" t="s">
        <v>349</v>
      </c>
      <c r="H139" t="s">
        <v>51</v>
      </c>
      <c r="I139">
        <f>I138*J139</f>
        <v>-72.628</v>
      </c>
      <c r="J139">
        <v>-13.4</v>
      </c>
      <c r="K139">
        <v>-13.4</v>
      </c>
      <c r="O139" t="e">
        <f t="shared" si="136"/>
        <v>#REF!</v>
      </c>
      <c r="P139" t="e">
        <f t="shared" si="137"/>
        <v>#REF!</v>
      </c>
      <c r="Q139">
        <f t="shared" si="138"/>
        <v>0</v>
      </c>
      <c r="R139">
        <f t="shared" si="139"/>
        <v>0</v>
      </c>
      <c r="S139">
        <f t="shared" si="140"/>
        <v>0</v>
      </c>
      <c r="T139">
        <f t="shared" si="141"/>
        <v>0</v>
      </c>
      <c r="U139">
        <f t="shared" si="142"/>
        <v>0</v>
      </c>
      <c r="V139">
        <f t="shared" si="143"/>
        <v>0</v>
      </c>
      <c r="W139">
        <f t="shared" si="144"/>
        <v>0</v>
      </c>
      <c r="X139">
        <f t="shared" si="145"/>
        <v>0</v>
      </c>
      <c r="Y139">
        <f t="shared" si="146"/>
        <v>0</v>
      </c>
      <c r="AA139">
        <v>88223195</v>
      </c>
      <c r="AB139" t="e">
        <f t="shared" si="147"/>
        <v>#REF!</v>
      </c>
      <c r="AC139" t="e">
        <f t="shared" si="148"/>
        <v>#REF!</v>
      </c>
      <c r="AD139">
        <f t="shared" si="149"/>
        <v>0</v>
      </c>
      <c r="AE139">
        <f t="shared" si="150"/>
        <v>0</v>
      </c>
      <c r="AF139">
        <f t="shared" si="151"/>
        <v>0</v>
      </c>
      <c r="AG139">
        <f t="shared" si="152"/>
        <v>0</v>
      </c>
      <c r="AH139">
        <f t="shared" si="153"/>
        <v>0</v>
      </c>
      <c r="AI139">
        <f t="shared" si="154"/>
        <v>0</v>
      </c>
      <c r="AJ139">
        <f t="shared" si="155"/>
        <v>0</v>
      </c>
      <c r="AK139">
        <v>74.58</v>
      </c>
      <c r="AL139" s="31" t="e">
        <f>'1.Лок.смета.и.Акт'!#REF!</f>
        <v>#REF!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116</v>
      </c>
      <c r="AU139">
        <v>80</v>
      </c>
      <c r="AV139">
        <v>1</v>
      </c>
      <c r="AW139">
        <v>1</v>
      </c>
      <c r="AZ139">
        <v>1</v>
      </c>
      <c r="BA139">
        <v>1</v>
      </c>
      <c r="BB139">
        <v>1</v>
      </c>
      <c r="BC139" t="e">
        <f>'1.Лок.смета.и.Акт'!#REF!</f>
        <v>#REF!</v>
      </c>
      <c r="BD139" t="s">
        <v>3</v>
      </c>
      <c r="BE139" t="s">
        <v>3</v>
      </c>
      <c r="BF139" t="s">
        <v>3</v>
      </c>
      <c r="BG139" t="s">
        <v>3</v>
      </c>
      <c r="BH139">
        <v>3</v>
      </c>
      <c r="BI139">
        <v>1</v>
      </c>
      <c r="BJ139" t="s">
        <v>350</v>
      </c>
      <c r="BM139">
        <v>7005</v>
      </c>
      <c r="BN139">
        <v>0</v>
      </c>
      <c r="BO139" t="s">
        <v>3</v>
      </c>
      <c r="BP139">
        <v>0</v>
      </c>
      <c r="BQ139">
        <v>2</v>
      </c>
      <c r="BR139">
        <v>1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</v>
      </c>
      <c r="BZ139">
        <v>116</v>
      </c>
      <c r="CA139">
        <v>80</v>
      </c>
      <c r="CB139" t="s">
        <v>3</v>
      </c>
      <c r="CE139">
        <v>0</v>
      </c>
      <c r="CF139">
        <v>0</v>
      </c>
      <c r="CG139">
        <v>0</v>
      </c>
      <c r="CM139">
        <v>0</v>
      </c>
      <c r="CN139" t="s">
        <v>3</v>
      </c>
      <c r="CO139">
        <v>0</v>
      </c>
      <c r="CP139" t="e">
        <f t="shared" si="156"/>
        <v>#REF!</v>
      </c>
      <c r="CQ139" t="e">
        <f t="shared" si="173"/>
        <v>#REF!</v>
      </c>
      <c r="CR139">
        <f t="shared" si="174"/>
        <v>0</v>
      </c>
      <c r="CS139">
        <f t="shared" si="157"/>
        <v>0</v>
      </c>
      <c r="CT139">
        <f t="shared" si="158"/>
        <v>0</v>
      </c>
      <c r="CU139">
        <f t="shared" si="159"/>
        <v>0</v>
      </c>
      <c r="CV139">
        <f t="shared" si="160"/>
        <v>0</v>
      </c>
      <c r="CW139">
        <f t="shared" si="161"/>
        <v>0</v>
      </c>
      <c r="CX139">
        <f t="shared" si="162"/>
        <v>0</v>
      </c>
      <c r="CY139">
        <f t="shared" si="163"/>
        <v>0</v>
      </c>
      <c r="CZ139">
        <f t="shared" si="164"/>
        <v>0</v>
      </c>
      <c r="DC139" t="s">
        <v>3</v>
      </c>
      <c r="DD139" t="s">
        <v>3</v>
      </c>
      <c r="DE139" t="s">
        <v>3</v>
      </c>
      <c r="DF139" t="s">
        <v>3</v>
      </c>
      <c r="DG139" t="s">
        <v>3</v>
      </c>
      <c r="DH139" t="s">
        <v>3</v>
      </c>
      <c r="DI139" t="s">
        <v>3</v>
      </c>
      <c r="DJ139" t="s">
        <v>3</v>
      </c>
      <c r="DK139" t="s">
        <v>3</v>
      </c>
      <c r="DL139" t="s">
        <v>3</v>
      </c>
      <c r="DM139" t="s">
        <v>3</v>
      </c>
      <c r="DN139">
        <v>0</v>
      </c>
      <c r="DO139">
        <v>0</v>
      </c>
      <c r="DP139">
        <v>1</v>
      </c>
      <c r="DQ139">
        <v>1</v>
      </c>
      <c r="DU139">
        <v>1009</v>
      </c>
      <c r="DV139" t="s">
        <v>51</v>
      </c>
      <c r="DW139" t="str">
        <f>'1.Лок.смета.и.Акт'!D155</f>
        <v>кг</v>
      </c>
      <c r="DX139">
        <v>1</v>
      </c>
      <c r="DZ139" t="s">
        <v>3</v>
      </c>
      <c r="EA139" t="s">
        <v>3</v>
      </c>
      <c r="EB139" t="s">
        <v>3</v>
      </c>
      <c r="EC139" t="s">
        <v>3</v>
      </c>
      <c r="EE139">
        <v>66434294</v>
      </c>
      <c r="EF139">
        <v>2</v>
      </c>
      <c r="EG139" t="s">
        <v>22</v>
      </c>
      <c r="EH139">
        <v>7</v>
      </c>
      <c r="EI139" t="s">
        <v>342</v>
      </c>
      <c r="EJ139">
        <v>1</v>
      </c>
      <c r="EK139">
        <v>7005</v>
      </c>
      <c r="EL139" t="s">
        <v>343</v>
      </c>
      <c r="EM139" t="s">
        <v>344</v>
      </c>
      <c r="EO139" t="s">
        <v>3</v>
      </c>
      <c r="EQ139">
        <v>32768</v>
      </c>
      <c r="ER139">
        <v>74.58</v>
      </c>
      <c r="ES139" s="31" t="e">
        <f>'1.Лок.смета.и.Акт'!#REF!</f>
        <v>#REF!</v>
      </c>
      <c r="ET139">
        <v>0</v>
      </c>
      <c r="EU139">
        <v>0</v>
      </c>
      <c r="EV139">
        <v>0</v>
      </c>
      <c r="EW139">
        <v>0</v>
      </c>
      <c r="EX139">
        <v>0</v>
      </c>
      <c r="FQ139">
        <v>0</v>
      </c>
      <c r="FR139">
        <v>0</v>
      </c>
      <c r="FS139">
        <v>0</v>
      </c>
      <c r="FX139">
        <v>116</v>
      </c>
      <c r="FY139">
        <v>80</v>
      </c>
      <c r="GA139" t="s">
        <v>3</v>
      </c>
      <c r="GD139">
        <v>1</v>
      </c>
      <c r="GF139">
        <v>-754936954</v>
      </c>
      <c r="GG139">
        <v>2</v>
      </c>
      <c r="GH139">
        <v>1</v>
      </c>
      <c r="GI139">
        <v>4</v>
      </c>
      <c r="GJ139">
        <v>0</v>
      </c>
      <c r="GK139">
        <v>0</v>
      </c>
      <c r="GL139">
        <f t="shared" si="165"/>
        <v>0</v>
      </c>
      <c r="GM139" t="e">
        <f t="shared" si="166"/>
        <v>#REF!</v>
      </c>
      <c r="GN139" t="e">
        <f t="shared" si="167"/>
        <v>#REF!</v>
      </c>
      <c r="GO139">
        <f t="shared" si="168"/>
        <v>0</v>
      </c>
      <c r="GP139">
        <f t="shared" si="169"/>
        <v>0</v>
      </c>
      <c r="GR139">
        <v>0</v>
      </c>
      <c r="GS139">
        <v>0</v>
      </c>
      <c r="GT139">
        <v>0</v>
      </c>
      <c r="GU139" t="s">
        <v>3</v>
      </c>
      <c r="GV139">
        <f t="shared" si="170"/>
        <v>0</v>
      </c>
      <c r="GW139">
        <v>1</v>
      </c>
      <c r="GX139">
        <f t="shared" si="171"/>
        <v>0</v>
      </c>
      <c r="HA139">
        <v>0</v>
      </c>
      <c r="HB139">
        <v>0</v>
      </c>
      <c r="HC139">
        <f t="shared" si="172"/>
        <v>0</v>
      </c>
      <c r="HE139" t="s">
        <v>3</v>
      </c>
      <c r="HF139" t="s">
        <v>3</v>
      </c>
      <c r="HM139" t="s">
        <v>3</v>
      </c>
      <c r="HN139" t="s">
        <v>345</v>
      </c>
      <c r="HO139" t="s">
        <v>346</v>
      </c>
      <c r="HP139" t="s">
        <v>343</v>
      </c>
      <c r="HQ139" t="s">
        <v>343</v>
      </c>
      <c r="HS139">
        <v>0</v>
      </c>
      <c r="IF139">
        <v>-1</v>
      </c>
      <c r="IK139">
        <v>0</v>
      </c>
    </row>
    <row r="140" spans="1:245" x14ac:dyDescent="0.2">
      <c r="A140">
        <v>18</v>
      </c>
      <c r="B140">
        <v>1</v>
      </c>
      <c r="C140">
        <v>201</v>
      </c>
      <c r="E140" t="s">
        <v>358</v>
      </c>
      <c r="F140" t="str">
        <f>'1.Лок.смета.и.Акт'!B156</f>
        <v>14.5.01.07-0133</v>
      </c>
      <c r="G140" t="s">
        <v>353</v>
      </c>
      <c r="H140" t="s">
        <v>30</v>
      </c>
      <c r="I140">
        <f>I138*J140</f>
        <v>131.86859999999999</v>
      </c>
      <c r="J140" s="78">
        <f>'4.Ведомость_списания'!F117</f>
        <v>24.33</v>
      </c>
      <c r="K140">
        <v>24.33</v>
      </c>
      <c r="O140" t="e">
        <f t="shared" si="136"/>
        <v>#REF!</v>
      </c>
      <c r="P140" t="e">
        <f t="shared" si="137"/>
        <v>#REF!</v>
      </c>
      <c r="Q140">
        <f t="shared" si="138"/>
        <v>0</v>
      </c>
      <c r="R140">
        <f t="shared" si="139"/>
        <v>0</v>
      </c>
      <c r="S140">
        <f t="shared" si="140"/>
        <v>0</v>
      </c>
      <c r="T140">
        <f t="shared" si="141"/>
        <v>0</v>
      </c>
      <c r="U140">
        <f t="shared" si="142"/>
        <v>0</v>
      </c>
      <c r="V140">
        <f t="shared" si="143"/>
        <v>0</v>
      </c>
      <c r="W140">
        <f t="shared" si="144"/>
        <v>0</v>
      </c>
      <c r="X140">
        <f t="shared" si="145"/>
        <v>0</v>
      </c>
      <c r="Y140">
        <f t="shared" si="146"/>
        <v>0</v>
      </c>
      <c r="AA140">
        <v>88223195</v>
      </c>
      <c r="AB140" t="e">
        <f t="shared" si="147"/>
        <v>#REF!</v>
      </c>
      <c r="AC140" t="e">
        <f t="shared" si="148"/>
        <v>#REF!</v>
      </c>
      <c r="AD140">
        <f t="shared" si="149"/>
        <v>0</v>
      </c>
      <c r="AE140">
        <f t="shared" si="150"/>
        <v>0</v>
      </c>
      <c r="AF140">
        <f t="shared" si="151"/>
        <v>0</v>
      </c>
      <c r="AG140">
        <f t="shared" si="152"/>
        <v>0</v>
      </c>
      <c r="AH140">
        <f t="shared" si="153"/>
        <v>0</v>
      </c>
      <c r="AI140">
        <f t="shared" si="154"/>
        <v>0</v>
      </c>
      <c r="AJ140">
        <f t="shared" si="155"/>
        <v>0</v>
      </c>
      <c r="AK140">
        <v>37.450000000000003</v>
      </c>
      <c r="AL140" s="31" t="e">
        <f>'1.Лок.смета.и.Акт'!#REF!</f>
        <v>#REF!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116</v>
      </c>
      <c r="AU140">
        <v>80</v>
      </c>
      <c r="AV140">
        <v>1</v>
      </c>
      <c r="AW140">
        <v>1</v>
      </c>
      <c r="AZ140">
        <v>1</v>
      </c>
      <c r="BA140">
        <v>1</v>
      </c>
      <c r="BB140">
        <v>1</v>
      </c>
      <c r="BC140" t="e">
        <f>'1.Лок.смета.и.Акт'!#REF!</f>
        <v>#REF!</v>
      </c>
      <c r="BD140" t="s">
        <v>3</v>
      </c>
      <c r="BE140" t="s">
        <v>3</v>
      </c>
      <c r="BF140" t="s">
        <v>3</v>
      </c>
      <c r="BG140" t="s">
        <v>3</v>
      </c>
      <c r="BH140">
        <v>3</v>
      </c>
      <c r="BI140">
        <v>1</v>
      </c>
      <c r="BJ140" t="s">
        <v>354</v>
      </c>
      <c r="BM140">
        <v>7005</v>
      </c>
      <c r="BN140">
        <v>0</v>
      </c>
      <c r="BO140" t="s">
        <v>3</v>
      </c>
      <c r="BP140">
        <v>0</v>
      </c>
      <c r="BQ140">
        <v>2</v>
      </c>
      <c r="BR140">
        <v>0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 t="s">
        <v>3</v>
      </c>
      <c r="BZ140">
        <v>116</v>
      </c>
      <c r="CA140">
        <v>80</v>
      </c>
      <c r="CB140" t="s">
        <v>3</v>
      </c>
      <c r="CE140">
        <v>0</v>
      </c>
      <c r="CF140">
        <v>0</v>
      </c>
      <c r="CG140">
        <v>0</v>
      </c>
      <c r="CM140">
        <v>0</v>
      </c>
      <c r="CN140" t="s">
        <v>3</v>
      </c>
      <c r="CO140">
        <v>0</v>
      </c>
      <c r="CP140" t="e">
        <f t="shared" si="156"/>
        <v>#REF!</v>
      </c>
      <c r="CQ140" t="e">
        <f t="shared" si="173"/>
        <v>#REF!</v>
      </c>
      <c r="CR140">
        <f t="shared" si="174"/>
        <v>0</v>
      </c>
      <c r="CS140">
        <f t="shared" si="157"/>
        <v>0</v>
      </c>
      <c r="CT140">
        <f t="shared" si="158"/>
        <v>0</v>
      </c>
      <c r="CU140">
        <f t="shared" si="159"/>
        <v>0</v>
      </c>
      <c r="CV140">
        <f t="shared" si="160"/>
        <v>0</v>
      </c>
      <c r="CW140">
        <f t="shared" si="161"/>
        <v>0</v>
      </c>
      <c r="CX140">
        <f t="shared" si="162"/>
        <v>0</v>
      </c>
      <c r="CY140">
        <f t="shared" si="163"/>
        <v>0</v>
      </c>
      <c r="CZ140">
        <f t="shared" si="164"/>
        <v>0</v>
      </c>
      <c r="DC140" t="s">
        <v>3</v>
      </c>
      <c r="DD140" t="s">
        <v>3</v>
      </c>
      <c r="DE140" t="s">
        <v>3</v>
      </c>
      <c r="DF140" t="s">
        <v>3</v>
      </c>
      <c r="DG140" t="s">
        <v>3</v>
      </c>
      <c r="DH140" t="s">
        <v>3</v>
      </c>
      <c r="DI140" t="s">
        <v>3</v>
      </c>
      <c r="DJ140" t="s">
        <v>3</v>
      </c>
      <c r="DK140" t="s">
        <v>3</v>
      </c>
      <c r="DL140" t="s">
        <v>3</v>
      </c>
      <c r="DM140" t="s">
        <v>3</v>
      </c>
      <c r="DN140">
        <v>0</v>
      </c>
      <c r="DO140">
        <v>0</v>
      </c>
      <c r="DP140">
        <v>1</v>
      </c>
      <c r="DQ140">
        <v>1</v>
      </c>
      <c r="DU140">
        <v>1013</v>
      </c>
      <c r="DV140" t="s">
        <v>30</v>
      </c>
      <c r="DW140" t="str">
        <f>'1.Лок.смета.и.Акт'!D156</f>
        <v>ШТ</v>
      </c>
      <c r="DX140">
        <v>1</v>
      </c>
      <c r="DZ140" t="s">
        <v>3</v>
      </c>
      <c r="EA140" t="s">
        <v>3</v>
      </c>
      <c r="EB140" t="s">
        <v>3</v>
      </c>
      <c r="EC140" t="s">
        <v>3</v>
      </c>
      <c r="EE140">
        <v>66434294</v>
      </c>
      <c r="EF140">
        <v>2</v>
      </c>
      <c r="EG140" t="s">
        <v>22</v>
      </c>
      <c r="EH140">
        <v>7</v>
      </c>
      <c r="EI140" t="s">
        <v>342</v>
      </c>
      <c r="EJ140">
        <v>1</v>
      </c>
      <c r="EK140">
        <v>7005</v>
      </c>
      <c r="EL140" t="s">
        <v>343</v>
      </c>
      <c r="EM140" t="s">
        <v>344</v>
      </c>
      <c r="EO140" t="s">
        <v>3</v>
      </c>
      <c r="EQ140">
        <v>0</v>
      </c>
      <c r="ER140">
        <v>37.450000000000003</v>
      </c>
      <c r="ES140" s="31" t="e">
        <f>'1.Лок.смета.и.Акт'!#REF!</f>
        <v>#REF!</v>
      </c>
      <c r="ET140">
        <v>0</v>
      </c>
      <c r="EU140">
        <v>0</v>
      </c>
      <c r="EV140">
        <v>0</v>
      </c>
      <c r="EW140">
        <v>0</v>
      </c>
      <c r="EX140">
        <v>0</v>
      </c>
      <c r="FQ140">
        <v>0</v>
      </c>
      <c r="FR140">
        <v>0</v>
      </c>
      <c r="FS140">
        <v>0</v>
      </c>
      <c r="FX140">
        <v>116</v>
      </c>
      <c r="FY140">
        <v>80</v>
      </c>
      <c r="GA140" t="s">
        <v>3</v>
      </c>
      <c r="GD140">
        <v>1</v>
      </c>
      <c r="GF140">
        <v>-48371590</v>
      </c>
      <c r="GG140">
        <v>2</v>
      </c>
      <c r="GH140">
        <v>1</v>
      </c>
      <c r="GI140">
        <v>4</v>
      </c>
      <c r="GJ140">
        <v>0</v>
      </c>
      <c r="GK140">
        <v>0</v>
      </c>
      <c r="GL140">
        <f t="shared" si="165"/>
        <v>0</v>
      </c>
      <c r="GM140" t="e">
        <f t="shared" si="166"/>
        <v>#REF!</v>
      </c>
      <c r="GN140" t="e">
        <f t="shared" si="167"/>
        <v>#REF!</v>
      </c>
      <c r="GO140">
        <f t="shared" si="168"/>
        <v>0</v>
      </c>
      <c r="GP140">
        <f t="shared" si="169"/>
        <v>0</v>
      </c>
      <c r="GR140">
        <v>0</v>
      </c>
      <c r="GS140">
        <v>0</v>
      </c>
      <c r="GT140">
        <v>0</v>
      </c>
      <c r="GU140" t="s">
        <v>3</v>
      </c>
      <c r="GV140">
        <f t="shared" si="170"/>
        <v>0</v>
      </c>
      <c r="GW140">
        <v>1</v>
      </c>
      <c r="GX140">
        <f t="shared" si="171"/>
        <v>0</v>
      </c>
      <c r="HA140">
        <v>0</v>
      </c>
      <c r="HB140">
        <v>0</v>
      </c>
      <c r="HC140">
        <f t="shared" si="172"/>
        <v>0</v>
      </c>
      <c r="HE140" t="s">
        <v>3</v>
      </c>
      <c r="HF140" t="s">
        <v>3</v>
      </c>
      <c r="HM140" t="s">
        <v>3</v>
      </c>
      <c r="HN140" t="s">
        <v>345</v>
      </c>
      <c r="HO140" t="s">
        <v>346</v>
      </c>
      <c r="HP140" t="s">
        <v>343</v>
      </c>
      <c r="HQ140" t="s">
        <v>343</v>
      </c>
      <c r="HS140">
        <v>0</v>
      </c>
      <c r="IF140">
        <v>-1</v>
      </c>
      <c r="IK140">
        <v>0</v>
      </c>
    </row>
    <row r="141" spans="1:245" x14ac:dyDescent="0.2">
      <c r="IF141">
        <v>-1</v>
      </c>
    </row>
    <row r="142" spans="1:245" x14ac:dyDescent="0.2">
      <c r="A142" s="2">
        <v>51</v>
      </c>
      <c r="B142" s="2">
        <f>B20</f>
        <v>1</v>
      </c>
      <c r="C142" s="2">
        <f>A20</f>
        <v>3</v>
      </c>
      <c r="D142" s="2">
        <f>ROW(A20)</f>
        <v>20</v>
      </c>
      <c r="E142" s="2"/>
      <c r="F142" s="2" t="str">
        <f>IF(F20&lt;&gt;"",F20,"")</f>
        <v>5.4.2.4</v>
      </c>
      <c r="G142" s="2" t="str">
        <f>IF(G20&lt;&gt;"",G20,"")</f>
        <v>Монтаж окон</v>
      </c>
      <c r="H142" s="2">
        <v>0</v>
      </c>
      <c r="I142" s="2"/>
      <c r="J142" s="2"/>
      <c r="K142" s="2"/>
      <c r="L142" s="2"/>
      <c r="M142" s="2"/>
      <c r="N142" s="2"/>
      <c r="O142" s="2" t="e">
        <f t="shared" ref="O142:T142" si="175">ROUND(AB142,0)</f>
        <v>#REF!</v>
      </c>
      <c r="P142" s="2" t="e">
        <f t="shared" si="175"/>
        <v>#REF!</v>
      </c>
      <c r="Q142" s="2" t="e">
        <f t="shared" si="175"/>
        <v>#REF!</v>
      </c>
      <c r="R142" s="2" t="e">
        <f t="shared" si="175"/>
        <v>#REF!</v>
      </c>
      <c r="S142" s="2" t="e">
        <f t="shared" si="175"/>
        <v>#REF!</v>
      </c>
      <c r="T142" s="2">
        <f t="shared" si="175"/>
        <v>0</v>
      </c>
      <c r="U142" s="2" t="e">
        <f>AH142</f>
        <v>#REF!</v>
      </c>
      <c r="V142" s="2">
        <f>AI142</f>
        <v>280.62689900000004</v>
      </c>
      <c r="W142" s="2">
        <f>ROUND(AJ142,0)</f>
        <v>0</v>
      </c>
      <c r="X142" s="2" t="e">
        <f>ROUND(AK142,0)</f>
        <v>#REF!</v>
      </c>
      <c r="Y142" s="2" t="e">
        <f>ROUND(AL142,0)</f>
        <v>#REF!</v>
      </c>
      <c r="Z142" s="2"/>
      <c r="AA142" s="2"/>
      <c r="AB142" s="2" t="e">
        <f>ROUND(SUMIF(AA24:AA140,"=88223195",O24:O140),0)</f>
        <v>#REF!</v>
      </c>
      <c r="AC142" s="2" t="e">
        <f>ROUND(SUMIF(AA24:AA140,"=88223195",P24:P140),0)</f>
        <v>#REF!</v>
      </c>
      <c r="AD142" s="2" t="e">
        <f>ROUND(SUMIF(AA24:AA140,"=88223195",Q24:Q140),0)</f>
        <v>#REF!</v>
      </c>
      <c r="AE142" s="2" t="e">
        <f>ROUND(SUMIF(AA24:AA140,"=88223195",R24:R140),0)</f>
        <v>#REF!</v>
      </c>
      <c r="AF142" s="2" t="e">
        <f>ROUND(SUMIF(AA24:AA140,"=88223195",S24:S140),0)</f>
        <v>#REF!</v>
      </c>
      <c r="AG142" s="2">
        <f>ROUND(SUMIF(AA24:AA140,"=88223195",T24:T140),0)</f>
        <v>0</v>
      </c>
      <c r="AH142" s="2" t="e">
        <f>SUMIF(AA24:AA140,"=88223195",U24:U140)</f>
        <v>#REF!</v>
      </c>
      <c r="AI142" s="2">
        <f>SUMIF(AA24:AA140,"=88223195",V24:V140)</f>
        <v>280.62689900000004</v>
      </c>
      <c r="AJ142" s="2">
        <f>ROUND(SUMIF(AA24:AA140,"=88223195",W24:W140),0)</f>
        <v>0</v>
      </c>
      <c r="AK142" s="2" t="e">
        <f>ROUND(SUMIF(AA24:AA140,"=88223195",X24:X140),0)</f>
        <v>#REF!</v>
      </c>
      <c r="AL142" s="2" t="e">
        <f>ROUND(SUMIF(AA24:AA140,"=88223195",Y24:Y140),0)</f>
        <v>#REF!</v>
      </c>
      <c r="AM142" s="2"/>
      <c r="AN142" s="2"/>
      <c r="AO142" s="2">
        <f t="shared" ref="AO142:BD142" si="176">ROUND(BX142,0)</f>
        <v>0</v>
      </c>
      <c r="AP142" s="2">
        <f t="shared" si="176"/>
        <v>0</v>
      </c>
      <c r="AQ142" s="2">
        <f t="shared" si="176"/>
        <v>0</v>
      </c>
      <c r="AR142" s="2" t="e">
        <f t="shared" si="176"/>
        <v>#REF!</v>
      </c>
      <c r="AS142" s="2" t="e">
        <f t="shared" si="176"/>
        <v>#REF!</v>
      </c>
      <c r="AT142" s="2">
        <f t="shared" si="176"/>
        <v>0</v>
      </c>
      <c r="AU142" s="2">
        <f t="shared" si="176"/>
        <v>0</v>
      </c>
      <c r="AV142" s="2" t="e">
        <f t="shared" si="176"/>
        <v>#REF!</v>
      </c>
      <c r="AW142" s="2" t="e">
        <f t="shared" si="176"/>
        <v>#REF!</v>
      </c>
      <c r="AX142" s="2">
        <f t="shared" si="176"/>
        <v>0</v>
      </c>
      <c r="AY142" s="2" t="e">
        <f t="shared" si="176"/>
        <v>#REF!</v>
      </c>
      <c r="AZ142" s="2">
        <f t="shared" si="176"/>
        <v>0</v>
      </c>
      <c r="BA142" s="2">
        <f t="shared" si="176"/>
        <v>0</v>
      </c>
      <c r="BB142" s="2">
        <f t="shared" si="176"/>
        <v>0</v>
      </c>
      <c r="BC142" s="2">
        <f t="shared" si="176"/>
        <v>0</v>
      </c>
      <c r="BD142" s="2">
        <f t="shared" si="176"/>
        <v>0</v>
      </c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>
        <f>ROUND(SUMIF(AA24:AA140,"=88223195",FQ24:FQ140),0)</f>
        <v>0</v>
      </c>
      <c r="BY142" s="2">
        <f>ROUND(SUMIF(AA24:AA140,"=88223195",FR24:FR140),0)</f>
        <v>0</v>
      </c>
      <c r="BZ142" s="2">
        <f>ROUND(SUMIF(AA24:AA140,"=88223195",GL24:GL140),0)</f>
        <v>0</v>
      </c>
      <c r="CA142" s="2" t="e">
        <f>ROUND(SUMIF(AA24:AA140,"=88223195",GM24:GM140),0)</f>
        <v>#REF!</v>
      </c>
      <c r="CB142" s="2" t="e">
        <f>ROUND(SUMIF(AA24:AA140,"=88223195",GN24:GN140),0)</f>
        <v>#REF!</v>
      </c>
      <c r="CC142" s="2">
        <f>ROUND(SUMIF(AA24:AA140,"=88223195",GO24:GO140),0)</f>
        <v>0</v>
      </c>
      <c r="CD142" s="2">
        <f>ROUND(SUMIF(AA24:AA140,"=88223195",GP24:GP140),0)</f>
        <v>0</v>
      </c>
      <c r="CE142" s="2" t="e">
        <f>AC142-BX142</f>
        <v>#REF!</v>
      </c>
      <c r="CF142" s="2" t="e">
        <f>AC142-BY142</f>
        <v>#REF!</v>
      </c>
      <c r="CG142" s="2">
        <f>BX142-BZ142</f>
        <v>0</v>
      </c>
      <c r="CH142" s="2" t="e">
        <f>AC142-BX142-BY142+BZ142</f>
        <v>#REF!</v>
      </c>
      <c r="CI142" s="2">
        <f>BY142-BZ142</f>
        <v>0</v>
      </c>
      <c r="CJ142" s="2">
        <f>ROUND(SUMIF(AA24:AA140,"=88223195",GX24:GX140),0)</f>
        <v>0</v>
      </c>
      <c r="CK142" s="2">
        <f>ROUND(SUMIF(AA24:AA140,"=88223195",GY24:GY140),0)</f>
        <v>0</v>
      </c>
      <c r="CL142" s="2">
        <f>ROUND(SUMIF(AA24:AA140,"=88223195",GZ24:GZ140),0)</f>
        <v>0</v>
      </c>
      <c r="CM142" s="2">
        <f>ROUND(SUMIF(AA24:AA140,"=88223195",HD24:HD140),0)</f>
        <v>0</v>
      </c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>
        <v>0</v>
      </c>
      <c r="IF142">
        <v>-1</v>
      </c>
    </row>
    <row r="143" spans="1:245" x14ac:dyDescent="0.2">
      <c r="IF143">
        <v>-1</v>
      </c>
    </row>
    <row r="144" spans="1:245" x14ac:dyDescent="0.2">
      <c r="A144" s="4">
        <v>50</v>
      </c>
      <c r="B144" s="4">
        <v>0</v>
      </c>
      <c r="C144" s="4">
        <v>0</v>
      </c>
      <c r="D144" s="4">
        <v>1</v>
      </c>
      <c r="E144" s="4">
        <v>201</v>
      </c>
      <c r="F144" s="4" t="e">
        <f>ROUND(Source!O142,O144)</f>
        <v>#REF!</v>
      </c>
      <c r="G144" s="4" t="s">
        <v>359</v>
      </c>
      <c r="H144" s="4" t="s">
        <v>360</v>
      </c>
      <c r="I144" s="4"/>
      <c r="J144" s="4"/>
      <c r="K144" s="4">
        <v>201</v>
      </c>
      <c r="L144" s="4">
        <v>1</v>
      </c>
      <c r="M144" s="4">
        <v>3</v>
      </c>
      <c r="N144" s="4" t="s">
        <v>3</v>
      </c>
      <c r="O144" s="4">
        <v>0</v>
      </c>
      <c r="P144" s="4"/>
      <c r="Q144" s="4"/>
      <c r="R144" s="4"/>
      <c r="S144" s="4"/>
      <c r="T144" s="4"/>
      <c r="U144" s="4"/>
      <c r="V144" s="4"/>
      <c r="W144" s="4">
        <v>25267275</v>
      </c>
      <c r="X144" s="4">
        <v>1</v>
      </c>
      <c r="Y144" s="4">
        <v>25267275</v>
      </c>
      <c r="Z144" s="4"/>
      <c r="AA144" s="4"/>
      <c r="AB144" s="4"/>
      <c r="IF144">
        <v>-1</v>
      </c>
    </row>
    <row r="145" spans="1:240" x14ac:dyDescent="0.2">
      <c r="A145" s="4">
        <v>50</v>
      </c>
      <c r="B145" s="4">
        <v>0</v>
      </c>
      <c r="C145" s="4">
        <v>0</v>
      </c>
      <c r="D145" s="4">
        <v>1</v>
      </c>
      <c r="E145" s="4">
        <v>202</v>
      </c>
      <c r="F145" s="4" t="e">
        <f>ROUND(Source!P142,O145)</f>
        <v>#REF!</v>
      </c>
      <c r="G145" s="4" t="s">
        <v>361</v>
      </c>
      <c r="H145" s="4" t="s">
        <v>362</v>
      </c>
      <c r="I145" s="4"/>
      <c r="J145" s="4"/>
      <c r="K145" s="4">
        <v>202</v>
      </c>
      <c r="L145" s="4">
        <v>2</v>
      </c>
      <c r="M145" s="4">
        <v>3</v>
      </c>
      <c r="N145" s="4" t="s">
        <v>3</v>
      </c>
      <c r="O145" s="4">
        <v>0</v>
      </c>
      <c r="P145" s="4"/>
      <c r="Q145" s="4"/>
      <c r="R145" s="4"/>
      <c r="S145" s="4"/>
      <c r="T145" s="4"/>
      <c r="U145" s="4"/>
      <c r="V145" s="4"/>
      <c r="W145" s="4">
        <v>21230103</v>
      </c>
      <c r="X145" s="4">
        <v>1</v>
      </c>
      <c r="Y145" s="4">
        <v>21230103</v>
      </c>
      <c r="Z145" s="4"/>
      <c r="AA145" s="4"/>
      <c r="AB145" s="4"/>
      <c r="IF145">
        <v>-1</v>
      </c>
    </row>
    <row r="146" spans="1:240" x14ac:dyDescent="0.2">
      <c r="A146" s="4">
        <v>50</v>
      </c>
      <c r="B146" s="4">
        <v>0</v>
      </c>
      <c r="C146" s="4">
        <v>0</v>
      </c>
      <c r="D146" s="4">
        <v>1</v>
      </c>
      <c r="E146" s="4">
        <v>222</v>
      </c>
      <c r="F146" s="4">
        <f>ROUND(Source!AO142,O146)</f>
        <v>0</v>
      </c>
      <c r="G146" s="4" t="s">
        <v>363</v>
      </c>
      <c r="H146" s="4" t="s">
        <v>364</v>
      </c>
      <c r="I146" s="4"/>
      <c r="J146" s="4"/>
      <c r="K146" s="4">
        <v>222</v>
      </c>
      <c r="L146" s="4">
        <v>3</v>
      </c>
      <c r="M146" s="4">
        <v>3</v>
      </c>
      <c r="N146" s="4" t="s">
        <v>3</v>
      </c>
      <c r="O146" s="4">
        <v>0</v>
      </c>
      <c r="P146" s="4"/>
      <c r="Q146" s="4"/>
      <c r="R146" s="4"/>
      <c r="S146" s="4"/>
      <c r="T146" s="4"/>
      <c r="U146" s="4"/>
      <c r="V146" s="4"/>
      <c r="W146" s="4">
        <v>0</v>
      </c>
      <c r="X146" s="4">
        <v>1</v>
      </c>
      <c r="Y146" s="4">
        <v>0</v>
      </c>
      <c r="Z146" s="4"/>
      <c r="AA146" s="4"/>
      <c r="AB146" s="4"/>
      <c r="IF146">
        <v>-1</v>
      </c>
    </row>
    <row r="147" spans="1:240" x14ac:dyDescent="0.2">
      <c r="A147" s="4">
        <v>50</v>
      </c>
      <c r="B147" s="4">
        <v>0</v>
      </c>
      <c r="C147" s="4">
        <v>0</v>
      </c>
      <c r="D147" s="4">
        <v>1</v>
      </c>
      <c r="E147" s="4">
        <v>225</v>
      </c>
      <c r="F147" s="4" t="e">
        <f>ROUND(Source!AV142,O147)</f>
        <v>#REF!</v>
      </c>
      <c r="G147" s="4" t="s">
        <v>365</v>
      </c>
      <c r="H147" s="4" t="s">
        <v>366</v>
      </c>
      <c r="I147" s="4"/>
      <c r="J147" s="4"/>
      <c r="K147" s="4">
        <v>225</v>
      </c>
      <c r="L147" s="4">
        <v>4</v>
      </c>
      <c r="M147" s="4">
        <v>3</v>
      </c>
      <c r="N147" s="4" t="s">
        <v>3</v>
      </c>
      <c r="O147" s="4">
        <v>0</v>
      </c>
      <c r="P147" s="4"/>
      <c r="Q147" s="4"/>
      <c r="R147" s="4"/>
      <c r="S147" s="4"/>
      <c r="T147" s="4"/>
      <c r="U147" s="4"/>
      <c r="V147" s="4"/>
      <c r="W147" s="4">
        <v>21230103</v>
      </c>
      <c r="X147" s="4">
        <v>1</v>
      </c>
      <c r="Y147" s="4">
        <v>21230103</v>
      </c>
      <c r="Z147" s="4"/>
      <c r="AA147" s="4"/>
      <c r="AB147" s="4"/>
      <c r="IF147">
        <v>-1</v>
      </c>
    </row>
    <row r="148" spans="1:240" x14ac:dyDescent="0.2">
      <c r="A148" s="4">
        <v>50</v>
      </c>
      <c r="B148" s="4">
        <v>0</v>
      </c>
      <c r="C148" s="4">
        <v>0</v>
      </c>
      <c r="D148" s="4">
        <v>1</v>
      </c>
      <c r="E148" s="4">
        <v>226</v>
      </c>
      <c r="F148" s="4" t="e">
        <f>ROUND(Source!AW142,O148)</f>
        <v>#REF!</v>
      </c>
      <c r="G148" s="4" t="s">
        <v>367</v>
      </c>
      <c r="H148" s="4" t="s">
        <v>368</v>
      </c>
      <c r="I148" s="4"/>
      <c r="J148" s="4"/>
      <c r="K148" s="4">
        <v>226</v>
      </c>
      <c r="L148" s="4">
        <v>5</v>
      </c>
      <c r="M148" s="4">
        <v>3</v>
      </c>
      <c r="N148" s="4" t="s">
        <v>3</v>
      </c>
      <c r="O148" s="4">
        <v>0</v>
      </c>
      <c r="P148" s="4"/>
      <c r="Q148" s="4"/>
      <c r="R148" s="4"/>
      <c r="S148" s="4"/>
      <c r="T148" s="4"/>
      <c r="U148" s="4"/>
      <c r="V148" s="4"/>
      <c r="W148" s="4">
        <v>21230103</v>
      </c>
      <c r="X148" s="4">
        <v>1</v>
      </c>
      <c r="Y148" s="4">
        <v>21230103</v>
      </c>
      <c r="Z148" s="4"/>
      <c r="AA148" s="4"/>
      <c r="AB148" s="4"/>
      <c r="IF148">
        <v>-1</v>
      </c>
    </row>
    <row r="149" spans="1:240" x14ac:dyDescent="0.2">
      <c r="A149" s="4">
        <v>50</v>
      </c>
      <c r="B149" s="4">
        <v>0</v>
      </c>
      <c r="C149" s="4">
        <v>0</v>
      </c>
      <c r="D149" s="4">
        <v>1</v>
      </c>
      <c r="E149" s="4">
        <v>227</v>
      </c>
      <c r="F149" s="4">
        <f>ROUND(Source!AX142,O149)</f>
        <v>0</v>
      </c>
      <c r="G149" s="4" t="s">
        <v>369</v>
      </c>
      <c r="H149" s="4" t="s">
        <v>370</v>
      </c>
      <c r="I149" s="4"/>
      <c r="J149" s="4"/>
      <c r="K149" s="4">
        <v>227</v>
      </c>
      <c r="L149" s="4">
        <v>6</v>
      </c>
      <c r="M149" s="4">
        <v>3</v>
      </c>
      <c r="N149" s="4" t="s">
        <v>3</v>
      </c>
      <c r="O149" s="4">
        <v>0</v>
      </c>
      <c r="P149" s="4"/>
      <c r="Q149" s="4"/>
      <c r="R149" s="4"/>
      <c r="S149" s="4"/>
      <c r="T149" s="4"/>
      <c r="U149" s="4"/>
      <c r="V149" s="4"/>
      <c r="W149" s="4">
        <v>0</v>
      </c>
      <c r="X149" s="4">
        <v>1</v>
      </c>
      <c r="Y149" s="4">
        <v>0</v>
      </c>
      <c r="Z149" s="4"/>
      <c r="AA149" s="4"/>
      <c r="AB149" s="4"/>
      <c r="IF149">
        <v>-1</v>
      </c>
    </row>
    <row r="150" spans="1:240" x14ac:dyDescent="0.2">
      <c r="A150" s="4">
        <v>50</v>
      </c>
      <c r="B150" s="4">
        <v>0</v>
      </c>
      <c r="C150" s="4">
        <v>0</v>
      </c>
      <c r="D150" s="4">
        <v>1</v>
      </c>
      <c r="E150" s="4">
        <v>228</v>
      </c>
      <c r="F150" s="4" t="e">
        <f>ROUND(Source!AY142,O150)</f>
        <v>#REF!</v>
      </c>
      <c r="G150" s="4" t="s">
        <v>371</v>
      </c>
      <c r="H150" s="4" t="s">
        <v>372</v>
      </c>
      <c r="I150" s="4"/>
      <c r="J150" s="4"/>
      <c r="K150" s="4">
        <v>228</v>
      </c>
      <c r="L150" s="4">
        <v>7</v>
      </c>
      <c r="M150" s="4">
        <v>3</v>
      </c>
      <c r="N150" s="4" t="s">
        <v>3</v>
      </c>
      <c r="O150" s="4">
        <v>0</v>
      </c>
      <c r="P150" s="4"/>
      <c r="Q150" s="4"/>
      <c r="R150" s="4"/>
      <c r="S150" s="4"/>
      <c r="T150" s="4"/>
      <c r="U150" s="4"/>
      <c r="V150" s="4"/>
      <c r="W150" s="4">
        <v>21230103</v>
      </c>
      <c r="X150" s="4">
        <v>1</v>
      </c>
      <c r="Y150" s="4">
        <v>21230103</v>
      </c>
      <c r="Z150" s="4"/>
      <c r="AA150" s="4"/>
      <c r="AB150" s="4"/>
      <c r="IF150">
        <v>-1</v>
      </c>
    </row>
    <row r="151" spans="1:240" x14ac:dyDescent="0.2">
      <c r="A151" s="4">
        <v>50</v>
      </c>
      <c r="B151" s="4">
        <v>0</v>
      </c>
      <c r="C151" s="4">
        <v>0</v>
      </c>
      <c r="D151" s="4">
        <v>1</v>
      </c>
      <c r="E151" s="4">
        <v>216</v>
      </c>
      <c r="F151" s="4">
        <f>ROUND(Source!AP142,O151)</f>
        <v>0</v>
      </c>
      <c r="G151" s="4" t="s">
        <v>373</v>
      </c>
      <c r="H151" s="4" t="s">
        <v>374</v>
      </c>
      <c r="I151" s="4"/>
      <c r="J151" s="4"/>
      <c r="K151" s="4">
        <v>216</v>
      </c>
      <c r="L151" s="4">
        <v>8</v>
      </c>
      <c r="M151" s="4">
        <v>3</v>
      </c>
      <c r="N151" s="4" t="s">
        <v>3</v>
      </c>
      <c r="O151" s="4">
        <v>0</v>
      </c>
      <c r="P151" s="4"/>
      <c r="Q151" s="4"/>
      <c r="R151" s="4"/>
      <c r="S151" s="4"/>
      <c r="T151" s="4"/>
      <c r="U151" s="4"/>
      <c r="V151" s="4"/>
      <c r="W151" s="4">
        <v>0</v>
      </c>
      <c r="X151" s="4">
        <v>1</v>
      </c>
      <c r="Y151" s="4">
        <v>0</v>
      </c>
      <c r="Z151" s="4"/>
      <c r="AA151" s="4"/>
      <c r="AB151" s="4"/>
      <c r="IF151">
        <v>-1</v>
      </c>
    </row>
    <row r="152" spans="1:240" x14ac:dyDescent="0.2">
      <c r="A152" s="4">
        <v>50</v>
      </c>
      <c r="B152" s="4">
        <v>0</v>
      </c>
      <c r="C152" s="4">
        <v>0</v>
      </c>
      <c r="D152" s="4">
        <v>1</v>
      </c>
      <c r="E152" s="4">
        <v>223</v>
      </c>
      <c r="F152" s="4">
        <f>ROUND(Source!AQ142,O152)</f>
        <v>0</v>
      </c>
      <c r="G152" s="4" t="s">
        <v>375</v>
      </c>
      <c r="H152" s="4" t="s">
        <v>376</v>
      </c>
      <c r="I152" s="4"/>
      <c r="J152" s="4"/>
      <c r="K152" s="4">
        <v>223</v>
      </c>
      <c r="L152" s="4">
        <v>9</v>
      </c>
      <c r="M152" s="4">
        <v>3</v>
      </c>
      <c r="N152" s="4" t="s">
        <v>3</v>
      </c>
      <c r="O152" s="4">
        <v>0</v>
      </c>
      <c r="P152" s="4"/>
      <c r="Q152" s="4"/>
      <c r="R152" s="4"/>
      <c r="S152" s="4"/>
      <c r="T152" s="4"/>
      <c r="U152" s="4"/>
      <c r="V152" s="4"/>
      <c r="W152" s="4">
        <v>0</v>
      </c>
      <c r="X152" s="4">
        <v>1</v>
      </c>
      <c r="Y152" s="4">
        <v>0</v>
      </c>
      <c r="Z152" s="4"/>
      <c r="AA152" s="4"/>
      <c r="AB152" s="4"/>
      <c r="IF152">
        <v>-1</v>
      </c>
    </row>
    <row r="153" spans="1:240" x14ac:dyDescent="0.2">
      <c r="A153" s="4">
        <v>50</v>
      </c>
      <c r="B153" s="4">
        <v>0</v>
      </c>
      <c r="C153" s="4">
        <v>0</v>
      </c>
      <c r="D153" s="4">
        <v>1</v>
      </c>
      <c r="E153" s="4">
        <v>229</v>
      </c>
      <c r="F153" s="4">
        <f>ROUND(Source!AZ142,O153)</f>
        <v>0</v>
      </c>
      <c r="G153" s="4" t="s">
        <v>377</v>
      </c>
      <c r="H153" s="4" t="s">
        <v>378</v>
      </c>
      <c r="I153" s="4"/>
      <c r="J153" s="4"/>
      <c r="K153" s="4">
        <v>229</v>
      </c>
      <c r="L153" s="4">
        <v>10</v>
      </c>
      <c r="M153" s="4">
        <v>3</v>
      </c>
      <c r="N153" s="4" t="s">
        <v>3</v>
      </c>
      <c r="O153" s="4">
        <v>0</v>
      </c>
      <c r="P153" s="4"/>
      <c r="Q153" s="4"/>
      <c r="R153" s="4"/>
      <c r="S153" s="4"/>
      <c r="T153" s="4"/>
      <c r="U153" s="4"/>
      <c r="V153" s="4"/>
      <c r="W153" s="4">
        <v>0</v>
      </c>
      <c r="X153" s="4">
        <v>1</v>
      </c>
      <c r="Y153" s="4">
        <v>0</v>
      </c>
      <c r="Z153" s="4"/>
      <c r="AA153" s="4"/>
      <c r="AB153" s="4"/>
      <c r="IF153">
        <v>-1</v>
      </c>
    </row>
    <row r="154" spans="1:240" x14ac:dyDescent="0.2">
      <c r="A154" s="4">
        <v>50</v>
      </c>
      <c r="B154" s="4">
        <v>0</v>
      </c>
      <c r="C154" s="4">
        <v>0</v>
      </c>
      <c r="D154" s="4">
        <v>1</v>
      </c>
      <c r="E154" s="4">
        <v>203</v>
      </c>
      <c r="F154" s="4" t="e">
        <f>ROUND(Source!Q142,O154)</f>
        <v>#REF!</v>
      </c>
      <c r="G154" s="4" t="s">
        <v>379</v>
      </c>
      <c r="H154" s="4" t="s">
        <v>380</v>
      </c>
      <c r="I154" s="4"/>
      <c r="J154" s="4"/>
      <c r="K154" s="4">
        <v>203</v>
      </c>
      <c r="L154" s="4">
        <v>11</v>
      </c>
      <c r="M154" s="4">
        <v>3</v>
      </c>
      <c r="N154" s="4" t="s">
        <v>3</v>
      </c>
      <c r="O154" s="4">
        <v>0</v>
      </c>
      <c r="P154" s="4"/>
      <c r="Q154" s="4"/>
      <c r="R154" s="4"/>
      <c r="S154" s="4"/>
      <c r="T154" s="4"/>
      <c r="U154" s="4"/>
      <c r="V154" s="4"/>
      <c r="W154" s="4">
        <v>571614</v>
      </c>
      <c r="X154" s="4">
        <v>1</v>
      </c>
      <c r="Y154" s="4">
        <v>571614</v>
      </c>
      <c r="Z154" s="4"/>
      <c r="AA154" s="4"/>
      <c r="AB154" s="4"/>
      <c r="IF154">
        <v>-1</v>
      </c>
    </row>
    <row r="155" spans="1:240" x14ac:dyDescent="0.2">
      <c r="A155" s="4">
        <v>50</v>
      </c>
      <c r="B155" s="4">
        <v>0</v>
      </c>
      <c r="C155" s="4">
        <v>0</v>
      </c>
      <c r="D155" s="4">
        <v>1</v>
      </c>
      <c r="E155" s="4">
        <v>231</v>
      </c>
      <c r="F155" s="4">
        <f>ROUND(Source!BB142,O155)</f>
        <v>0</v>
      </c>
      <c r="G155" s="4" t="s">
        <v>381</v>
      </c>
      <c r="H155" s="4" t="s">
        <v>382</v>
      </c>
      <c r="I155" s="4"/>
      <c r="J155" s="4"/>
      <c r="K155" s="4">
        <v>231</v>
      </c>
      <c r="L155" s="4">
        <v>12</v>
      </c>
      <c r="M155" s="4">
        <v>3</v>
      </c>
      <c r="N155" s="4" t="s">
        <v>3</v>
      </c>
      <c r="O155" s="4">
        <v>0</v>
      </c>
      <c r="P155" s="4"/>
      <c r="Q155" s="4"/>
      <c r="R155" s="4"/>
      <c r="S155" s="4"/>
      <c r="T155" s="4"/>
      <c r="U155" s="4"/>
      <c r="V155" s="4"/>
      <c r="W155" s="4">
        <v>0</v>
      </c>
      <c r="X155" s="4">
        <v>1</v>
      </c>
      <c r="Y155" s="4">
        <v>0</v>
      </c>
      <c r="Z155" s="4"/>
      <c r="AA155" s="4"/>
      <c r="AB155" s="4"/>
      <c r="IF155">
        <v>-1</v>
      </c>
    </row>
    <row r="156" spans="1:240" x14ac:dyDescent="0.2">
      <c r="A156" s="4">
        <v>50</v>
      </c>
      <c r="B156" s="4">
        <v>0</v>
      </c>
      <c r="C156" s="4">
        <v>0</v>
      </c>
      <c r="D156" s="4">
        <v>1</v>
      </c>
      <c r="E156" s="4">
        <v>204</v>
      </c>
      <c r="F156" s="4" t="e">
        <f>ROUND(Source!R142,O156)</f>
        <v>#REF!</v>
      </c>
      <c r="G156" s="4" t="s">
        <v>383</v>
      </c>
      <c r="H156" s="4" t="s">
        <v>384</v>
      </c>
      <c r="I156" s="4"/>
      <c r="J156" s="4"/>
      <c r="K156" s="4">
        <v>204</v>
      </c>
      <c r="L156" s="4">
        <v>13</v>
      </c>
      <c r="M156" s="4">
        <v>3</v>
      </c>
      <c r="N156" s="4" t="s">
        <v>3</v>
      </c>
      <c r="O156" s="4">
        <v>0</v>
      </c>
      <c r="P156" s="4"/>
      <c r="Q156" s="4"/>
      <c r="R156" s="4"/>
      <c r="S156" s="4"/>
      <c r="T156" s="4"/>
      <c r="U156" s="4"/>
      <c r="V156" s="4"/>
      <c r="W156" s="4">
        <v>137006</v>
      </c>
      <c r="X156" s="4">
        <v>1</v>
      </c>
      <c r="Y156" s="4">
        <v>137006</v>
      </c>
      <c r="Z156" s="4"/>
      <c r="AA156" s="4"/>
      <c r="AB156" s="4"/>
      <c r="IF156">
        <v>-1</v>
      </c>
    </row>
    <row r="157" spans="1:240" x14ac:dyDescent="0.2">
      <c r="A157" s="4">
        <v>50</v>
      </c>
      <c r="B157" s="4">
        <v>0</v>
      </c>
      <c r="C157" s="4">
        <v>0</v>
      </c>
      <c r="D157" s="4">
        <v>1</v>
      </c>
      <c r="E157" s="4">
        <v>205</v>
      </c>
      <c r="F157" s="4" t="e">
        <f>ROUND(Source!S142,O157)</f>
        <v>#REF!</v>
      </c>
      <c r="G157" s="4" t="s">
        <v>385</v>
      </c>
      <c r="H157" s="4" t="s">
        <v>386</v>
      </c>
      <c r="I157" s="4"/>
      <c r="J157" s="4"/>
      <c r="K157" s="4">
        <v>205</v>
      </c>
      <c r="L157" s="4">
        <v>14</v>
      </c>
      <c r="M157" s="4">
        <v>3</v>
      </c>
      <c r="N157" s="4" t="s">
        <v>3</v>
      </c>
      <c r="O157" s="4">
        <v>0</v>
      </c>
      <c r="P157" s="4"/>
      <c r="Q157" s="4"/>
      <c r="R157" s="4"/>
      <c r="S157" s="4"/>
      <c r="T157" s="4"/>
      <c r="U157" s="4"/>
      <c r="V157" s="4"/>
      <c r="W157" s="4">
        <v>3465558</v>
      </c>
      <c r="X157" s="4">
        <v>1</v>
      </c>
      <c r="Y157" s="4">
        <v>3465558</v>
      </c>
      <c r="Z157" s="4"/>
      <c r="AA157" s="4"/>
      <c r="AB157" s="4"/>
      <c r="IF157">
        <v>-1</v>
      </c>
    </row>
    <row r="158" spans="1:240" x14ac:dyDescent="0.2">
      <c r="A158" s="4">
        <v>50</v>
      </c>
      <c r="B158" s="4">
        <v>0</v>
      </c>
      <c r="C158" s="4">
        <v>0</v>
      </c>
      <c r="D158" s="4">
        <v>1</v>
      </c>
      <c r="E158" s="4">
        <v>232</v>
      </c>
      <c r="F158" s="4">
        <f>ROUND(Source!BC142,O158)</f>
        <v>0</v>
      </c>
      <c r="G158" s="4" t="s">
        <v>387</v>
      </c>
      <c r="H158" s="4" t="s">
        <v>388</v>
      </c>
      <c r="I158" s="4"/>
      <c r="J158" s="4"/>
      <c r="K158" s="4">
        <v>232</v>
      </c>
      <c r="L158" s="4">
        <v>15</v>
      </c>
      <c r="M158" s="4">
        <v>3</v>
      </c>
      <c r="N158" s="4" t="s">
        <v>3</v>
      </c>
      <c r="O158" s="4">
        <v>0</v>
      </c>
      <c r="P158" s="4"/>
      <c r="Q158" s="4"/>
      <c r="R158" s="4"/>
      <c r="S158" s="4"/>
      <c r="T158" s="4"/>
      <c r="U158" s="4"/>
      <c r="V158" s="4"/>
      <c r="W158" s="4">
        <v>0</v>
      </c>
      <c r="X158" s="4">
        <v>1</v>
      </c>
      <c r="Y158" s="4">
        <v>0</v>
      </c>
      <c r="Z158" s="4"/>
      <c r="AA158" s="4"/>
      <c r="AB158" s="4"/>
      <c r="IF158">
        <v>-1</v>
      </c>
    </row>
    <row r="159" spans="1:240" x14ac:dyDescent="0.2">
      <c r="A159" s="4">
        <v>50</v>
      </c>
      <c r="B159" s="4">
        <v>0</v>
      </c>
      <c r="C159" s="4">
        <v>0</v>
      </c>
      <c r="D159" s="4">
        <v>1</v>
      </c>
      <c r="E159" s="4">
        <v>214</v>
      </c>
      <c r="F159" s="4" t="e">
        <f>ROUND(Source!AS142,O159)</f>
        <v>#REF!</v>
      </c>
      <c r="G159" s="4" t="s">
        <v>389</v>
      </c>
      <c r="H159" s="4" t="s">
        <v>390</v>
      </c>
      <c r="I159" s="4"/>
      <c r="J159" s="4"/>
      <c r="K159" s="4">
        <v>214</v>
      </c>
      <c r="L159" s="4">
        <v>16</v>
      </c>
      <c r="M159" s="4">
        <v>3</v>
      </c>
      <c r="N159" s="4" t="s">
        <v>3</v>
      </c>
      <c r="O159" s="4">
        <v>0</v>
      </c>
      <c r="P159" s="4"/>
      <c r="Q159" s="4"/>
      <c r="R159" s="4"/>
      <c r="S159" s="4"/>
      <c r="T159" s="4"/>
      <c r="U159" s="4"/>
      <c r="V159" s="4"/>
      <c r="W159" s="4">
        <v>31101705</v>
      </c>
      <c r="X159" s="4">
        <v>1</v>
      </c>
      <c r="Y159" s="4">
        <v>31101705</v>
      </c>
      <c r="Z159" s="4"/>
      <c r="AA159" s="4"/>
      <c r="AB159" s="4"/>
      <c r="IF159">
        <v>-1</v>
      </c>
    </row>
    <row r="160" spans="1:240" x14ac:dyDescent="0.2">
      <c r="A160" s="4">
        <v>50</v>
      </c>
      <c r="B160" s="4">
        <v>0</v>
      </c>
      <c r="C160" s="4">
        <v>0</v>
      </c>
      <c r="D160" s="4">
        <v>1</v>
      </c>
      <c r="E160" s="4">
        <v>215</v>
      </c>
      <c r="F160" s="4">
        <f>ROUND(Source!AT142,O160)</f>
        <v>0</v>
      </c>
      <c r="G160" s="4" t="s">
        <v>391</v>
      </c>
      <c r="H160" s="4" t="s">
        <v>392</v>
      </c>
      <c r="I160" s="4"/>
      <c r="J160" s="4"/>
      <c r="K160" s="4">
        <v>215</v>
      </c>
      <c r="L160" s="4">
        <v>17</v>
      </c>
      <c r="M160" s="4">
        <v>3</v>
      </c>
      <c r="N160" s="4" t="s">
        <v>3</v>
      </c>
      <c r="O160" s="4">
        <v>0</v>
      </c>
      <c r="P160" s="4"/>
      <c r="Q160" s="4"/>
      <c r="R160" s="4"/>
      <c r="S160" s="4"/>
      <c r="T160" s="4"/>
      <c r="U160" s="4"/>
      <c r="V160" s="4"/>
      <c r="W160" s="4">
        <v>0</v>
      </c>
      <c r="X160" s="4">
        <v>1</v>
      </c>
      <c r="Y160" s="4">
        <v>0</v>
      </c>
      <c r="Z160" s="4"/>
      <c r="AA160" s="4"/>
      <c r="AB160" s="4"/>
      <c r="IF160">
        <v>-1</v>
      </c>
    </row>
    <row r="161" spans="1:240" x14ac:dyDescent="0.2">
      <c r="A161" s="4">
        <v>50</v>
      </c>
      <c r="B161" s="4">
        <v>0</v>
      </c>
      <c r="C161" s="4">
        <v>0</v>
      </c>
      <c r="D161" s="4">
        <v>1</v>
      </c>
      <c r="E161" s="4">
        <v>217</v>
      </c>
      <c r="F161" s="4">
        <f>ROUND(Source!AU142,O161)</f>
        <v>0</v>
      </c>
      <c r="G161" s="4" t="s">
        <v>393</v>
      </c>
      <c r="H161" s="4" t="s">
        <v>394</v>
      </c>
      <c r="I161" s="4"/>
      <c r="J161" s="4"/>
      <c r="K161" s="4">
        <v>217</v>
      </c>
      <c r="L161" s="4">
        <v>18</v>
      </c>
      <c r="M161" s="4">
        <v>3</v>
      </c>
      <c r="N161" s="4" t="s">
        <v>3</v>
      </c>
      <c r="O161" s="4">
        <v>0</v>
      </c>
      <c r="P161" s="4"/>
      <c r="Q161" s="4"/>
      <c r="R161" s="4"/>
      <c r="S161" s="4"/>
      <c r="T161" s="4"/>
      <c r="U161" s="4"/>
      <c r="V161" s="4"/>
      <c r="W161" s="4">
        <v>0</v>
      </c>
      <c r="X161" s="4">
        <v>1</v>
      </c>
      <c r="Y161" s="4">
        <v>0</v>
      </c>
      <c r="Z161" s="4"/>
      <c r="AA161" s="4"/>
      <c r="AB161" s="4"/>
      <c r="IF161">
        <v>-1</v>
      </c>
    </row>
    <row r="162" spans="1:240" x14ac:dyDescent="0.2">
      <c r="A162" s="4">
        <v>50</v>
      </c>
      <c r="B162" s="4">
        <v>0</v>
      </c>
      <c r="C162" s="4">
        <v>0</v>
      </c>
      <c r="D162" s="4">
        <v>1</v>
      </c>
      <c r="E162" s="4">
        <v>230</v>
      </c>
      <c r="F162" s="4">
        <f>ROUND(Source!BA142,O162)</f>
        <v>0</v>
      </c>
      <c r="G162" s="4" t="s">
        <v>395</v>
      </c>
      <c r="H162" s="4" t="s">
        <v>396</v>
      </c>
      <c r="I162" s="4"/>
      <c r="J162" s="4"/>
      <c r="K162" s="4">
        <v>230</v>
      </c>
      <c r="L162" s="4">
        <v>19</v>
      </c>
      <c r="M162" s="4">
        <v>3</v>
      </c>
      <c r="N162" s="4" t="s">
        <v>3</v>
      </c>
      <c r="O162" s="4">
        <v>0</v>
      </c>
      <c r="P162" s="4"/>
      <c r="Q162" s="4"/>
      <c r="R162" s="4"/>
      <c r="S162" s="4"/>
      <c r="T162" s="4"/>
      <c r="U162" s="4"/>
      <c r="V162" s="4"/>
      <c r="W162" s="4">
        <v>0</v>
      </c>
      <c r="X162" s="4">
        <v>1</v>
      </c>
      <c r="Y162" s="4">
        <v>0</v>
      </c>
      <c r="Z162" s="4"/>
      <c r="AA162" s="4"/>
      <c r="AB162" s="4"/>
      <c r="IF162">
        <v>-1</v>
      </c>
    </row>
    <row r="163" spans="1:240" x14ac:dyDescent="0.2">
      <c r="A163" s="4">
        <v>50</v>
      </c>
      <c r="B163" s="4">
        <v>0</v>
      </c>
      <c r="C163" s="4">
        <v>0</v>
      </c>
      <c r="D163" s="4">
        <v>1</v>
      </c>
      <c r="E163" s="4">
        <v>206</v>
      </c>
      <c r="F163" s="4">
        <f>ROUND(Source!T142,O163)</f>
        <v>0</v>
      </c>
      <c r="G163" s="4" t="s">
        <v>397</v>
      </c>
      <c r="H163" s="4" t="s">
        <v>398</v>
      </c>
      <c r="I163" s="4"/>
      <c r="J163" s="4"/>
      <c r="K163" s="4">
        <v>206</v>
      </c>
      <c r="L163" s="4">
        <v>20</v>
      </c>
      <c r="M163" s="4">
        <v>3</v>
      </c>
      <c r="N163" s="4" t="s">
        <v>3</v>
      </c>
      <c r="O163" s="4">
        <v>0</v>
      </c>
      <c r="P163" s="4"/>
      <c r="Q163" s="4"/>
      <c r="R163" s="4"/>
      <c r="S163" s="4"/>
      <c r="T163" s="4"/>
      <c r="U163" s="4"/>
      <c r="V163" s="4"/>
      <c r="W163" s="4">
        <v>0</v>
      </c>
      <c r="X163" s="4">
        <v>1</v>
      </c>
      <c r="Y163" s="4">
        <v>0</v>
      </c>
      <c r="Z163" s="4"/>
      <c r="AA163" s="4"/>
      <c r="AB163" s="4"/>
      <c r="IF163">
        <v>-1</v>
      </c>
    </row>
    <row r="164" spans="1:240" x14ac:dyDescent="0.2">
      <c r="A164" s="4">
        <v>50</v>
      </c>
      <c r="B164" s="4">
        <v>0</v>
      </c>
      <c r="C164" s="4">
        <v>0</v>
      </c>
      <c r="D164" s="4">
        <v>1</v>
      </c>
      <c r="E164" s="4">
        <v>207</v>
      </c>
      <c r="F164" s="4" t="e">
        <f>ROUND(Source!U142,O164)</f>
        <v>#REF!</v>
      </c>
      <c r="G164" s="4" t="s">
        <v>399</v>
      </c>
      <c r="H164" s="4" t="s">
        <v>400</v>
      </c>
      <c r="I164" s="4"/>
      <c r="J164" s="4"/>
      <c r="K164" s="4">
        <v>207</v>
      </c>
      <c r="L164" s="4">
        <v>21</v>
      </c>
      <c r="M164" s="4">
        <v>3</v>
      </c>
      <c r="N164" s="4" t="s">
        <v>3</v>
      </c>
      <c r="O164" s="4">
        <v>7</v>
      </c>
      <c r="P164" s="4"/>
      <c r="Q164" s="4"/>
      <c r="R164" s="4"/>
      <c r="S164" s="4"/>
      <c r="T164" s="4"/>
      <c r="U164" s="4"/>
      <c r="V164" s="4"/>
      <c r="W164" s="4">
        <v>8830.2982530000008</v>
      </c>
      <c r="X164" s="4">
        <v>1</v>
      </c>
      <c r="Y164" s="4">
        <v>8830.2982530000008</v>
      </c>
      <c r="Z164" s="4"/>
      <c r="AA164" s="4"/>
      <c r="AB164" s="4"/>
      <c r="IF164">
        <v>-1</v>
      </c>
    </row>
    <row r="165" spans="1:240" x14ac:dyDescent="0.2">
      <c r="A165" s="4">
        <v>50</v>
      </c>
      <c r="B165" s="4">
        <v>0</v>
      </c>
      <c r="C165" s="4">
        <v>0</v>
      </c>
      <c r="D165" s="4">
        <v>1</v>
      </c>
      <c r="E165" s="4">
        <v>208</v>
      </c>
      <c r="F165" s="4">
        <f>ROUND(Source!V142,O165)</f>
        <v>280.62689899999998</v>
      </c>
      <c r="G165" s="4" t="s">
        <v>401</v>
      </c>
      <c r="H165" s="4" t="s">
        <v>402</v>
      </c>
      <c r="I165" s="4"/>
      <c r="J165" s="4"/>
      <c r="K165" s="4">
        <v>208</v>
      </c>
      <c r="L165" s="4">
        <v>22</v>
      </c>
      <c r="M165" s="4">
        <v>3</v>
      </c>
      <c r="N165" s="4" t="s">
        <v>3</v>
      </c>
      <c r="O165" s="4">
        <v>7</v>
      </c>
      <c r="P165" s="4"/>
      <c r="Q165" s="4"/>
      <c r="R165" s="4"/>
      <c r="S165" s="4"/>
      <c r="T165" s="4"/>
      <c r="U165" s="4"/>
      <c r="V165" s="4"/>
      <c r="W165" s="4">
        <v>280.62689899999998</v>
      </c>
      <c r="X165" s="4">
        <v>1</v>
      </c>
      <c r="Y165" s="4">
        <v>280.62689899999998</v>
      </c>
      <c r="Z165" s="4"/>
      <c r="AA165" s="4"/>
      <c r="AB165" s="4"/>
      <c r="IF165">
        <v>-1</v>
      </c>
    </row>
    <row r="166" spans="1:240" x14ac:dyDescent="0.2">
      <c r="A166" s="4">
        <v>50</v>
      </c>
      <c r="B166" s="4">
        <v>0</v>
      </c>
      <c r="C166" s="4">
        <v>0</v>
      </c>
      <c r="D166" s="4">
        <v>1</v>
      </c>
      <c r="E166" s="4">
        <v>209</v>
      </c>
      <c r="F166" s="4">
        <f>ROUND(Source!W142,O166)</f>
        <v>0</v>
      </c>
      <c r="G166" s="4" t="s">
        <v>403</v>
      </c>
      <c r="H166" s="4" t="s">
        <v>404</v>
      </c>
      <c r="I166" s="4"/>
      <c r="J166" s="4"/>
      <c r="K166" s="4">
        <v>209</v>
      </c>
      <c r="L166" s="4">
        <v>23</v>
      </c>
      <c r="M166" s="4">
        <v>3</v>
      </c>
      <c r="N166" s="4" t="s">
        <v>3</v>
      </c>
      <c r="O166" s="4">
        <v>0</v>
      </c>
      <c r="P166" s="4"/>
      <c r="Q166" s="4"/>
      <c r="R166" s="4"/>
      <c r="S166" s="4"/>
      <c r="T166" s="4"/>
      <c r="U166" s="4"/>
      <c r="V166" s="4"/>
      <c r="W166" s="4">
        <v>0</v>
      </c>
      <c r="X166" s="4">
        <v>1</v>
      </c>
      <c r="Y166" s="4">
        <v>0</v>
      </c>
      <c r="Z166" s="4"/>
      <c r="AA166" s="4"/>
      <c r="AB166" s="4"/>
      <c r="IF166">
        <v>-1</v>
      </c>
    </row>
    <row r="167" spans="1:240" x14ac:dyDescent="0.2">
      <c r="A167" s="4">
        <v>50</v>
      </c>
      <c r="B167" s="4">
        <v>0</v>
      </c>
      <c r="C167" s="4">
        <v>0</v>
      </c>
      <c r="D167" s="4">
        <v>1</v>
      </c>
      <c r="E167" s="4">
        <v>233</v>
      </c>
      <c r="F167" s="4">
        <f>ROUND(Source!BD142,O167)</f>
        <v>0</v>
      </c>
      <c r="G167" s="4" t="s">
        <v>405</v>
      </c>
      <c r="H167" s="4" t="s">
        <v>406</v>
      </c>
      <c r="I167" s="4"/>
      <c r="J167" s="4"/>
      <c r="K167" s="4">
        <v>233</v>
      </c>
      <c r="L167" s="4">
        <v>24</v>
      </c>
      <c r="M167" s="4">
        <v>3</v>
      </c>
      <c r="N167" s="4" t="s">
        <v>3</v>
      </c>
      <c r="O167" s="4">
        <v>0</v>
      </c>
      <c r="P167" s="4"/>
      <c r="Q167" s="4"/>
      <c r="R167" s="4"/>
      <c r="S167" s="4"/>
      <c r="T167" s="4"/>
      <c r="U167" s="4"/>
      <c r="V167" s="4"/>
      <c r="W167" s="4">
        <v>0</v>
      </c>
      <c r="X167" s="4">
        <v>1</v>
      </c>
      <c r="Y167" s="4">
        <v>0</v>
      </c>
      <c r="Z167" s="4"/>
      <c r="AA167" s="4"/>
      <c r="AB167" s="4"/>
      <c r="IF167">
        <v>-1</v>
      </c>
    </row>
    <row r="168" spans="1:240" x14ac:dyDescent="0.2">
      <c r="A168" s="4">
        <v>50</v>
      </c>
      <c r="B168" s="4">
        <v>0</v>
      </c>
      <c r="C168" s="4">
        <v>0</v>
      </c>
      <c r="D168" s="4">
        <v>1</v>
      </c>
      <c r="E168" s="4">
        <v>210</v>
      </c>
      <c r="F168" s="4" t="e">
        <f>ROUND(Source!X142,O168)</f>
        <v>#REF!</v>
      </c>
      <c r="G168" s="4" t="s">
        <v>407</v>
      </c>
      <c r="H168" s="4" t="s">
        <v>408</v>
      </c>
      <c r="I168" s="4"/>
      <c r="J168" s="4"/>
      <c r="K168" s="4">
        <v>210</v>
      </c>
      <c r="L168" s="4">
        <v>25</v>
      </c>
      <c r="M168" s="4">
        <v>3</v>
      </c>
      <c r="N168" s="4" t="s">
        <v>3</v>
      </c>
      <c r="O168" s="4">
        <v>0</v>
      </c>
      <c r="P168" s="4"/>
      <c r="Q168" s="4"/>
      <c r="R168" s="4"/>
      <c r="S168" s="4"/>
      <c r="T168" s="4"/>
      <c r="U168" s="4"/>
      <c r="V168" s="4"/>
      <c r="W168" s="4">
        <v>3833804</v>
      </c>
      <c r="X168" s="4">
        <v>1</v>
      </c>
      <c r="Y168" s="4">
        <v>3833804</v>
      </c>
      <c r="Z168" s="4"/>
      <c r="AA168" s="4"/>
      <c r="AB168" s="4"/>
      <c r="IF168">
        <v>-1</v>
      </c>
    </row>
    <row r="169" spans="1:240" x14ac:dyDescent="0.2">
      <c r="A169" s="4">
        <v>50</v>
      </c>
      <c r="B169" s="4">
        <v>0</v>
      </c>
      <c r="C169" s="4">
        <v>0</v>
      </c>
      <c r="D169" s="4">
        <v>1</v>
      </c>
      <c r="E169" s="4">
        <v>211</v>
      </c>
      <c r="F169" s="4" t="e">
        <f>ROUND(Source!Y142,O169)</f>
        <v>#REF!</v>
      </c>
      <c r="G169" s="4" t="s">
        <v>409</v>
      </c>
      <c r="H169" s="4" t="s">
        <v>410</v>
      </c>
      <c r="I169" s="4"/>
      <c r="J169" s="4"/>
      <c r="K169" s="4">
        <v>211</v>
      </c>
      <c r="L169" s="4">
        <v>26</v>
      </c>
      <c r="M169" s="4">
        <v>3</v>
      </c>
      <c r="N169" s="4" t="s">
        <v>3</v>
      </c>
      <c r="O169" s="4">
        <v>0</v>
      </c>
      <c r="P169" s="4"/>
      <c r="Q169" s="4"/>
      <c r="R169" s="4"/>
      <c r="S169" s="4"/>
      <c r="T169" s="4"/>
      <c r="U169" s="4"/>
      <c r="V169" s="4"/>
      <c r="W169" s="4">
        <v>2000626</v>
      </c>
      <c r="X169" s="4">
        <v>1</v>
      </c>
      <c r="Y169" s="4">
        <v>2000626</v>
      </c>
      <c r="Z169" s="4"/>
      <c r="AA169" s="4"/>
      <c r="AB169" s="4"/>
      <c r="IF169">
        <v>-1</v>
      </c>
    </row>
    <row r="170" spans="1:240" x14ac:dyDescent="0.2">
      <c r="A170" s="4">
        <v>50</v>
      </c>
      <c r="B170" s="4">
        <v>0</v>
      </c>
      <c r="C170" s="4">
        <v>0</v>
      </c>
      <c r="D170" s="4">
        <v>1</v>
      </c>
      <c r="E170" s="4">
        <v>224</v>
      </c>
      <c r="F170" s="4" t="e">
        <f>ROUND(Source!AR142,O170)</f>
        <v>#REF!</v>
      </c>
      <c r="G170" s="4" t="s">
        <v>411</v>
      </c>
      <c r="H170" s="4" t="s">
        <v>412</v>
      </c>
      <c r="I170" s="4"/>
      <c r="J170" s="4"/>
      <c r="K170" s="4">
        <v>224</v>
      </c>
      <c r="L170" s="4">
        <v>27</v>
      </c>
      <c r="M170" s="4">
        <v>3</v>
      </c>
      <c r="N170" s="4" t="s">
        <v>3</v>
      </c>
      <c r="O170" s="4">
        <v>0</v>
      </c>
      <c r="P170" s="4"/>
      <c r="Q170" s="4"/>
      <c r="R170" s="4"/>
      <c r="S170" s="4"/>
      <c r="T170" s="4"/>
      <c r="U170" s="4"/>
      <c r="V170" s="4"/>
      <c r="W170" s="4">
        <v>31101705</v>
      </c>
      <c r="X170" s="4">
        <v>1</v>
      </c>
      <c r="Y170" s="4">
        <v>31101705</v>
      </c>
      <c r="Z170" s="4"/>
      <c r="AA170" s="4"/>
      <c r="AB170" s="4"/>
      <c r="IF170">
        <v>-1</v>
      </c>
    </row>
    <row r="171" spans="1:240" x14ac:dyDescent="0.2">
      <c r="IF171">
        <v>-1</v>
      </c>
    </row>
    <row r="172" spans="1:240" x14ac:dyDescent="0.2">
      <c r="A172" s="2">
        <v>51</v>
      </c>
      <c r="B172" s="2">
        <f>B12</f>
        <v>224</v>
      </c>
      <c r="C172" s="2">
        <f>A12</f>
        <v>1</v>
      </c>
      <c r="D172" s="2">
        <f>ROW(A12)</f>
        <v>12</v>
      </c>
      <c r="E172" s="2"/>
      <c r="F172" s="2" t="str">
        <f>IF(F12&lt;&gt;"",F12,"")</f>
        <v>5.4.2.4 Монтаж окон  (поз.19.1) Р с изм.20</v>
      </c>
      <c r="G172" s="2" t="str">
        <f>IF(G12&lt;&gt;"",G12,"")</f>
        <v>Комплекс из 2-х многоквартирных домов поз.19.1 и 19.2, расположенный в 32, 33 микрорайонах в г. Липецке на земельном участке с кадастровым номером 48:20:0043601:297. 1-й этап строительства - корпус 1 (поз.19.1)</v>
      </c>
      <c r="H172" s="2">
        <v>0</v>
      </c>
      <c r="I172" s="2"/>
      <c r="J172" s="2"/>
      <c r="K172" s="2"/>
      <c r="L172" s="2"/>
      <c r="M172" s="2"/>
      <c r="N172" s="2"/>
      <c r="O172" s="2" t="e">
        <f t="shared" ref="O172:T172" si="177">ROUND(O142,0)</f>
        <v>#REF!</v>
      </c>
      <c r="P172" s="2" t="e">
        <f t="shared" si="177"/>
        <v>#REF!</v>
      </c>
      <c r="Q172" s="2" t="e">
        <f t="shared" si="177"/>
        <v>#REF!</v>
      </c>
      <c r="R172" s="2" t="e">
        <f t="shared" si="177"/>
        <v>#REF!</v>
      </c>
      <c r="S172" s="2" t="e">
        <f t="shared" si="177"/>
        <v>#REF!</v>
      </c>
      <c r="T172" s="2">
        <f t="shared" si="177"/>
        <v>0</v>
      </c>
      <c r="U172" s="2" t="e">
        <f>U142</f>
        <v>#REF!</v>
      </c>
      <c r="V172" s="2">
        <f>V142</f>
        <v>280.62689900000004</v>
      </c>
      <c r="W172" s="2">
        <f>ROUND(W142,0)</f>
        <v>0</v>
      </c>
      <c r="X172" s="2" t="e">
        <f>ROUND(X142,0)</f>
        <v>#REF!</v>
      </c>
      <c r="Y172" s="2" t="e">
        <f>ROUND(Y142,0)</f>
        <v>#REF!</v>
      </c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>
        <f t="shared" ref="AO172:BD172" si="178">ROUND(AO142,0)</f>
        <v>0</v>
      </c>
      <c r="AP172" s="2">
        <f t="shared" si="178"/>
        <v>0</v>
      </c>
      <c r="AQ172" s="2">
        <f t="shared" si="178"/>
        <v>0</v>
      </c>
      <c r="AR172" s="2" t="e">
        <f t="shared" si="178"/>
        <v>#REF!</v>
      </c>
      <c r="AS172" s="2" t="e">
        <f t="shared" si="178"/>
        <v>#REF!</v>
      </c>
      <c r="AT172" s="2">
        <f t="shared" si="178"/>
        <v>0</v>
      </c>
      <c r="AU172" s="2">
        <f t="shared" si="178"/>
        <v>0</v>
      </c>
      <c r="AV172" s="2" t="e">
        <f t="shared" si="178"/>
        <v>#REF!</v>
      </c>
      <c r="AW172" s="2" t="e">
        <f t="shared" si="178"/>
        <v>#REF!</v>
      </c>
      <c r="AX172" s="2">
        <f t="shared" si="178"/>
        <v>0</v>
      </c>
      <c r="AY172" s="2" t="e">
        <f t="shared" si="178"/>
        <v>#REF!</v>
      </c>
      <c r="AZ172" s="2">
        <f t="shared" si="178"/>
        <v>0</v>
      </c>
      <c r="BA172" s="2">
        <f t="shared" si="178"/>
        <v>0</v>
      </c>
      <c r="BB172" s="2">
        <f t="shared" si="178"/>
        <v>0</v>
      </c>
      <c r="BC172" s="2">
        <f t="shared" si="178"/>
        <v>0</v>
      </c>
      <c r="BD172" s="2">
        <f t="shared" si="178"/>
        <v>0</v>
      </c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>
        <v>0</v>
      </c>
      <c r="IF172">
        <v>-1</v>
      </c>
    </row>
    <row r="173" spans="1:240" x14ac:dyDescent="0.2">
      <c r="IF173">
        <v>-1</v>
      </c>
    </row>
    <row r="174" spans="1:240" x14ac:dyDescent="0.2">
      <c r="A174" s="4">
        <v>50</v>
      </c>
      <c r="B174" s="4">
        <v>0</v>
      </c>
      <c r="C174" s="4">
        <v>0</v>
      </c>
      <c r="D174" s="4">
        <v>1</v>
      </c>
      <c r="E174" s="4">
        <v>201</v>
      </c>
      <c r="F174" s="4" t="e">
        <f>ROUND(Source!O172,O174)</f>
        <v>#REF!</v>
      </c>
      <c r="G174" s="4" t="s">
        <v>359</v>
      </c>
      <c r="H174" s="4" t="s">
        <v>360</v>
      </c>
      <c r="I174" s="4"/>
      <c r="J174" s="4"/>
      <c r="K174" s="4">
        <v>201</v>
      </c>
      <c r="L174" s="4">
        <v>1</v>
      </c>
      <c r="M174" s="4">
        <v>3</v>
      </c>
      <c r="N174" s="4" t="s">
        <v>3</v>
      </c>
      <c r="O174" s="4">
        <v>0</v>
      </c>
      <c r="P174" s="4"/>
      <c r="Q174" s="4"/>
      <c r="R174" s="4"/>
      <c r="S174" s="4"/>
      <c r="T174" s="4"/>
      <c r="U174" s="4"/>
      <c r="V174" s="4"/>
      <c r="W174" s="4">
        <v>25267275</v>
      </c>
      <c r="X174" s="4">
        <v>1</v>
      </c>
      <c r="Y174" s="4">
        <v>25267275</v>
      </c>
      <c r="Z174" s="4"/>
      <c r="AA174" s="4"/>
      <c r="AB174" s="4"/>
      <c r="IF174">
        <v>-1</v>
      </c>
    </row>
    <row r="175" spans="1:240" x14ac:dyDescent="0.2">
      <c r="A175" s="4">
        <v>50</v>
      </c>
      <c r="B175" s="4">
        <v>0</v>
      </c>
      <c r="C175" s="4">
        <v>0</v>
      </c>
      <c r="D175" s="4">
        <v>1</v>
      </c>
      <c r="E175" s="4">
        <v>202</v>
      </c>
      <c r="F175" s="4" t="e">
        <f>ROUND(Source!P172,O175)</f>
        <v>#REF!</v>
      </c>
      <c r="G175" s="4" t="s">
        <v>361</v>
      </c>
      <c r="H175" s="4" t="s">
        <v>362</v>
      </c>
      <c r="I175" s="4"/>
      <c r="J175" s="4"/>
      <c r="K175" s="4">
        <v>202</v>
      </c>
      <c r="L175" s="4">
        <v>2</v>
      </c>
      <c r="M175" s="4">
        <v>3</v>
      </c>
      <c r="N175" s="4" t="s">
        <v>3</v>
      </c>
      <c r="O175" s="4">
        <v>0</v>
      </c>
      <c r="P175" s="4"/>
      <c r="Q175" s="4"/>
      <c r="R175" s="4"/>
      <c r="S175" s="4"/>
      <c r="T175" s="4"/>
      <c r="U175" s="4"/>
      <c r="V175" s="4"/>
      <c r="W175" s="4">
        <v>21230103</v>
      </c>
      <c r="X175" s="4">
        <v>1</v>
      </c>
      <c r="Y175" s="4">
        <v>21230103</v>
      </c>
      <c r="Z175" s="4"/>
      <c r="AA175" s="4"/>
      <c r="AB175" s="4"/>
      <c r="IF175">
        <v>-1</v>
      </c>
    </row>
    <row r="176" spans="1:240" x14ac:dyDescent="0.2">
      <c r="A176" s="4">
        <v>50</v>
      </c>
      <c r="B176" s="4">
        <v>0</v>
      </c>
      <c r="C176" s="4">
        <v>0</v>
      </c>
      <c r="D176" s="4">
        <v>1</v>
      </c>
      <c r="E176" s="4">
        <v>222</v>
      </c>
      <c r="F176" s="4">
        <f>ROUND(Source!AO172,O176)</f>
        <v>0</v>
      </c>
      <c r="G176" s="4" t="s">
        <v>363</v>
      </c>
      <c r="H176" s="4" t="s">
        <v>364</v>
      </c>
      <c r="I176" s="4"/>
      <c r="J176" s="4"/>
      <c r="K176" s="4">
        <v>222</v>
      </c>
      <c r="L176" s="4">
        <v>3</v>
      </c>
      <c r="M176" s="4">
        <v>3</v>
      </c>
      <c r="N176" s="4" t="s">
        <v>3</v>
      </c>
      <c r="O176" s="4">
        <v>0</v>
      </c>
      <c r="P176" s="4"/>
      <c r="Q176" s="4"/>
      <c r="R176" s="4"/>
      <c r="S176" s="4"/>
      <c r="T176" s="4"/>
      <c r="U176" s="4"/>
      <c r="V176" s="4"/>
      <c r="W176" s="4">
        <v>0</v>
      </c>
      <c r="X176" s="4">
        <v>1</v>
      </c>
      <c r="Y176" s="4">
        <v>0</v>
      </c>
      <c r="Z176" s="4"/>
      <c r="AA176" s="4"/>
      <c r="AB176" s="4"/>
      <c r="IF176">
        <v>-1</v>
      </c>
    </row>
    <row r="177" spans="1:240" x14ac:dyDescent="0.2">
      <c r="A177" s="4">
        <v>50</v>
      </c>
      <c r="B177" s="4">
        <v>0</v>
      </c>
      <c r="C177" s="4">
        <v>0</v>
      </c>
      <c r="D177" s="4">
        <v>1</v>
      </c>
      <c r="E177" s="4">
        <v>225</v>
      </c>
      <c r="F177" s="4" t="e">
        <f>ROUND(Source!AV172,O177)</f>
        <v>#REF!</v>
      </c>
      <c r="G177" s="4" t="s">
        <v>365</v>
      </c>
      <c r="H177" s="4" t="s">
        <v>366</v>
      </c>
      <c r="I177" s="4"/>
      <c r="J177" s="4"/>
      <c r="K177" s="4">
        <v>225</v>
      </c>
      <c r="L177" s="4">
        <v>4</v>
      </c>
      <c r="M177" s="4">
        <v>3</v>
      </c>
      <c r="N177" s="4" t="s">
        <v>3</v>
      </c>
      <c r="O177" s="4">
        <v>0</v>
      </c>
      <c r="P177" s="4"/>
      <c r="Q177" s="4"/>
      <c r="R177" s="4"/>
      <c r="S177" s="4"/>
      <c r="T177" s="4"/>
      <c r="U177" s="4"/>
      <c r="V177" s="4"/>
      <c r="W177" s="4">
        <v>21230103</v>
      </c>
      <c r="X177" s="4">
        <v>1</v>
      </c>
      <c r="Y177" s="4">
        <v>21230103</v>
      </c>
      <c r="Z177" s="4"/>
      <c r="AA177" s="4"/>
      <c r="AB177" s="4"/>
      <c r="IF177">
        <v>-1</v>
      </c>
    </row>
    <row r="178" spans="1:240" x14ac:dyDescent="0.2">
      <c r="A178" s="4">
        <v>50</v>
      </c>
      <c r="B178" s="4">
        <v>0</v>
      </c>
      <c r="C178" s="4">
        <v>0</v>
      </c>
      <c r="D178" s="4">
        <v>1</v>
      </c>
      <c r="E178" s="4">
        <v>226</v>
      </c>
      <c r="F178" s="4" t="e">
        <f>ROUND(Source!AW172,O178)</f>
        <v>#REF!</v>
      </c>
      <c r="G178" s="4" t="s">
        <v>367</v>
      </c>
      <c r="H178" s="4" t="s">
        <v>368</v>
      </c>
      <c r="I178" s="4"/>
      <c r="J178" s="4"/>
      <c r="K178" s="4">
        <v>226</v>
      </c>
      <c r="L178" s="4">
        <v>5</v>
      </c>
      <c r="M178" s="4">
        <v>3</v>
      </c>
      <c r="N178" s="4" t="s">
        <v>3</v>
      </c>
      <c r="O178" s="4">
        <v>0</v>
      </c>
      <c r="P178" s="4"/>
      <c r="Q178" s="4"/>
      <c r="R178" s="4"/>
      <c r="S178" s="4"/>
      <c r="T178" s="4"/>
      <c r="U178" s="4"/>
      <c r="V178" s="4"/>
      <c r="W178" s="4">
        <v>21230103</v>
      </c>
      <c r="X178" s="4">
        <v>1</v>
      </c>
      <c r="Y178" s="4">
        <v>21230103</v>
      </c>
      <c r="Z178" s="4"/>
      <c r="AA178" s="4"/>
      <c r="AB178" s="4"/>
      <c r="IF178">
        <v>-1</v>
      </c>
    </row>
    <row r="179" spans="1:240" x14ac:dyDescent="0.2">
      <c r="A179" s="4">
        <v>50</v>
      </c>
      <c r="B179" s="4">
        <v>0</v>
      </c>
      <c r="C179" s="4">
        <v>0</v>
      </c>
      <c r="D179" s="4">
        <v>1</v>
      </c>
      <c r="E179" s="4">
        <v>227</v>
      </c>
      <c r="F179" s="4">
        <f>ROUND(Source!AX172,O179)</f>
        <v>0</v>
      </c>
      <c r="G179" s="4" t="s">
        <v>369</v>
      </c>
      <c r="H179" s="4" t="s">
        <v>370</v>
      </c>
      <c r="I179" s="4"/>
      <c r="J179" s="4"/>
      <c r="K179" s="4">
        <v>227</v>
      </c>
      <c r="L179" s="4">
        <v>6</v>
      </c>
      <c r="M179" s="4">
        <v>3</v>
      </c>
      <c r="N179" s="4" t="s">
        <v>3</v>
      </c>
      <c r="O179" s="4">
        <v>0</v>
      </c>
      <c r="P179" s="4"/>
      <c r="Q179" s="4"/>
      <c r="R179" s="4"/>
      <c r="S179" s="4"/>
      <c r="T179" s="4"/>
      <c r="U179" s="4"/>
      <c r="V179" s="4"/>
      <c r="W179" s="4">
        <v>0</v>
      </c>
      <c r="X179" s="4">
        <v>1</v>
      </c>
      <c r="Y179" s="4">
        <v>0</v>
      </c>
      <c r="Z179" s="4"/>
      <c r="AA179" s="4"/>
      <c r="AB179" s="4"/>
      <c r="IF179">
        <v>-1</v>
      </c>
    </row>
    <row r="180" spans="1:240" x14ac:dyDescent="0.2">
      <c r="A180" s="4">
        <v>50</v>
      </c>
      <c r="B180" s="4">
        <v>0</v>
      </c>
      <c r="C180" s="4">
        <v>0</v>
      </c>
      <c r="D180" s="4">
        <v>1</v>
      </c>
      <c r="E180" s="4">
        <v>228</v>
      </c>
      <c r="F180" s="4" t="e">
        <f>ROUND(Source!AY172,O180)</f>
        <v>#REF!</v>
      </c>
      <c r="G180" s="4" t="s">
        <v>371</v>
      </c>
      <c r="H180" s="4" t="s">
        <v>372</v>
      </c>
      <c r="I180" s="4"/>
      <c r="J180" s="4"/>
      <c r="K180" s="4">
        <v>228</v>
      </c>
      <c r="L180" s="4">
        <v>7</v>
      </c>
      <c r="M180" s="4">
        <v>3</v>
      </c>
      <c r="N180" s="4" t="s">
        <v>3</v>
      </c>
      <c r="O180" s="4">
        <v>0</v>
      </c>
      <c r="P180" s="4"/>
      <c r="Q180" s="4"/>
      <c r="R180" s="4"/>
      <c r="S180" s="4"/>
      <c r="T180" s="4"/>
      <c r="U180" s="4"/>
      <c r="V180" s="4"/>
      <c r="W180" s="4">
        <v>21230103</v>
      </c>
      <c r="X180" s="4">
        <v>1</v>
      </c>
      <c r="Y180" s="4">
        <v>21230103</v>
      </c>
      <c r="Z180" s="4"/>
      <c r="AA180" s="4"/>
      <c r="AB180" s="4"/>
      <c r="IF180">
        <v>-1</v>
      </c>
    </row>
    <row r="181" spans="1:240" x14ac:dyDescent="0.2">
      <c r="A181" s="4">
        <v>50</v>
      </c>
      <c r="B181" s="4">
        <v>0</v>
      </c>
      <c r="C181" s="4">
        <v>0</v>
      </c>
      <c r="D181" s="4">
        <v>1</v>
      </c>
      <c r="E181" s="4">
        <v>216</v>
      </c>
      <c r="F181" s="4">
        <f>ROUND(Source!AP172,O181)</f>
        <v>0</v>
      </c>
      <c r="G181" s="4" t="s">
        <v>373</v>
      </c>
      <c r="H181" s="4" t="s">
        <v>374</v>
      </c>
      <c r="I181" s="4"/>
      <c r="J181" s="4"/>
      <c r="K181" s="4">
        <v>216</v>
      </c>
      <c r="L181" s="4">
        <v>8</v>
      </c>
      <c r="M181" s="4">
        <v>3</v>
      </c>
      <c r="N181" s="4" t="s">
        <v>3</v>
      </c>
      <c r="O181" s="4">
        <v>0</v>
      </c>
      <c r="P181" s="4"/>
      <c r="Q181" s="4"/>
      <c r="R181" s="4"/>
      <c r="S181" s="4"/>
      <c r="T181" s="4"/>
      <c r="U181" s="4"/>
      <c r="V181" s="4"/>
      <c r="W181" s="4">
        <v>0</v>
      </c>
      <c r="X181" s="4">
        <v>1</v>
      </c>
      <c r="Y181" s="4">
        <v>0</v>
      </c>
      <c r="Z181" s="4"/>
      <c r="AA181" s="4"/>
      <c r="AB181" s="4"/>
      <c r="IF181">
        <v>-1</v>
      </c>
    </row>
    <row r="182" spans="1:240" x14ac:dyDescent="0.2">
      <c r="A182" s="4">
        <v>50</v>
      </c>
      <c r="B182" s="4">
        <v>0</v>
      </c>
      <c r="C182" s="4">
        <v>0</v>
      </c>
      <c r="D182" s="4">
        <v>1</v>
      </c>
      <c r="E182" s="4">
        <v>223</v>
      </c>
      <c r="F182" s="4">
        <f>ROUND(Source!AQ172,O182)</f>
        <v>0</v>
      </c>
      <c r="G182" s="4" t="s">
        <v>375</v>
      </c>
      <c r="H182" s="4" t="s">
        <v>376</v>
      </c>
      <c r="I182" s="4"/>
      <c r="J182" s="4"/>
      <c r="K182" s="4">
        <v>223</v>
      </c>
      <c r="L182" s="4">
        <v>9</v>
      </c>
      <c r="M182" s="4">
        <v>3</v>
      </c>
      <c r="N182" s="4" t="s">
        <v>3</v>
      </c>
      <c r="O182" s="4">
        <v>0</v>
      </c>
      <c r="P182" s="4"/>
      <c r="Q182" s="4"/>
      <c r="R182" s="4"/>
      <c r="S182" s="4"/>
      <c r="T182" s="4"/>
      <c r="U182" s="4"/>
      <c r="V182" s="4"/>
      <c r="W182" s="4">
        <v>0</v>
      </c>
      <c r="X182" s="4">
        <v>1</v>
      </c>
      <c r="Y182" s="4">
        <v>0</v>
      </c>
      <c r="Z182" s="4"/>
      <c r="AA182" s="4"/>
      <c r="AB182" s="4"/>
      <c r="IF182">
        <v>-1</v>
      </c>
    </row>
    <row r="183" spans="1:240" x14ac:dyDescent="0.2">
      <c r="A183" s="4">
        <v>50</v>
      </c>
      <c r="B183" s="4">
        <v>0</v>
      </c>
      <c r="C183" s="4">
        <v>0</v>
      </c>
      <c r="D183" s="4">
        <v>1</v>
      </c>
      <c r="E183" s="4">
        <v>229</v>
      </c>
      <c r="F183" s="4">
        <f>ROUND(Source!AZ172,O183)</f>
        <v>0</v>
      </c>
      <c r="G183" s="4" t="s">
        <v>377</v>
      </c>
      <c r="H183" s="4" t="s">
        <v>378</v>
      </c>
      <c r="I183" s="4"/>
      <c r="J183" s="4"/>
      <c r="K183" s="4">
        <v>229</v>
      </c>
      <c r="L183" s="4">
        <v>10</v>
      </c>
      <c r="M183" s="4">
        <v>3</v>
      </c>
      <c r="N183" s="4" t="s">
        <v>3</v>
      </c>
      <c r="O183" s="4">
        <v>0</v>
      </c>
      <c r="P183" s="4"/>
      <c r="Q183" s="4"/>
      <c r="R183" s="4"/>
      <c r="S183" s="4"/>
      <c r="T183" s="4"/>
      <c r="U183" s="4"/>
      <c r="V183" s="4"/>
      <c r="W183" s="4">
        <v>0</v>
      </c>
      <c r="X183" s="4">
        <v>1</v>
      </c>
      <c r="Y183" s="4">
        <v>0</v>
      </c>
      <c r="Z183" s="4"/>
      <c r="AA183" s="4"/>
      <c r="AB183" s="4"/>
      <c r="IF183">
        <v>-1</v>
      </c>
    </row>
    <row r="184" spans="1:240" x14ac:dyDescent="0.2">
      <c r="A184" s="4">
        <v>50</v>
      </c>
      <c r="B184" s="4">
        <v>0</v>
      </c>
      <c r="C184" s="4">
        <v>0</v>
      </c>
      <c r="D184" s="4">
        <v>1</v>
      </c>
      <c r="E184" s="4">
        <v>203</v>
      </c>
      <c r="F184" s="4" t="e">
        <f>ROUND(Source!Q172,O184)</f>
        <v>#REF!</v>
      </c>
      <c r="G184" s="4" t="s">
        <v>379</v>
      </c>
      <c r="H184" s="4" t="s">
        <v>380</v>
      </c>
      <c r="I184" s="4"/>
      <c r="J184" s="4"/>
      <c r="K184" s="4">
        <v>203</v>
      </c>
      <c r="L184" s="4">
        <v>11</v>
      </c>
      <c r="M184" s="4">
        <v>3</v>
      </c>
      <c r="N184" s="4" t="s">
        <v>3</v>
      </c>
      <c r="O184" s="4">
        <v>0</v>
      </c>
      <c r="P184" s="4"/>
      <c r="Q184" s="4"/>
      <c r="R184" s="4"/>
      <c r="S184" s="4"/>
      <c r="T184" s="4"/>
      <c r="U184" s="4"/>
      <c r="V184" s="4"/>
      <c r="W184" s="4">
        <v>571614</v>
      </c>
      <c r="X184" s="4">
        <v>1</v>
      </c>
      <c r="Y184" s="4">
        <v>571614</v>
      </c>
      <c r="Z184" s="4"/>
      <c r="AA184" s="4"/>
      <c r="AB184" s="4"/>
      <c r="IF184">
        <v>-1</v>
      </c>
    </row>
    <row r="185" spans="1:240" x14ac:dyDescent="0.2">
      <c r="A185" s="4">
        <v>50</v>
      </c>
      <c r="B185" s="4">
        <v>0</v>
      </c>
      <c r="C185" s="4">
        <v>0</v>
      </c>
      <c r="D185" s="4">
        <v>1</v>
      </c>
      <c r="E185" s="4">
        <v>231</v>
      </c>
      <c r="F185" s="4">
        <f>ROUND(Source!BB172,O185)</f>
        <v>0</v>
      </c>
      <c r="G185" s="4" t="s">
        <v>381</v>
      </c>
      <c r="H185" s="4" t="s">
        <v>382</v>
      </c>
      <c r="I185" s="4"/>
      <c r="J185" s="4"/>
      <c r="K185" s="4">
        <v>231</v>
      </c>
      <c r="L185" s="4">
        <v>12</v>
      </c>
      <c r="M185" s="4">
        <v>3</v>
      </c>
      <c r="N185" s="4" t="s">
        <v>3</v>
      </c>
      <c r="O185" s="4">
        <v>0</v>
      </c>
      <c r="P185" s="4"/>
      <c r="Q185" s="4"/>
      <c r="R185" s="4"/>
      <c r="S185" s="4"/>
      <c r="T185" s="4"/>
      <c r="U185" s="4"/>
      <c r="V185" s="4"/>
      <c r="W185" s="4">
        <v>0</v>
      </c>
      <c r="X185" s="4">
        <v>1</v>
      </c>
      <c r="Y185" s="4">
        <v>0</v>
      </c>
      <c r="Z185" s="4"/>
      <c r="AA185" s="4"/>
      <c r="AB185" s="4"/>
      <c r="IF185">
        <v>-1</v>
      </c>
    </row>
    <row r="186" spans="1:240" x14ac:dyDescent="0.2">
      <c r="A186" s="4">
        <v>50</v>
      </c>
      <c r="B186" s="4">
        <v>0</v>
      </c>
      <c r="C186" s="4">
        <v>0</v>
      </c>
      <c r="D186" s="4">
        <v>1</v>
      </c>
      <c r="E186" s="4">
        <v>204</v>
      </c>
      <c r="F186" s="4" t="e">
        <f>ROUND(Source!R172,O186)</f>
        <v>#REF!</v>
      </c>
      <c r="G186" s="4" t="s">
        <v>383</v>
      </c>
      <c r="H186" s="4" t="s">
        <v>384</v>
      </c>
      <c r="I186" s="4"/>
      <c r="J186" s="4"/>
      <c r="K186" s="4">
        <v>204</v>
      </c>
      <c r="L186" s="4">
        <v>13</v>
      </c>
      <c r="M186" s="4">
        <v>3</v>
      </c>
      <c r="N186" s="4" t="s">
        <v>3</v>
      </c>
      <c r="O186" s="4">
        <v>0</v>
      </c>
      <c r="P186" s="4"/>
      <c r="Q186" s="4"/>
      <c r="R186" s="4"/>
      <c r="S186" s="4"/>
      <c r="T186" s="4"/>
      <c r="U186" s="4"/>
      <c r="V186" s="4"/>
      <c r="W186" s="4">
        <v>137006</v>
      </c>
      <c r="X186" s="4">
        <v>1</v>
      </c>
      <c r="Y186" s="4">
        <v>137006</v>
      </c>
      <c r="Z186" s="4"/>
      <c r="AA186" s="4"/>
      <c r="AB186" s="4"/>
      <c r="IF186">
        <v>-1</v>
      </c>
    </row>
    <row r="187" spans="1:240" x14ac:dyDescent="0.2">
      <c r="A187" s="4">
        <v>50</v>
      </c>
      <c r="B187" s="4">
        <v>0</v>
      </c>
      <c r="C187" s="4">
        <v>0</v>
      </c>
      <c r="D187" s="4">
        <v>1</v>
      </c>
      <c r="E187" s="4">
        <v>205</v>
      </c>
      <c r="F187" s="4" t="e">
        <f>ROUND(Source!S172,O187)</f>
        <v>#REF!</v>
      </c>
      <c r="G187" s="4" t="s">
        <v>385</v>
      </c>
      <c r="H187" s="4" t="s">
        <v>386</v>
      </c>
      <c r="I187" s="4"/>
      <c r="J187" s="4"/>
      <c r="K187" s="4">
        <v>205</v>
      </c>
      <c r="L187" s="4">
        <v>14</v>
      </c>
      <c r="M187" s="4">
        <v>3</v>
      </c>
      <c r="N187" s="4" t="s">
        <v>3</v>
      </c>
      <c r="O187" s="4">
        <v>0</v>
      </c>
      <c r="P187" s="4"/>
      <c r="Q187" s="4"/>
      <c r="R187" s="4"/>
      <c r="S187" s="4"/>
      <c r="T187" s="4"/>
      <c r="U187" s="4"/>
      <c r="V187" s="4"/>
      <c r="W187" s="4">
        <v>3465558</v>
      </c>
      <c r="X187" s="4">
        <v>1</v>
      </c>
      <c r="Y187" s="4">
        <v>3465558</v>
      </c>
      <c r="Z187" s="4"/>
      <c r="AA187" s="4"/>
      <c r="AB187" s="4"/>
      <c r="IF187">
        <v>-1</v>
      </c>
    </row>
    <row r="188" spans="1:240" x14ac:dyDescent="0.2">
      <c r="A188" s="4">
        <v>50</v>
      </c>
      <c r="B188" s="4">
        <v>0</v>
      </c>
      <c r="C188" s="4">
        <v>0</v>
      </c>
      <c r="D188" s="4">
        <v>1</v>
      </c>
      <c r="E188" s="4">
        <v>232</v>
      </c>
      <c r="F188" s="4">
        <f>ROUND(Source!BC172,O188)</f>
        <v>0</v>
      </c>
      <c r="G188" s="4" t="s">
        <v>387</v>
      </c>
      <c r="H188" s="4" t="s">
        <v>388</v>
      </c>
      <c r="I188" s="4"/>
      <c r="J188" s="4"/>
      <c r="K188" s="4">
        <v>232</v>
      </c>
      <c r="L188" s="4">
        <v>15</v>
      </c>
      <c r="M188" s="4">
        <v>3</v>
      </c>
      <c r="N188" s="4" t="s">
        <v>3</v>
      </c>
      <c r="O188" s="4">
        <v>0</v>
      </c>
      <c r="P188" s="4"/>
      <c r="Q188" s="4"/>
      <c r="R188" s="4"/>
      <c r="S188" s="4"/>
      <c r="T188" s="4"/>
      <c r="U188" s="4"/>
      <c r="V188" s="4"/>
      <c r="W188" s="4">
        <v>0</v>
      </c>
      <c r="X188" s="4">
        <v>1</v>
      </c>
      <c r="Y188" s="4">
        <v>0</v>
      </c>
      <c r="Z188" s="4"/>
      <c r="AA188" s="4"/>
      <c r="AB188" s="4"/>
      <c r="IF188">
        <v>-1</v>
      </c>
    </row>
    <row r="189" spans="1:240" x14ac:dyDescent="0.2">
      <c r="A189" s="4">
        <v>50</v>
      </c>
      <c r="B189" s="4">
        <v>0</v>
      </c>
      <c r="C189" s="4">
        <v>0</v>
      </c>
      <c r="D189" s="4">
        <v>1</v>
      </c>
      <c r="E189" s="4">
        <v>214</v>
      </c>
      <c r="F189" s="4" t="e">
        <f>ROUND(Source!AS172,O189)</f>
        <v>#REF!</v>
      </c>
      <c r="G189" s="4" t="s">
        <v>389</v>
      </c>
      <c r="H189" s="4" t="s">
        <v>390</v>
      </c>
      <c r="I189" s="4"/>
      <c r="J189" s="4"/>
      <c r="K189" s="4">
        <v>214</v>
      </c>
      <c r="L189" s="4">
        <v>16</v>
      </c>
      <c r="M189" s="4">
        <v>3</v>
      </c>
      <c r="N189" s="4" t="s">
        <v>3</v>
      </c>
      <c r="O189" s="4">
        <v>0</v>
      </c>
      <c r="P189" s="4"/>
      <c r="Q189" s="4"/>
      <c r="R189" s="4"/>
      <c r="S189" s="4"/>
      <c r="T189" s="4"/>
      <c r="U189" s="4"/>
      <c r="V189" s="4"/>
      <c r="W189" s="4">
        <v>31101705</v>
      </c>
      <c r="X189" s="4">
        <v>1</v>
      </c>
      <c r="Y189" s="4">
        <v>31101705</v>
      </c>
      <c r="Z189" s="4"/>
      <c r="AA189" s="4"/>
      <c r="AB189" s="4"/>
      <c r="IF189">
        <v>-1</v>
      </c>
    </row>
    <row r="190" spans="1:240" x14ac:dyDescent="0.2">
      <c r="A190" s="4">
        <v>50</v>
      </c>
      <c r="B190" s="4">
        <v>0</v>
      </c>
      <c r="C190" s="4">
        <v>0</v>
      </c>
      <c r="D190" s="4">
        <v>1</v>
      </c>
      <c r="E190" s="4">
        <v>215</v>
      </c>
      <c r="F190" s="4">
        <f>ROUND(Source!AT172,O190)</f>
        <v>0</v>
      </c>
      <c r="G190" s="4" t="s">
        <v>391</v>
      </c>
      <c r="H190" s="4" t="s">
        <v>392</v>
      </c>
      <c r="I190" s="4"/>
      <c r="J190" s="4"/>
      <c r="K190" s="4">
        <v>215</v>
      </c>
      <c r="L190" s="4">
        <v>17</v>
      </c>
      <c r="M190" s="4">
        <v>3</v>
      </c>
      <c r="N190" s="4" t="s">
        <v>3</v>
      </c>
      <c r="O190" s="4">
        <v>0</v>
      </c>
      <c r="P190" s="4"/>
      <c r="Q190" s="4"/>
      <c r="R190" s="4"/>
      <c r="S190" s="4"/>
      <c r="T190" s="4"/>
      <c r="U190" s="4"/>
      <c r="V190" s="4"/>
      <c r="W190" s="4">
        <v>0</v>
      </c>
      <c r="X190" s="4">
        <v>1</v>
      </c>
      <c r="Y190" s="4">
        <v>0</v>
      </c>
      <c r="Z190" s="4"/>
      <c r="AA190" s="4"/>
      <c r="AB190" s="4"/>
      <c r="IF190">
        <v>-1</v>
      </c>
    </row>
    <row r="191" spans="1:240" x14ac:dyDescent="0.2">
      <c r="A191" s="4">
        <v>50</v>
      </c>
      <c r="B191" s="4">
        <v>0</v>
      </c>
      <c r="C191" s="4">
        <v>0</v>
      </c>
      <c r="D191" s="4">
        <v>1</v>
      </c>
      <c r="E191" s="4">
        <v>217</v>
      </c>
      <c r="F191" s="4">
        <f>ROUND(Source!AU172,O191)</f>
        <v>0</v>
      </c>
      <c r="G191" s="4" t="s">
        <v>393</v>
      </c>
      <c r="H191" s="4" t="s">
        <v>394</v>
      </c>
      <c r="I191" s="4"/>
      <c r="J191" s="4"/>
      <c r="K191" s="4">
        <v>217</v>
      </c>
      <c r="L191" s="4">
        <v>18</v>
      </c>
      <c r="M191" s="4">
        <v>3</v>
      </c>
      <c r="N191" s="4" t="s">
        <v>3</v>
      </c>
      <c r="O191" s="4">
        <v>0</v>
      </c>
      <c r="P191" s="4"/>
      <c r="Q191" s="4"/>
      <c r="R191" s="4"/>
      <c r="S191" s="4"/>
      <c r="T191" s="4"/>
      <c r="U191" s="4"/>
      <c r="V191" s="4"/>
      <c r="W191" s="4">
        <v>0</v>
      </c>
      <c r="X191" s="4">
        <v>1</v>
      </c>
      <c r="Y191" s="4">
        <v>0</v>
      </c>
      <c r="Z191" s="4"/>
      <c r="AA191" s="4"/>
      <c r="AB191" s="4"/>
      <c r="IF191">
        <v>-1</v>
      </c>
    </row>
    <row r="192" spans="1:240" x14ac:dyDescent="0.2">
      <c r="A192" s="4">
        <v>50</v>
      </c>
      <c r="B192" s="4">
        <v>0</v>
      </c>
      <c r="C192" s="4">
        <v>0</v>
      </c>
      <c r="D192" s="4">
        <v>1</v>
      </c>
      <c r="E192" s="4">
        <v>230</v>
      </c>
      <c r="F192" s="4">
        <f>ROUND(Source!BA172,O192)</f>
        <v>0</v>
      </c>
      <c r="G192" s="4" t="s">
        <v>395</v>
      </c>
      <c r="H192" s="4" t="s">
        <v>396</v>
      </c>
      <c r="I192" s="4"/>
      <c r="J192" s="4"/>
      <c r="K192" s="4">
        <v>230</v>
      </c>
      <c r="L192" s="4">
        <v>19</v>
      </c>
      <c r="M192" s="4">
        <v>3</v>
      </c>
      <c r="N192" s="4" t="s">
        <v>3</v>
      </c>
      <c r="O192" s="4">
        <v>0</v>
      </c>
      <c r="P192" s="4"/>
      <c r="Q192" s="4"/>
      <c r="R192" s="4"/>
      <c r="S192" s="4"/>
      <c r="T192" s="4"/>
      <c r="U192" s="4"/>
      <c r="V192" s="4"/>
      <c r="W192" s="4">
        <v>0</v>
      </c>
      <c r="X192" s="4">
        <v>1</v>
      </c>
      <c r="Y192" s="4">
        <v>0</v>
      </c>
      <c r="Z192" s="4"/>
      <c r="AA192" s="4"/>
      <c r="AB192" s="4"/>
      <c r="IF192">
        <v>-1</v>
      </c>
    </row>
    <row r="193" spans="1:240" x14ac:dyDescent="0.2">
      <c r="A193" s="4">
        <v>50</v>
      </c>
      <c r="B193" s="4">
        <v>0</v>
      </c>
      <c r="C193" s="4">
        <v>0</v>
      </c>
      <c r="D193" s="4">
        <v>1</v>
      </c>
      <c r="E193" s="4">
        <v>206</v>
      </c>
      <c r="F193" s="4">
        <f>ROUND(Source!T172,O193)</f>
        <v>0</v>
      </c>
      <c r="G193" s="4" t="s">
        <v>397</v>
      </c>
      <c r="H193" s="4" t="s">
        <v>398</v>
      </c>
      <c r="I193" s="4"/>
      <c r="J193" s="4"/>
      <c r="K193" s="4">
        <v>206</v>
      </c>
      <c r="L193" s="4">
        <v>20</v>
      </c>
      <c r="M193" s="4">
        <v>3</v>
      </c>
      <c r="N193" s="4" t="s">
        <v>3</v>
      </c>
      <c r="O193" s="4">
        <v>0</v>
      </c>
      <c r="P193" s="4"/>
      <c r="Q193" s="4"/>
      <c r="R193" s="4"/>
      <c r="S193" s="4"/>
      <c r="T193" s="4"/>
      <c r="U193" s="4"/>
      <c r="V193" s="4"/>
      <c r="W193" s="4">
        <v>0</v>
      </c>
      <c r="X193" s="4">
        <v>1</v>
      </c>
      <c r="Y193" s="4">
        <v>0</v>
      </c>
      <c r="Z193" s="4"/>
      <c r="AA193" s="4"/>
      <c r="AB193" s="4"/>
      <c r="IF193">
        <v>-1</v>
      </c>
    </row>
    <row r="194" spans="1:240" x14ac:dyDescent="0.2">
      <c r="A194" s="4">
        <v>50</v>
      </c>
      <c r="B194" s="4">
        <v>0</v>
      </c>
      <c r="C194" s="4">
        <v>0</v>
      </c>
      <c r="D194" s="4">
        <v>1</v>
      </c>
      <c r="E194" s="4">
        <v>207</v>
      </c>
      <c r="F194" s="4" t="e">
        <f>ROUND(Source!U172,O194)</f>
        <v>#REF!</v>
      </c>
      <c r="G194" s="4" t="s">
        <v>399</v>
      </c>
      <c r="H194" s="4" t="s">
        <v>400</v>
      </c>
      <c r="I194" s="4"/>
      <c r="J194" s="4"/>
      <c r="K194" s="4">
        <v>207</v>
      </c>
      <c r="L194" s="4">
        <v>21</v>
      </c>
      <c r="M194" s="4">
        <v>3</v>
      </c>
      <c r="N194" s="4" t="s">
        <v>3</v>
      </c>
      <c r="O194" s="4">
        <v>7</v>
      </c>
      <c r="P194" s="4"/>
      <c r="Q194" s="4"/>
      <c r="R194" s="4"/>
      <c r="S194" s="4"/>
      <c r="T194" s="4"/>
      <c r="U194" s="4"/>
      <c r="V194" s="4"/>
      <c r="W194" s="4">
        <v>8830.2982530000008</v>
      </c>
      <c r="X194" s="4">
        <v>1</v>
      </c>
      <c r="Y194" s="4">
        <v>8830.2982530000008</v>
      </c>
      <c r="Z194" s="4"/>
      <c r="AA194" s="4"/>
      <c r="AB194" s="4"/>
      <c r="IF194">
        <v>-1</v>
      </c>
    </row>
    <row r="195" spans="1:240" x14ac:dyDescent="0.2">
      <c r="A195" s="4">
        <v>50</v>
      </c>
      <c r="B195" s="4">
        <v>0</v>
      </c>
      <c r="C195" s="4">
        <v>0</v>
      </c>
      <c r="D195" s="4">
        <v>1</v>
      </c>
      <c r="E195" s="4">
        <v>208</v>
      </c>
      <c r="F195" s="4">
        <f>ROUND(Source!V172,O195)</f>
        <v>280.62689899999998</v>
      </c>
      <c r="G195" s="4" t="s">
        <v>401</v>
      </c>
      <c r="H195" s="4" t="s">
        <v>402</v>
      </c>
      <c r="I195" s="4"/>
      <c r="J195" s="4"/>
      <c r="K195" s="4">
        <v>208</v>
      </c>
      <c r="L195" s="4">
        <v>22</v>
      </c>
      <c r="M195" s="4">
        <v>3</v>
      </c>
      <c r="N195" s="4" t="s">
        <v>3</v>
      </c>
      <c r="O195" s="4">
        <v>7</v>
      </c>
      <c r="P195" s="4"/>
      <c r="Q195" s="4"/>
      <c r="R195" s="4"/>
      <c r="S195" s="4"/>
      <c r="T195" s="4"/>
      <c r="U195" s="4"/>
      <c r="V195" s="4"/>
      <c r="W195" s="4">
        <v>280.62689899999998</v>
      </c>
      <c r="X195" s="4">
        <v>1</v>
      </c>
      <c r="Y195" s="4">
        <v>280.62689899999998</v>
      </c>
      <c r="Z195" s="4"/>
      <c r="AA195" s="4"/>
      <c r="AB195" s="4"/>
      <c r="IF195">
        <v>-1</v>
      </c>
    </row>
    <row r="196" spans="1:240" x14ac:dyDescent="0.2">
      <c r="A196" s="4">
        <v>50</v>
      </c>
      <c r="B196" s="4">
        <v>0</v>
      </c>
      <c r="C196" s="4">
        <v>0</v>
      </c>
      <c r="D196" s="4">
        <v>1</v>
      </c>
      <c r="E196" s="4">
        <v>209</v>
      </c>
      <c r="F196" s="4">
        <f>ROUND(Source!W172,O196)</f>
        <v>0</v>
      </c>
      <c r="G196" s="4" t="s">
        <v>403</v>
      </c>
      <c r="H196" s="4" t="s">
        <v>404</v>
      </c>
      <c r="I196" s="4"/>
      <c r="J196" s="4"/>
      <c r="K196" s="4">
        <v>209</v>
      </c>
      <c r="L196" s="4">
        <v>23</v>
      </c>
      <c r="M196" s="4">
        <v>3</v>
      </c>
      <c r="N196" s="4" t="s">
        <v>3</v>
      </c>
      <c r="O196" s="4">
        <v>0</v>
      </c>
      <c r="P196" s="4"/>
      <c r="Q196" s="4"/>
      <c r="R196" s="4"/>
      <c r="S196" s="4"/>
      <c r="T196" s="4"/>
      <c r="U196" s="4"/>
      <c r="V196" s="4"/>
      <c r="W196" s="4">
        <v>0</v>
      </c>
      <c r="X196" s="4">
        <v>1</v>
      </c>
      <c r="Y196" s="4">
        <v>0</v>
      </c>
      <c r="Z196" s="4"/>
      <c r="AA196" s="4"/>
      <c r="AB196" s="4"/>
      <c r="IF196">
        <v>-1</v>
      </c>
    </row>
    <row r="197" spans="1:240" x14ac:dyDescent="0.2">
      <c r="A197" s="4">
        <v>50</v>
      </c>
      <c r="B197" s="4">
        <v>0</v>
      </c>
      <c r="C197" s="4">
        <v>0</v>
      </c>
      <c r="D197" s="4">
        <v>1</v>
      </c>
      <c r="E197" s="4">
        <v>233</v>
      </c>
      <c r="F197" s="4">
        <f>ROUND(Source!BD172,O197)</f>
        <v>0</v>
      </c>
      <c r="G197" s="4" t="s">
        <v>405</v>
      </c>
      <c r="H197" s="4" t="s">
        <v>406</v>
      </c>
      <c r="I197" s="4"/>
      <c r="J197" s="4"/>
      <c r="K197" s="4">
        <v>233</v>
      </c>
      <c r="L197" s="4">
        <v>24</v>
      </c>
      <c r="M197" s="4">
        <v>3</v>
      </c>
      <c r="N197" s="4" t="s">
        <v>3</v>
      </c>
      <c r="O197" s="4">
        <v>0</v>
      </c>
      <c r="P197" s="4"/>
      <c r="Q197" s="4"/>
      <c r="R197" s="4"/>
      <c r="S197" s="4"/>
      <c r="T197" s="4"/>
      <c r="U197" s="4"/>
      <c r="V197" s="4"/>
      <c r="W197" s="4">
        <v>0</v>
      </c>
      <c r="X197" s="4">
        <v>1</v>
      </c>
      <c r="Y197" s="4">
        <v>0</v>
      </c>
      <c r="Z197" s="4"/>
      <c r="AA197" s="4"/>
      <c r="AB197" s="4"/>
      <c r="IF197">
        <v>-1</v>
      </c>
    </row>
    <row r="198" spans="1:240" x14ac:dyDescent="0.2">
      <c r="A198" s="4">
        <v>50</v>
      </c>
      <c r="B198" s="4">
        <v>0</v>
      </c>
      <c r="C198" s="4">
        <v>0</v>
      </c>
      <c r="D198" s="4">
        <v>1</v>
      </c>
      <c r="E198" s="4">
        <v>210</v>
      </c>
      <c r="F198" s="4" t="e">
        <f>ROUND(Source!X172,O198)</f>
        <v>#REF!</v>
      </c>
      <c r="G198" s="4" t="s">
        <v>407</v>
      </c>
      <c r="H198" s="4" t="s">
        <v>408</v>
      </c>
      <c r="I198" s="4"/>
      <c r="J198" s="4"/>
      <c r="K198" s="4">
        <v>210</v>
      </c>
      <c r="L198" s="4">
        <v>25</v>
      </c>
      <c r="M198" s="4">
        <v>3</v>
      </c>
      <c r="N198" s="4" t="s">
        <v>3</v>
      </c>
      <c r="O198" s="4">
        <v>0</v>
      </c>
      <c r="P198" s="4"/>
      <c r="Q198" s="4"/>
      <c r="R198" s="4"/>
      <c r="S198" s="4"/>
      <c r="T198" s="4"/>
      <c r="U198" s="4"/>
      <c r="V198" s="4"/>
      <c r="W198" s="4">
        <v>3833804</v>
      </c>
      <c r="X198" s="4">
        <v>1</v>
      </c>
      <c r="Y198" s="4">
        <v>3833804</v>
      </c>
      <c r="Z198" s="4"/>
      <c r="AA198" s="4"/>
      <c r="AB198" s="4"/>
      <c r="IF198">
        <v>-1</v>
      </c>
    </row>
    <row r="199" spans="1:240" x14ac:dyDescent="0.2">
      <c r="A199" s="4">
        <v>50</v>
      </c>
      <c r="B199" s="4">
        <v>0</v>
      </c>
      <c r="C199" s="4">
        <v>0</v>
      </c>
      <c r="D199" s="4">
        <v>1</v>
      </c>
      <c r="E199" s="4">
        <v>211</v>
      </c>
      <c r="F199" s="4" t="e">
        <f>ROUND(Source!Y172,O199)</f>
        <v>#REF!</v>
      </c>
      <c r="G199" s="4" t="s">
        <v>409</v>
      </c>
      <c r="H199" s="4" t="s">
        <v>410</v>
      </c>
      <c r="I199" s="4"/>
      <c r="J199" s="4"/>
      <c r="K199" s="4">
        <v>211</v>
      </c>
      <c r="L199" s="4">
        <v>26</v>
      </c>
      <c r="M199" s="4">
        <v>3</v>
      </c>
      <c r="N199" s="4" t="s">
        <v>3</v>
      </c>
      <c r="O199" s="4">
        <v>0</v>
      </c>
      <c r="P199" s="4"/>
      <c r="Q199" s="4"/>
      <c r="R199" s="4"/>
      <c r="S199" s="4"/>
      <c r="T199" s="4"/>
      <c r="U199" s="4"/>
      <c r="V199" s="4"/>
      <c r="W199" s="4">
        <v>2000626</v>
      </c>
      <c r="X199" s="4">
        <v>1</v>
      </c>
      <c r="Y199" s="4">
        <v>2000626</v>
      </c>
      <c r="Z199" s="4"/>
      <c r="AA199" s="4"/>
      <c r="AB199" s="4"/>
      <c r="IF199">
        <v>-1</v>
      </c>
    </row>
    <row r="200" spans="1:240" x14ac:dyDescent="0.2">
      <c r="A200" s="4">
        <v>50</v>
      </c>
      <c r="B200" s="4">
        <v>0</v>
      </c>
      <c r="C200" s="4">
        <v>0</v>
      </c>
      <c r="D200" s="4">
        <v>1</v>
      </c>
      <c r="E200" s="4">
        <v>224</v>
      </c>
      <c r="F200" s="4" t="e">
        <f>ROUND(Source!AR172,O200)</f>
        <v>#REF!</v>
      </c>
      <c r="G200" s="4" t="s">
        <v>411</v>
      </c>
      <c r="H200" s="4" t="s">
        <v>412</v>
      </c>
      <c r="I200" s="4"/>
      <c r="J200" s="4"/>
      <c r="K200" s="4">
        <v>224</v>
      </c>
      <c r="L200" s="4">
        <v>27</v>
      </c>
      <c r="M200" s="4">
        <v>3</v>
      </c>
      <c r="N200" s="4" t="s">
        <v>3</v>
      </c>
      <c r="O200" s="4">
        <v>0</v>
      </c>
      <c r="P200" s="4"/>
      <c r="Q200" s="4"/>
      <c r="R200" s="4"/>
      <c r="S200" s="4"/>
      <c r="T200" s="4"/>
      <c r="U200" s="4"/>
      <c r="V200" s="4"/>
      <c r="W200" s="4">
        <v>31101705</v>
      </c>
      <c r="X200" s="4">
        <v>1</v>
      </c>
      <c r="Y200" s="4">
        <v>31101705</v>
      </c>
      <c r="Z200" s="4"/>
      <c r="AA200" s="4"/>
      <c r="AB200" s="4"/>
      <c r="IF200">
        <v>-1</v>
      </c>
    </row>
    <row r="201" spans="1:240" x14ac:dyDescent="0.2">
      <c r="IF201">
        <v>-1</v>
      </c>
    </row>
    <row r="202" spans="1:240" x14ac:dyDescent="0.2">
      <c r="IF202">
        <v>-1</v>
      </c>
    </row>
    <row r="203" spans="1:240" x14ac:dyDescent="0.2">
      <c r="A203">
        <v>70</v>
      </c>
      <c r="B203">
        <v>1</v>
      </c>
      <c r="D203">
        <v>1</v>
      </c>
      <c r="E203" t="s">
        <v>413</v>
      </c>
      <c r="F203" t="s">
        <v>414</v>
      </c>
      <c r="G203">
        <v>1</v>
      </c>
      <c r="H203">
        <v>0</v>
      </c>
      <c r="I203" t="s">
        <v>3</v>
      </c>
      <c r="J203">
        <v>1</v>
      </c>
      <c r="K203">
        <v>0</v>
      </c>
      <c r="L203" t="s">
        <v>3</v>
      </c>
      <c r="M203" t="s">
        <v>3</v>
      </c>
      <c r="N203">
        <v>0</v>
      </c>
      <c r="P203" t="s">
        <v>415</v>
      </c>
      <c r="IF203">
        <v>-1</v>
      </c>
    </row>
    <row r="204" spans="1:240" x14ac:dyDescent="0.2">
      <c r="A204">
        <v>70</v>
      </c>
      <c r="B204">
        <v>1</v>
      </c>
      <c r="D204">
        <v>2</v>
      </c>
      <c r="E204" t="s">
        <v>416</v>
      </c>
      <c r="F204" t="s">
        <v>417</v>
      </c>
      <c r="G204">
        <v>0</v>
      </c>
      <c r="H204">
        <v>0</v>
      </c>
      <c r="I204" t="s">
        <v>3</v>
      </c>
      <c r="J204">
        <v>1</v>
      </c>
      <c r="K204">
        <v>0</v>
      </c>
      <c r="L204" t="s">
        <v>3</v>
      </c>
      <c r="M204" t="s">
        <v>3</v>
      </c>
      <c r="N204">
        <v>0</v>
      </c>
      <c r="P204" t="s">
        <v>418</v>
      </c>
      <c r="IF204">
        <v>-1</v>
      </c>
    </row>
    <row r="205" spans="1:240" x14ac:dyDescent="0.2">
      <c r="A205">
        <v>70</v>
      </c>
      <c r="B205">
        <v>1</v>
      </c>
      <c r="D205">
        <v>3</v>
      </c>
      <c r="E205" t="s">
        <v>419</v>
      </c>
      <c r="F205" t="s">
        <v>420</v>
      </c>
      <c r="G205">
        <v>0</v>
      </c>
      <c r="H205">
        <v>0</v>
      </c>
      <c r="I205" t="s">
        <v>3</v>
      </c>
      <c r="J205">
        <v>1</v>
      </c>
      <c r="K205">
        <v>0</v>
      </c>
      <c r="L205" t="s">
        <v>3</v>
      </c>
      <c r="M205" t="s">
        <v>3</v>
      </c>
      <c r="N205">
        <v>0</v>
      </c>
      <c r="P205" t="s">
        <v>421</v>
      </c>
      <c r="IF205">
        <v>-1</v>
      </c>
    </row>
    <row r="206" spans="1:240" x14ac:dyDescent="0.2">
      <c r="A206">
        <v>70</v>
      </c>
      <c r="B206">
        <v>1</v>
      </c>
      <c r="D206">
        <v>4</v>
      </c>
      <c r="E206" t="s">
        <v>422</v>
      </c>
      <c r="F206" t="s">
        <v>423</v>
      </c>
      <c r="G206">
        <v>1</v>
      </c>
      <c r="H206">
        <v>0</v>
      </c>
      <c r="I206" t="s">
        <v>3</v>
      </c>
      <c r="J206">
        <v>2</v>
      </c>
      <c r="K206">
        <v>0</v>
      </c>
      <c r="L206" t="s">
        <v>3</v>
      </c>
      <c r="M206" t="s">
        <v>3</v>
      </c>
      <c r="N206">
        <v>0</v>
      </c>
      <c r="P206" t="s">
        <v>3</v>
      </c>
      <c r="IF206">
        <v>-1</v>
      </c>
    </row>
    <row r="207" spans="1:240" x14ac:dyDescent="0.2">
      <c r="A207">
        <v>70</v>
      </c>
      <c r="B207">
        <v>1</v>
      </c>
      <c r="D207">
        <v>5</v>
      </c>
      <c r="E207" t="s">
        <v>424</v>
      </c>
      <c r="F207" t="s">
        <v>425</v>
      </c>
      <c r="G207">
        <v>0</v>
      </c>
      <c r="H207">
        <v>0</v>
      </c>
      <c r="I207" t="s">
        <v>3</v>
      </c>
      <c r="J207">
        <v>2</v>
      </c>
      <c r="K207">
        <v>0</v>
      </c>
      <c r="L207" t="s">
        <v>3</v>
      </c>
      <c r="M207" t="s">
        <v>3</v>
      </c>
      <c r="N207">
        <v>0</v>
      </c>
      <c r="P207" t="s">
        <v>3</v>
      </c>
      <c r="IF207">
        <v>-1</v>
      </c>
    </row>
    <row r="208" spans="1:240" x14ac:dyDescent="0.2">
      <c r="A208">
        <v>70</v>
      </c>
      <c r="B208">
        <v>1</v>
      </c>
      <c r="D208">
        <v>6</v>
      </c>
      <c r="E208" t="s">
        <v>426</v>
      </c>
      <c r="F208" t="s">
        <v>427</v>
      </c>
      <c r="G208">
        <v>0</v>
      </c>
      <c r="H208">
        <v>0</v>
      </c>
      <c r="I208" t="s">
        <v>3</v>
      </c>
      <c r="J208">
        <v>2</v>
      </c>
      <c r="K208">
        <v>0</v>
      </c>
      <c r="L208" t="s">
        <v>3</v>
      </c>
      <c r="M208" t="s">
        <v>3</v>
      </c>
      <c r="N208">
        <v>0</v>
      </c>
      <c r="P208" t="s">
        <v>3</v>
      </c>
      <c r="IF208">
        <v>-1</v>
      </c>
    </row>
    <row r="209" spans="1:240" x14ac:dyDescent="0.2">
      <c r="A209">
        <v>70</v>
      </c>
      <c r="B209">
        <v>1</v>
      </c>
      <c r="D209">
        <v>7</v>
      </c>
      <c r="E209" t="s">
        <v>428</v>
      </c>
      <c r="F209" t="s">
        <v>429</v>
      </c>
      <c r="G209">
        <v>0</v>
      </c>
      <c r="H209">
        <v>0</v>
      </c>
      <c r="I209" t="s">
        <v>430</v>
      </c>
      <c r="J209">
        <v>0</v>
      </c>
      <c r="K209">
        <v>0</v>
      </c>
      <c r="L209" t="s">
        <v>3</v>
      </c>
      <c r="M209" t="s">
        <v>3</v>
      </c>
      <c r="N209">
        <v>0</v>
      </c>
      <c r="P209" t="s">
        <v>431</v>
      </c>
      <c r="IF209">
        <v>-1</v>
      </c>
    </row>
    <row r="210" spans="1:240" x14ac:dyDescent="0.2">
      <c r="A210">
        <v>70</v>
      </c>
      <c r="B210">
        <v>1</v>
      </c>
      <c r="D210">
        <v>8</v>
      </c>
      <c r="E210" t="s">
        <v>432</v>
      </c>
      <c r="F210" t="s">
        <v>433</v>
      </c>
      <c r="G210">
        <v>0</v>
      </c>
      <c r="H210">
        <v>0</v>
      </c>
      <c r="I210" t="s">
        <v>434</v>
      </c>
      <c r="J210">
        <v>0</v>
      </c>
      <c r="K210">
        <v>0</v>
      </c>
      <c r="L210" t="s">
        <v>3</v>
      </c>
      <c r="M210" t="s">
        <v>3</v>
      </c>
      <c r="N210">
        <v>0</v>
      </c>
      <c r="P210" t="s">
        <v>432</v>
      </c>
      <c r="IF210">
        <v>-1</v>
      </c>
    </row>
    <row r="211" spans="1:240" x14ac:dyDescent="0.2">
      <c r="A211">
        <v>70</v>
      </c>
      <c r="B211">
        <v>1</v>
      </c>
      <c r="D211">
        <v>9</v>
      </c>
      <c r="E211" t="s">
        <v>435</v>
      </c>
      <c r="F211" t="s">
        <v>436</v>
      </c>
      <c r="G211">
        <v>0</v>
      </c>
      <c r="H211">
        <v>0</v>
      </c>
      <c r="I211" t="s">
        <v>437</v>
      </c>
      <c r="J211">
        <v>0</v>
      </c>
      <c r="K211">
        <v>0</v>
      </c>
      <c r="L211" t="s">
        <v>3</v>
      </c>
      <c r="M211" t="s">
        <v>3</v>
      </c>
      <c r="N211">
        <v>0</v>
      </c>
      <c r="P211" t="s">
        <v>438</v>
      </c>
      <c r="IF211">
        <v>-1</v>
      </c>
    </row>
    <row r="212" spans="1:240" x14ac:dyDescent="0.2">
      <c r="A212">
        <v>70</v>
      </c>
      <c r="B212">
        <v>1</v>
      </c>
      <c r="D212">
        <v>10</v>
      </c>
      <c r="E212" t="s">
        <v>439</v>
      </c>
      <c r="F212" t="s">
        <v>440</v>
      </c>
      <c r="G212">
        <v>0</v>
      </c>
      <c r="H212">
        <v>0</v>
      </c>
      <c r="I212" t="s">
        <v>441</v>
      </c>
      <c r="J212">
        <v>0</v>
      </c>
      <c r="K212">
        <v>0</v>
      </c>
      <c r="L212" t="s">
        <v>3</v>
      </c>
      <c r="M212" t="s">
        <v>3</v>
      </c>
      <c r="N212">
        <v>0</v>
      </c>
      <c r="P212" t="s">
        <v>442</v>
      </c>
      <c r="IF212">
        <v>-1</v>
      </c>
    </row>
    <row r="213" spans="1:240" x14ac:dyDescent="0.2">
      <c r="A213">
        <v>70</v>
      </c>
      <c r="B213">
        <v>1</v>
      </c>
      <c r="D213">
        <v>11</v>
      </c>
      <c r="E213" t="s">
        <v>443</v>
      </c>
      <c r="F213" t="s">
        <v>444</v>
      </c>
      <c r="G213">
        <v>0</v>
      </c>
      <c r="H213">
        <v>0</v>
      </c>
      <c r="I213" t="s">
        <v>445</v>
      </c>
      <c r="J213">
        <v>0</v>
      </c>
      <c r="K213">
        <v>0</v>
      </c>
      <c r="L213" t="s">
        <v>3</v>
      </c>
      <c r="M213" t="s">
        <v>3</v>
      </c>
      <c r="N213">
        <v>0</v>
      </c>
      <c r="P213" t="s">
        <v>446</v>
      </c>
      <c r="IF213">
        <v>-1</v>
      </c>
    </row>
    <row r="214" spans="1:240" x14ac:dyDescent="0.2">
      <c r="A214">
        <v>70</v>
      </c>
      <c r="B214">
        <v>1</v>
      </c>
      <c r="D214">
        <v>12</v>
      </c>
      <c r="E214" t="s">
        <v>447</v>
      </c>
      <c r="F214" t="s">
        <v>448</v>
      </c>
      <c r="G214">
        <v>0</v>
      </c>
      <c r="H214">
        <v>0</v>
      </c>
      <c r="I214" t="s">
        <v>3</v>
      </c>
      <c r="J214">
        <v>0</v>
      </c>
      <c r="K214">
        <v>0</v>
      </c>
      <c r="L214" t="s">
        <v>3</v>
      </c>
      <c r="M214" t="s">
        <v>3</v>
      </c>
      <c r="N214">
        <v>0</v>
      </c>
      <c r="P214" t="s">
        <v>449</v>
      </c>
      <c r="IF214">
        <v>-1</v>
      </c>
    </row>
    <row r="215" spans="1:240" x14ac:dyDescent="0.2">
      <c r="A215">
        <v>70</v>
      </c>
      <c r="B215">
        <v>1</v>
      </c>
      <c r="D215">
        <v>1</v>
      </c>
      <c r="E215" t="s">
        <v>450</v>
      </c>
      <c r="F215" t="s">
        <v>451</v>
      </c>
      <c r="G215">
        <v>0.9</v>
      </c>
      <c r="H215">
        <v>1</v>
      </c>
      <c r="I215" t="s">
        <v>452</v>
      </c>
      <c r="J215">
        <v>0</v>
      </c>
      <c r="K215">
        <v>0</v>
      </c>
      <c r="L215" t="s">
        <v>3</v>
      </c>
      <c r="M215" t="s">
        <v>3</v>
      </c>
      <c r="N215">
        <v>0</v>
      </c>
      <c r="P215" t="s">
        <v>453</v>
      </c>
      <c r="IF215">
        <v>-1</v>
      </c>
    </row>
    <row r="216" spans="1:240" x14ac:dyDescent="0.2">
      <c r="A216">
        <v>70</v>
      </c>
      <c r="B216">
        <v>1</v>
      </c>
      <c r="D216">
        <v>2</v>
      </c>
      <c r="E216" t="s">
        <v>454</v>
      </c>
      <c r="F216" t="s">
        <v>455</v>
      </c>
      <c r="G216">
        <v>0.85</v>
      </c>
      <c r="H216">
        <v>1</v>
      </c>
      <c r="I216" t="s">
        <v>456</v>
      </c>
      <c r="J216">
        <v>0</v>
      </c>
      <c r="K216">
        <v>0</v>
      </c>
      <c r="L216" t="s">
        <v>3</v>
      </c>
      <c r="M216" t="s">
        <v>3</v>
      </c>
      <c r="N216">
        <v>0</v>
      </c>
      <c r="P216" t="s">
        <v>457</v>
      </c>
      <c r="IF216">
        <v>-1</v>
      </c>
    </row>
    <row r="217" spans="1:240" x14ac:dyDescent="0.2">
      <c r="A217">
        <v>70</v>
      </c>
      <c r="B217">
        <v>1</v>
      </c>
      <c r="D217">
        <v>3</v>
      </c>
      <c r="E217" t="s">
        <v>458</v>
      </c>
      <c r="F217" t="s">
        <v>459</v>
      </c>
      <c r="G217">
        <v>1.03</v>
      </c>
      <c r="H217">
        <v>0</v>
      </c>
      <c r="I217" t="s">
        <v>3</v>
      </c>
      <c r="J217">
        <v>0</v>
      </c>
      <c r="K217">
        <v>0</v>
      </c>
      <c r="L217" t="s">
        <v>3</v>
      </c>
      <c r="M217" t="s">
        <v>3</v>
      </c>
      <c r="N217">
        <v>0</v>
      </c>
      <c r="P217" t="s">
        <v>460</v>
      </c>
      <c r="IF217">
        <v>-1</v>
      </c>
    </row>
    <row r="218" spans="1:240" x14ac:dyDescent="0.2">
      <c r="A218">
        <v>70</v>
      </c>
      <c r="B218">
        <v>1</v>
      </c>
      <c r="D218">
        <v>4</v>
      </c>
      <c r="E218" t="s">
        <v>461</v>
      </c>
      <c r="F218" t="s">
        <v>462</v>
      </c>
      <c r="G218">
        <v>1.0900000000000001</v>
      </c>
      <c r="H218">
        <v>0</v>
      </c>
      <c r="I218" t="s">
        <v>3</v>
      </c>
      <c r="J218">
        <v>0</v>
      </c>
      <c r="K218">
        <v>0</v>
      </c>
      <c r="L218" t="s">
        <v>3</v>
      </c>
      <c r="M218" t="s">
        <v>3</v>
      </c>
      <c r="N218">
        <v>0</v>
      </c>
      <c r="P218" t="s">
        <v>463</v>
      </c>
      <c r="IF218">
        <v>-1</v>
      </c>
    </row>
    <row r="219" spans="1:240" x14ac:dyDescent="0.2">
      <c r="A219">
        <v>70</v>
      </c>
      <c r="B219">
        <v>1</v>
      </c>
      <c r="D219">
        <v>5</v>
      </c>
      <c r="E219" t="s">
        <v>464</v>
      </c>
      <c r="F219" t="s">
        <v>465</v>
      </c>
      <c r="G219">
        <v>7</v>
      </c>
      <c r="H219">
        <v>0</v>
      </c>
      <c r="I219" t="s">
        <v>3</v>
      </c>
      <c r="J219">
        <v>0</v>
      </c>
      <c r="K219">
        <v>0</v>
      </c>
      <c r="L219" t="s">
        <v>3</v>
      </c>
      <c r="M219" t="s">
        <v>3</v>
      </c>
      <c r="N219">
        <v>0</v>
      </c>
      <c r="P219" t="s">
        <v>3</v>
      </c>
      <c r="IF219">
        <v>-1</v>
      </c>
    </row>
    <row r="220" spans="1:240" x14ac:dyDescent="0.2">
      <c r="A220">
        <v>70</v>
      </c>
      <c r="B220">
        <v>1</v>
      </c>
      <c r="D220">
        <v>6</v>
      </c>
      <c r="E220" t="s">
        <v>466</v>
      </c>
      <c r="F220" t="s">
        <v>3</v>
      </c>
      <c r="G220">
        <v>2</v>
      </c>
      <c r="H220">
        <v>0</v>
      </c>
      <c r="I220" t="s">
        <v>3</v>
      </c>
      <c r="J220">
        <v>0</v>
      </c>
      <c r="K220">
        <v>0</v>
      </c>
      <c r="L220" t="s">
        <v>3</v>
      </c>
      <c r="M220" t="s">
        <v>3</v>
      </c>
      <c r="N220">
        <v>0</v>
      </c>
      <c r="P220" t="s">
        <v>3</v>
      </c>
      <c r="IF220">
        <v>-1</v>
      </c>
    </row>
    <row r="221" spans="1:240" x14ac:dyDescent="0.2">
      <c r="IF221">
        <v>-1</v>
      </c>
    </row>
    <row r="222" spans="1:240" x14ac:dyDescent="0.2">
      <c r="A222">
        <v>-1</v>
      </c>
      <c r="IF222">
        <v>-1</v>
      </c>
    </row>
    <row r="223" spans="1:240" x14ac:dyDescent="0.2">
      <c r="IF223">
        <v>-1</v>
      </c>
    </row>
    <row r="224" spans="1:240" x14ac:dyDescent="0.2">
      <c r="A224" s="3">
        <v>75</v>
      </c>
      <c r="B224" s="3" t="s">
        <v>467</v>
      </c>
      <c r="C224" s="3">
        <v>2025</v>
      </c>
      <c r="D224" s="3">
        <v>4</v>
      </c>
      <c r="E224" s="3">
        <v>0</v>
      </c>
      <c r="F224" s="3">
        <v>0</v>
      </c>
      <c r="G224" s="3">
        <v>0</v>
      </c>
      <c r="H224" s="3">
        <v>1</v>
      </c>
      <c r="I224" s="3">
        <v>0</v>
      </c>
      <c r="J224" s="3">
        <v>4</v>
      </c>
      <c r="K224" s="3">
        <v>0</v>
      </c>
      <c r="L224" s="3">
        <v>0</v>
      </c>
      <c r="M224" s="3">
        <v>0</v>
      </c>
      <c r="N224" s="3">
        <v>88223195</v>
      </c>
      <c r="O224" s="3">
        <v>1</v>
      </c>
      <c r="IF224">
        <v>-1</v>
      </c>
    </row>
    <row r="225" spans="1:240" x14ac:dyDescent="0.2">
      <c r="A225" s="5">
        <v>3</v>
      </c>
      <c r="B225" s="5" t="s">
        <v>468</v>
      </c>
      <c r="C225" s="5">
        <v>1</v>
      </c>
      <c r="D225" s="5">
        <v>9.75</v>
      </c>
      <c r="E225" s="5">
        <v>15.44</v>
      </c>
      <c r="F225" s="5">
        <v>44.46</v>
      </c>
      <c r="G225" s="5">
        <v>44.46</v>
      </c>
      <c r="H225" s="5">
        <v>1</v>
      </c>
      <c r="I225" s="5">
        <v>1</v>
      </c>
      <c r="J225" s="5">
        <v>2</v>
      </c>
      <c r="K225" s="5">
        <v>1</v>
      </c>
      <c r="L225" s="5">
        <v>1</v>
      </c>
      <c r="M225" s="5">
        <v>1</v>
      </c>
      <c r="N225" s="5">
        <v>9.75</v>
      </c>
      <c r="O225" s="5">
        <v>1</v>
      </c>
      <c r="P225" s="5">
        <v>1</v>
      </c>
      <c r="Q225" s="5">
        <v>1</v>
      </c>
      <c r="R225" s="5">
        <v>1</v>
      </c>
      <c r="S225" s="5" t="s">
        <v>3</v>
      </c>
      <c r="T225" s="5" t="s">
        <v>3</v>
      </c>
      <c r="U225" s="5" t="s">
        <v>3</v>
      </c>
      <c r="V225" s="5" t="s">
        <v>3</v>
      </c>
      <c r="W225" s="5" t="s">
        <v>3</v>
      </c>
      <c r="X225" s="5" t="s">
        <v>3</v>
      </c>
      <c r="Y225" s="5" t="s">
        <v>3</v>
      </c>
      <c r="Z225" s="5" t="s">
        <v>3</v>
      </c>
      <c r="AA225" s="5" t="s">
        <v>3</v>
      </c>
      <c r="AB225" s="5" t="s">
        <v>3</v>
      </c>
      <c r="AC225" s="5" t="s">
        <v>3</v>
      </c>
      <c r="AD225" s="5" t="s">
        <v>3</v>
      </c>
      <c r="AE225" s="5" t="s">
        <v>3</v>
      </c>
      <c r="AF225" s="5" t="s">
        <v>3</v>
      </c>
      <c r="AG225" s="5" t="s">
        <v>3</v>
      </c>
      <c r="AH225" s="5" t="s">
        <v>3</v>
      </c>
      <c r="AI225" s="5"/>
      <c r="AJ225" s="5"/>
      <c r="AK225" s="5"/>
      <c r="AL225" s="5"/>
      <c r="AM225" s="5"/>
      <c r="AN225" s="5">
        <v>88223196</v>
      </c>
      <c r="IF225">
        <v>-1</v>
      </c>
    </row>
    <row r="226" spans="1:240" x14ac:dyDescent="0.2">
      <c r="IF226">
        <v>-1</v>
      </c>
    </row>
    <row r="227" spans="1:240" x14ac:dyDescent="0.2">
      <c r="IF227">
        <v>-1</v>
      </c>
    </row>
    <row r="228" spans="1:240" x14ac:dyDescent="0.2">
      <c r="IF228">
        <v>-1</v>
      </c>
    </row>
    <row r="229" spans="1:240" x14ac:dyDescent="0.2">
      <c r="A229">
        <v>65</v>
      </c>
      <c r="C229">
        <v>1</v>
      </c>
      <c r="D229">
        <v>0</v>
      </c>
      <c r="E229">
        <v>245</v>
      </c>
      <c r="IF229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469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65519</v>
      </c>
      <c r="M1">
        <v>66419234</v>
      </c>
      <c r="N1">
        <v>11</v>
      </c>
      <c r="O1">
        <v>15</v>
      </c>
      <c r="P1">
        <v>0</v>
      </c>
      <c r="Q1">
        <v>0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 t="s">
        <v>4</v>
      </c>
      <c r="G4" s="1" t="s">
        <v>5</v>
      </c>
      <c r="H4" s="1" t="s">
        <v>3</v>
      </c>
      <c r="I4" s="1" t="s">
        <v>3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>
        <v>0</v>
      </c>
      <c r="Q4" s="1" t="s">
        <v>3</v>
      </c>
      <c r="R4" s="1" t="s">
        <v>3</v>
      </c>
      <c r="S4" s="1" t="s">
        <v>3</v>
      </c>
      <c r="T4" s="1" t="s">
        <v>3</v>
      </c>
      <c r="U4" s="1" t="s">
        <v>3</v>
      </c>
      <c r="V4" s="1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>
        <v>0</v>
      </c>
    </row>
    <row r="9" spans="1:133" x14ac:dyDescent="0.2">
      <c r="A9" s="1">
        <v>1</v>
      </c>
      <c r="B9" s="1">
        <v>1</v>
      </c>
      <c r="C9" s="1">
        <v>-1</v>
      </c>
      <c r="D9" s="1"/>
      <c r="E9" s="1"/>
      <c r="F9" s="1" t="s">
        <v>4</v>
      </c>
      <c r="G9" s="1" t="s">
        <v>5</v>
      </c>
      <c r="H9" s="1" t="s">
        <v>3</v>
      </c>
      <c r="I9" s="1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  <c r="O9" s="1" t="s">
        <v>3</v>
      </c>
      <c r="P9" s="1">
        <v>0</v>
      </c>
      <c r="Q9" s="1" t="s">
        <v>3</v>
      </c>
      <c r="R9" s="1" t="s">
        <v>3</v>
      </c>
      <c r="S9" s="1" t="s">
        <v>3</v>
      </c>
      <c r="T9" s="1" t="s">
        <v>3</v>
      </c>
      <c r="U9" s="1" t="s">
        <v>3</v>
      </c>
      <c r="V9" s="1" t="s">
        <v>3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>
        <v>0</v>
      </c>
    </row>
    <row r="12" spans="1:133" x14ac:dyDescent="0.2">
      <c r="A12" s="1">
        <v>1</v>
      </c>
      <c r="B12" s="1">
        <v>51</v>
      </c>
      <c r="C12" s="1">
        <v>1</v>
      </c>
      <c r="D12" s="1"/>
      <c r="E12" s="1">
        <v>0</v>
      </c>
      <c r="F12" s="1" t="s">
        <v>6</v>
      </c>
      <c r="G12" s="1" t="s">
        <v>5</v>
      </c>
      <c r="H12" s="1" t="s">
        <v>3</v>
      </c>
      <c r="I12" s="1">
        <v>0</v>
      </c>
      <c r="J12" s="1" t="s">
        <v>7</v>
      </c>
      <c r="K12" s="1">
        <v>0</v>
      </c>
      <c r="L12" s="1">
        <v>0</v>
      </c>
      <c r="M12" s="1">
        <v>11</v>
      </c>
      <c r="N12" s="1"/>
      <c r="O12" s="1">
        <v>2000</v>
      </c>
      <c r="P12" s="1">
        <v>1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489201672</v>
      </c>
      <c r="CI12" s="1" t="s">
        <v>3</v>
      </c>
      <c r="CJ12" s="1" t="s">
        <v>3</v>
      </c>
      <c r="CK12" s="1">
        <v>9</v>
      </c>
      <c r="CL12" s="1"/>
      <c r="CM12" s="1"/>
      <c r="CN12" s="1"/>
      <c r="CO12" s="1"/>
      <c r="CP12" s="1"/>
      <c r="CQ12" s="1" t="s">
        <v>579</v>
      </c>
      <c r="CR12" s="1" t="s">
        <v>14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88223195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15</v>
      </c>
      <c r="D16" s="6" t="s">
        <v>16</v>
      </c>
      <c r="E16" s="7" t="e">
        <f>ROUND((Source!F159)/1000,2)</f>
        <v>#REF!</v>
      </c>
      <c r="F16" s="7">
        <f>ROUND((Source!F160)/1000,2)</f>
        <v>0</v>
      </c>
      <c r="G16" s="7">
        <f>ROUND((Source!F151)/1000,2)</f>
        <v>0</v>
      </c>
      <c r="H16" s="7">
        <f>ROUND((Source!F161)/1000+(Source!F162)/1000,2)</f>
        <v>0</v>
      </c>
      <c r="I16" s="7" t="e">
        <f>E16+F16+G16+H16</f>
        <v>#REF!</v>
      </c>
      <c r="J16" s="7" t="e">
        <f>ROUND((Source!F157+Source!F156)/1000,2)</f>
        <v>#REF!</v>
      </c>
      <c r="K16" s="7">
        <v>46497.38</v>
      </c>
      <c r="L16" s="7">
        <v>0</v>
      </c>
      <c r="M16" s="7">
        <v>0</v>
      </c>
      <c r="N16" s="7" t="e">
        <f>I16+L16+M16</f>
        <v>#REF!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25267275</v>
      </c>
      <c r="AU16" s="7">
        <v>21230103</v>
      </c>
      <c r="AV16" s="7">
        <v>0</v>
      </c>
      <c r="AW16" s="7">
        <v>0</v>
      </c>
      <c r="AX16" s="7">
        <v>0</v>
      </c>
      <c r="AY16" s="7">
        <v>571614</v>
      </c>
      <c r="AZ16" s="7">
        <v>137006</v>
      </c>
      <c r="BA16" s="7">
        <v>3465558</v>
      </c>
      <c r="BB16" s="7">
        <v>31101705</v>
      </c>
      <c r="BC16" s="7">
        <v>0</v>
      </c>
      <c r="BD16" s="7">
        <v>0</v>
      </c>
      <c r="BE16" s="7">
        <v>0</v>
      </c>
      <c r="BF16" s="7">
        <v>8830.2982530000008</v>
      </c>
      <c r="BG16" s="7">
        <v>280.62689899999998</v>
      </c>
      <c r="BH16" s="7">
        <v>0</v>
      </c>
      <c r="BI16" s="7">
        <v>3833804</v>
      </c>
      <c r="BJ16" s="7">
        <v>2000626</v>
      </c>
      <c r="BK16" s="7">
        <v>31101705</v>
      </c>
    </row>
    <row r="18" spans="1:16" x14ac:dyDescent="0.2">
      <c r="A18">
        <v>51</v>
      </c>
      <c r="E18">
        <v>31101.71</v>
      </c>
      <c r="F18">
        <v>0</v>
      </c>
      <c r="G18">
        <v>0</v>
      </c>
      <c r="H18">
        <v>0</v>
      </c>
      <c r="I18">
        <v>31101.71</v>
      </c>
      <c r="J18">
        <v>3602.56</v>
      </c>
      <c r="K18">
        <v>46497.38</v>
      </c>
      <c r="L18">
        <v>0</v>
      </c>
      <c r="M18">
        <v>0</v>
      </c>
      <c r="N18">
        <v>31101.71</v>
      </c>
    </row>
    <row r="20" spans="1:16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25267275</v>
      </c>
      <c r="G20" s="4" t="s">
        <v>359</v>
      </c>
      <c r="H20" s="4" t="s">
        <v>360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0</v>
      </c>
      <c r="P20" s="4"/>
    </row>
    <row r="21" spans="1:16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21230103</v>
      </c>
      <c r="G21" s="4" t="s">
        <v>361</v>
      </c>
      <c r="H21" s="4" t="s">
        <v>362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0</v>
      </c>
      <c r="P21" s="4"/>
    </row>
    <row r="22" spans="1:16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363</v>
      </c>
      <c r="H22" s="4" t="s">
        <v>364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0</v>
      </c>
      <c r="P22" s="4"/>
    </row>
    <row r="23" spans="1:16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21230103</v>
      </c>
      <c r="G23" s="4" t="s">
        <v>365</v>
      </c>
      <c r="H23" s="4" t="s">
        <v>366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0</v>
      </c>
      <c r="P23" s="4"/>
    </row>
    <row r="24" spans="1:16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21230103</v>
      </c>
      <c r="G24" s="4" t="s">
        <v>367</v>
      </c>
      <c r="H24" s="4" t="s">
        <v>368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0</v>
      </c>
      <c r="P24" s="4"/>
    </row>
    <row r="25" spans="1:16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369</v>
      </c>
      <c r="H25" s="4" t="s">
        <v>370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0</v>
      </c>
      <c r="P25" s="4"/>
    </row>
    <row r="26" spans="1:16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21230103</v>
      </c>
      <c r="G26" s="4" t="s">
        <v>371</v>
      </c>
      <c r="H26" s="4" t="s">
        <v>372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0</v>
      </c>
      <c r="P26" s="4"/>
    </row>
    <row r="27" spans="1:16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373</v>
      </c>
      <c r="H27" s="4" t="s">
        <v>374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0</v>
      </c>
      <c r="P27" s="4"/>
    </row>
    <row r="28" spans="1:16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375</v>
      </c>
      <c r="H28" s="4" t="s">
        <v>376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0</v>
      </c>
      <c r="P28" s="4"/>
    </row>
    <row r="29" spans="1:16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377</v>
      </c>
      <c r="H29" s="4" t="s">
        <v>378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0</v>
      </c>
      <c r="P29" s="4"/>
    </row>
    <row r="30" spans="1:16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571614</v>
      </c>
      <c r="G30" s="4" t="s">
        <v>379</v>
      </c>
      <c r="H30" s="4" t="s">
        <v>380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0</v>
      </c>
      <c r="P30" s="4"/>
    </row>
    <row r="31" spans="1:16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381</v>
      </c>
      <c r="H31" s="4" t="s">
        <v>382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0</v>
      </c>
      <c r="P31" s="4"/>
    </row>
    <row r="32" spans="1:16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137006</v>
      </c>
      <c r="G32" s="4" t="s">
        <v>383</v>
      </c>
      <c r="H32" s="4" t="s">
        <v>384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0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3465558</v>
      </c>
      <c r="G33" s="4" t="s">
        <v>385</v>
      </c>
      <c r="H33" s="4" t="s">
        <v>386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0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387</v>
      </c>
      <c r="H34" s="4" t="s">
        <v>388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0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31101705</v>
      </c>
      <c r="G35" s="4" t="s">
        <v>389</v>
      </c>
      <c r="H35" s="4" t="s">
        <v>390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0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391</v>
      </c>
      <c r="H36" s="4" t="s">
        <v>392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0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393</v>
      </c>
      <c r="H37" s="4" t="s">
        <v>394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0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395</v>
      </c>
      <c r="H38" s="4" t="s">
        <v>396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0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397</v>
      </c>
      <c r="H39" s="4" t="s">
        <v>398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0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8830.2982530000008</v>
      </c>
      <c r="G40" s="4" t="s">
        <v>399</v>
      </c>
      <c r="H40" s="4" t="s">
        <v>400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280.62689899999998</v>
      </c>
      <c r="G41" s="4" t="s">
        <v>401</v>
      </c>
      <c r="H41" s="4" t="s">
        <v>402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403</v>
      </c>
      <c r="H42" s="4" t="s">
        <v>404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0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405</v>
      </c>
      <c r="H43" s="4" t="s">
        <v>406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0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3833804</v>
      </c>
      <c r="G44" s="4" t="s">
        <v>407</v>
      </c>
      <c r="H44" s="4" t="s">
        <v>408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0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2000626</v>
      </c>
      <c r="G45" s="4" t="s">
        <v>409</v>
      </c>
      <c r="H45" s="4" t="s">
        <v>410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0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31101705</v>
      </c>
      <c r="G46" s="4" t="s">
        <v>411</v>
      </c>
      <c r="H46" s="4" t="s">
        <v>412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0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467</v>
      </c>
      <c r="C51" s="3">
        <v>2025</v>
      </c>
      <c r="D51" s="3">
        <v>4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88223195</v>
      </c>
      <c r="O51" s="3">
        <v>1</v>
      </c>
    </row>
    <row r="52" spans="1:40" x14ac:dyDescent="0.2">
      <c r="A52" s="5">
        <v>3</v>
      </c>
      <c r="B52" s="5" t="s">
        <v>468</v>
      </c>
      <c r="C52" s="5">
        <v>1</v>
      </c>
      <c r="D52" s="5">
        <v>9.75</v>
      </c>
      <c r="E52" s="5">
        <v>15.44</v>
      </c>
      <c r="F52" s="5">
        <v>44.46</v>
      </c>
      <c r="G52" s="5">
        <v>44.46</v>
      </c>
      <c r="H52" s="5">
        <v>1</v>
      </c>
      <c r="I52" s="5">
        <v>1</v>
      </c>
      <c r="J52" s="5">
        <v>2</v>
      </c>
      <c r="K52" s="5">
        <v>1</v>
      </c>
      <c r="L52" s="5">
        <v>1</v>
      </c>
      <c r="M52" s="5">
        <v>1</v>
      </c>
      <c r="N52" s="5">
        <v>9.75</v>
      </c>
      <c r="O52" s="5">
        <v>1</v>
      </c>
      <c r="P52" s="5">
        <v>1</v>
      </c>
      <c r="Q52" s="5">
        <v>1</v>
      </c>
      <c r="R52" s="5">
        <v>1</v>
      </c>
      <c r="S52" s="5" t="s">
        <v>3</v>
      </c>
      <c r="T52" s="5" t="s">
        <v>3</v>
      </c>
      <c r="U52" s="5" t="s">
        <v>3</v>
      </c>
      <c r="V52" s="5" t="s">
        <v>3</v>
      </c>
      <c r="W52" s="5" t="s">
        <v>3</v>
      </c>
      <c r="X52" s="5" t="s">
        <v>3</v>
      </c>
      <c r="Y52" s="5" t="s">
        <v>3</v>
      </c>
      <c r="Z52" s="5" t="s">
        <v>3</v>
      </c>
      <c r="AA52" s="5" t="s">
        <v>3</v>
      </c>
      <c r="AB52" s="5" t="s">
        <v>3</v>
      </c>
      <c r="AC52" s="5" t="s">
        <v>3</v>
      </c>
      <c r="AD52" s="5" t="s">
        <v>3</v>
      </c>
      <c r="AE52" s="5" t="s">
        <v>3</v>
      </c>
      <c r="AF52" s="5" t="s">
        <v>3</v>
      </c>
      <c r="AG52" s="5" t="s">
        <v>3</v>
      </c>
      <c r="AH52" s="5" t="s">
        <v>3</v>
      </c>
      <c r="AI52" s="5"/>
      <c r="AJ52" s="5"/>
      <c r="AK52" s="5"/>
      <c r="AL52" s="5"/>
      <c r="AM52" s="5"/>
      <c r="AN52" s="5">
        <v>88223196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0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ROW(Source!A24)</f>
        <v>24</v>
      </c>
      <c r="B1">
        <v>88223195</v>
      </c>
      <c r="C1">
        <v>88223257</v>
      </c>
      <c r="D1">
        <v>49510719</v>
      </c>
      <c r="E1">
        <v>70</v>
      </c>
      <c r="F1">
        <v>1</v>
      </c>
      <c r="G1">
        <v>1</v>
      </c>
      <c r="H1">
        <v>1</v>
      </c>
      <c r="I1" t="s">
        <v>470</v>
      </c>
      <c r="J1" t="s">
        <v>3</v>
      </c>
      <c r="K1" t="s">
        <v>471</v>
      </c>
      <c r="L1">
        <v>1191</v>
      </c>
      <c r="N1">
        <v>1013</v>
      </c>
      <c r="O1" t="s">
        <v>472</v>
      </c>
      <c r="P1" t="s">
        <v>472</v>
      </c>
      <c r="Q1">
        <v>1</v>
      </c>
      <c r="W1">
        <v>0</v>
      </c>
      <c r="X1">
        <v>784619160</v>
      </c>
      <c r="Y1">
        <f t="shared" ref="Y1:Y62" si="0">AT1</f>
        <v>39.549999999999997</v>
      </c>
      <c r="AA1">
        <v>0</v>
      </c>
      <c r="AB1">
        <v>0</v>
      </c>
      <c r="AC1">
        <v>0</v>
      </c>
      <c r="AD1">
        <v>388.58</v>
      </c>
      <c r="AE1">
        <v>0</v>
      </c>
      <c r="AF1">
        <v>0</v>
      </c>
      <c r="AG1">
        <v>0</v>
      </c>
      <c r="AH1">
        <v>8.74</v>
      </c>
      <c r="AI1">
        <v>1</v>
      </c>
      <c r="AJ1">
        <v>1</v>
      </c>
      <c r="AK1">
        <v>1</v>
      </c>
      <c r="AL1">
        <v>44.46</v>
      </c>
      <c r="AM1">
        <v>4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39.549999999999997</v>
      </c>
      <c r="AU1" t="s">
        <v>3</v>
      </c>
      <c r="AV1">
        <v>1</v>
      </c>
      <c r="AW1">
        <v>2</v>
      </c>
      <c r="AX1">
        <v>88223282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ROUND(AT1*Source!I24*AH1*AL1,0)</f>
        <v>3038</v>
      </c>
      <c r="CV1">
        <f>ROUND(Y1*Source!I24,7)</f>
        <v>7.8190350000000004</v>
      </c>
      <c r="CW1">
        <v>0</v>
      </c>
      <c r="CX1">
        <f>ROUND(Y1*Source!I24,7)</f>
        <v>7.8190350000000004</v>
      </c>
      <c r="CY1">
        <f>AD1</f>
        <v>388.58</v>
      </c>
      <c r="CZ1">
        <f>AH1</f>
        <v>8.74</v>
      </c>
      <c r="DA1">
        <f>AL1</f>
        <v>44.46</v>
      </c>
      <c r="DB1">
        <f t="shared" ref="DB1:DB64" si="1">ROUND(ROUND(AT1*CZ1,2),2)</f>
        <v>345.67</v>
      </c>
      <c r="DC1">
        <f t="shared" ref="DC1:DC64" si="2">ROUND(ROUND(AT1*AG1,2),2)</f>
        <v>0</v>
      </c>
      <c r="DD1" t="s">
        <v>3</v>
      </c>
      <c r="DE1" t="s">
        <v>3</v>
      </c>
      <c r="DF1">
        <f t="shared" ref="DF1:DF8" si="3">ROUND(ROUND(AE1,0)*CX1,0)</f>
        <v>0</v>
      </c>
      <c r="DG1">
        <f>ROUND(ROUND(AF1,0)*CX1,0)</f>
        <v>0</v>
      </c>
      <c r="DH1">
        <f>ROUND(ROUND(AG1,0)*CX1,0)</f>
        <v>0</v>
      </c>
      <c r="DI1">
        <f>ROUND(ROUND(AH1*AL1,0)*CX1,0)</f>
        <v>3042</v>
      </c>
      <c r="DJ1">
        <f>DI1</f>
        <v>3042</v>
      </c>
      <c r="DK1">
        <v>0</v>
      </c>
      <c r="DL1" t="s">
        <v>3</v>
      </c>
      <c r="DM1">
        <v>0</v>
      </c>
      <c r="DN1" t="s">
        <v>3</v>
      </c>
      <c r="DO1">
        <v>0</v>
      </c>
      <c r="GQ1">
        <v>-1</v>
      </c>
      <c r="GR1">
        <v>-1</v>
      </c>
    </row>
    <row r="2" spans="1:200" x14ac:dyDescent="0.2">
      <c r="A2">
        <f>ROW(Source!A24)</f>
        <v>24</v>
      </c>
      <c r="B2">
        <v>88223195</v>
      </c>
      <c r="C2">
        <v>88223257</v>
      </c>
      <c r="D2">
        <v>49510905</v>
      </c>
      <c r="E2">
        <v>70</v>
      </c>
      <c r="F2">
        <v>1</v>
      </c>
      <c r="G2">
        <v>1</v>
      </c>
      <c r="H2">
        <v>1</v>
      </c>
      <c r="I2" t="s">
        <v>473</v>
      </c>
      <c r="J2" t="s">
        <v>3</v>
      </c>
      <c r="K2" t="s">
        <v>474</v>
      </c>
      <c r="L2">
        <v>1191</v>
      </c>
      <c r="N2">
        <v>1013</v>
      </c>
      <c r="O2" t="s">
        <v>472</v>
      </c>
      <c r="P2" t="s">
        <v>472</v>
      </c>
      <c r="Q2">
        <v>1</v>
      </c>
      <c r="W2">
        <v>0</v>
      </c>
      <c r="X2">
        <v>-1417349443</v>
      </c>
      <c r="Y2">
        <f t="shared" si="0"/>
        <v>4.01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44.46</v>
      </c>
      <c r="AL2">
        <v>1</v>
      </c>
      <c r="AM2">
        <v>4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4.01</v>
      </c>
      <c r="AU2" t="s">
        <v>3</v>
      </c>
      <c r="AV2">
        <v>2</v>
      </c>
      <c r="AW2">
        <v>2</v>
      </c>
      <c r="AX2">
        <v>88223283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0.79277699999999995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ROUND(ROUND(AF2,0)*CX2,0)</f>
        <v>0</v>
      </c>
      <c r="DH2">
        <f t="shared" ref="DH2:DH8" si="4">ROUND(ROUND(AG2*AK2,0)*CX2,0)</f>
        <v>0</v>
      </c>
      <c r="DI2">
        <f t="shared" ref="DI2:DI24" si="5">ROUND(ROUND(AH2,0)*CX2,0)</f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  <c r="GQ2">
        <v>-1</v>
      </c>
      <c r="GR2">
        <v>-1</v>
      </c>
    </row>
    <row r="3" spans="1:200" x14ac:dyDescent="0.2">
      <c r="A3">
        <f>ROW(Source!A24)</f>
        <v>24</v>
      </c>
      <c r="B3">
        <v>88223195</v>
      </c>
      <c r="C3">
        <v>88223257</v>
      </c>
      <c r="D3">
        <v>49672528</v>
      </c>
      <c r="E3">
        <v>1</v>
      </c>
      <c r="F3">
        <v>1</v>
      </c>
      <c r="G3">
        <v>1</v>
      </c>
      <c r="H3">
        <v>2</v>
      </c>
      <c r="I3" t="s">
        <v>475</v>
      </c>
      <c r="J3" t="s">
        <v>476</v>
      </c>
      <c r="K3" t="s">
        <v>477</v>
      </c>
      <c r="L3">
        <v>1367</v>
      </c>
      <c r="N3">
        <v>1011</v>
      </c>
      <c r="O3" t="s">
        <v>478</v>
      </c>
      <c r="P3" t="s">
        <v>478</v>
      </c>
      <c r="Q3">
        <v>1</v>
      </c>
      <c r="W3">
        <v>0</v>
      </c>
      <c r="X3">
        <v>-163180553</v>
      </c>
      <c r="Y3">
        <f t="shared" si="0"/>
        <v>0.1</v>
      </c>
      <c r="AA3">
        <v>0</v>
      </c>
      <c r="AB3">
        <v>1856.51</v>
      </c>
      <c r="AC3">
        <v>685.57</v>
      </c>
      <c r="AD3">
        <v>0</v>
      </c>
      <c r="AE3">
        <v>0</v>
      </c>
      <c r="AF3">
        <v>120.24</v>
      </c>
      <c r="AG3">
        <v>15.42</v>
      </c>
      <c r="AH3">
        <v>0</v>
      </c>
      <c r="AI3">
        <v>1</v>
      </c>
      <c r="AJ3">
        <v>15.44</v>
      </c>
      <c r="AK3">
        <v>44.46</v>
      </c>
      <c r="AL3">
        <v>1</v>
      </c>
      <c r="AM3">
        <v>4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0.1</v>
      </c>
      <c r="AU3" t="s">
        <v>3</v>
      </c>
      <c r="AV3">
        <v>0</v>
      </c>
      <c r="AW3">
        <v>2</v>
      </c>
      <c r="AX3">
        <v>88223284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ROUND(Y3*Source!I24*DO3,7)</f>
        <v>0</v>
      </c>
      <c r="CX3">
        <f>ROUND(Y3*Source!I24,7)</f>
        <v>1.9769999999999999E-2</v>
      </c>
      <c r="CY3">
        <f t="shared" ref="CY3:CY8" si="6">AB3</f>
        <v>1856.51</v>
      </c>
      <c r="CZ3">
        <f t="shared" ref="CZ3:CZ8" si="7">AF3</f>
        <v>120.24</v>
      </c>
      <c r="DA3">
        <f t="shared" ref="DA3:DA8" si="8">AJ3</f>
        <v>15.44</v>
      </c>
      <c r="DB3">
        <f t="shared" si="1"/>
        <v>12.02</v>
      </c>
      <c r="DC3">
        <f t="shared" si="2"/>
        <v>1.54</v>
      </c>
      <c r="DD3" t="s">
        <v>3</v>
      </c>
      <c r="DE3" t="s">
        <v>3</v>
      </c>
      <c r="DF3">
        <f t="shared" si="3"/>
        <v>0</v>
      </c>
      <c r="DG3">
        <f t="shared" ref="DG3:DG8" si="9">ROUND(ROUND(AF3*AJ3,0)*CX3,0)</f>
        <v>37</v>
      </c>
      <c r="DH3">
        <f t="shared" si="4"/>
        <v>14</v>
      </c>
      <c r="DI3">
        <f t="shared" si="5"/>
        <v>0</v>
      </c>
      <c r="DJ3">
        <f t="shared" ref="DJ3:DJ8" si="10">DG3</f>
        <v>37</v>
      </c>
      <c r="DK3">
        <v>0</v>
      </c>
      <c r="DL3" t="s">
        <v>3</v>
      </c>
      <c r="DM3">
        <v>0</v>
      </c>
      <c r="DN3" t="s">
        <v>3</v>
      </c>
      <c r="DO3">
        <v>0</v>
      </c>
      <c r="GQ3">
        <v>-1</v>
      </c>
      <c r="GR3">
        <v>-1</v>
      </c>
    </row>
    <row r="4" spans="1:200" x14ac:dyDescent="0.2">
      <c r="A4">
        <f>ROW(Source!A24)</f>
        <v>24</v>
      </c>
      <c r="B4">
        <v>88223195</v>
      </c>
      <c r="C4">
        <v>88223257</v>
      </c>
      <c r="D4">
        <v>49672573</v>
      </c>
      <c r="E4">
        <v>1</v>
      </c>
      <c r="F4">
        <v>1</v>
      </c>
      <c r="G4">
        <v>1</v>
      </c>
      <c r="H4">
        <v>2</v>
      </c>
      <c r="I4" t="s">
        <v>479</v>
      </c>
      <c r="J4" t="s">
        <v>480</v>
      </c>
      <c r="K4" t="s">
        <v>481</v>
      </c>
      <c r="L4">
        <v>1367</v>
      </c>
      <c r="N4">
        <v>1011</v>
      </c>
      <c r="O4" t="s">
        <v>478</v>
      </c>
      <c r="P4" t="s">
        <v>478</v>
      </c>
      <c r="Q4">
        <v>1</v>
      </c>
      <c r="W4">
        <v>0</v>
      </c>
      <c r="X4">
        <v>-430484415</v>
      </c>
      <c r="Y4">
        <f t="shared" si="0"/>
        <v>0.12</v>
      </c>
      <c r="AA4">
        <v>0</v>
      </c>
      <c r="AB4">
        <v>1781.78</v>
      </c>
      <c r="AC4">
        <v>600.21</v>
      </c>
      <c r="AD4">
        <v>0</v>
      </c>
      <c r="AE4">
        <v>0</v>
      </c>
      <c r="AF4">
        <v>115.4</v>
      </c>
      <c r="AG4">
        <v>13.5</v>
      </c>
      <c r="AH4">
        <v>0</v>
      </c>
      <c r="AI4">
        <v>1</v>
      </c>
      <c r="AJ4">
        <v>15.44</v>
      </c>
      <c r="AK4">
        <v>44.46</v>
      </c>
      <c r="AL4">
        <v>1</v>
      </c>
      <c r="AM4">
        <v>4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0.12</v>
      </c>
      <c r="AU4" t="s">
        <v>3</v>
      </c>
      <c r="AV4">
        <v>0</v>
      </c>
      <c r="AW4">
        <v>2</v>
      </c>
      <c r="AX4">
        <v>88223285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ROUND(Y4*Source!I24*DO4,7)</f>
        <v>0</v>
      </c>
      <c r="CX4">
        <f>ROUND(Y4*Source!I24,7)</f>
        <v>2.3723999999999999E-2</v>
      </c>
      <c r="CY4">
        <f t="shared" si="6"/>
        <v>1781.78</v>
      </c>
      <c r="CZ4">
        <f t="shared" si="7"/>
        <v>115.4</v>
      </c>
      <c r="DA4">
        <f t="shared" si="8"/>
        <v>15.44</v>
      </c>
      <c r="DB4">
        <f t="shared" si="1"/>
        <v>13.85</v>
      </c>
      <c r="DC4">
        <f t="shared" si="2"/>
        <v>1.62</v>
      </c>
      <c r="DD4" t="s">
        <v>3</v>
      </c>
      <c r="DE4" t="s">
        <v>3</v>
      </c>
      <c r="DF4">
        <f t="shared" si="3"/>
        <v>0</v>
      </c>
      <c r="DG4">
        <f t="shared" si="9"/>
        <v>42</v>
      </c>
      <c r="DH4">
        <f t="shared" si="4"/>
        <v>14</v>
      </c>
      <c r="DI4">
        <f t="shared" si="5"/>
        <v>0</v>
      </c>
      <c r="DJ4">
        <f t="shared" si="10"/>
        <v>42</v>
      </c>
      <c r="DK4">
        <v>0</v>
      </c>
      <c r="DL4" t="s">
        <v>3</v>
      </c>
      <c r="DM4">
        <v>0</v>
      </c>
      <c r="DN4" t="s">
        <v>3</v>
      </c>
      <c r="DO4">
        <v>0</v>
      </c>
      <c r="GQ4">
        <v>-1</v>
      </c>
      <c r="GR4">
        <v>-1</v>
      </c>
    </row>
    <row r="5" spans="1:200" x14ac:dyDescent="0.2">
      <c r="A5">
        <f>ROW(Source!A24)</f>
        <v>24</v>
      </c>
      <c r="B5">
        <v>88223195</v>
      </c>
      <c r="C5">
        <v>88223257</v>
      </c>
      <c r="D5">
        <v>49672579</v>
      </c>
      <c r="E5">
        <v>1</v>
      </c>
      <c r="F5">
        <v>1</v>
      </c>
      <c r="G5">
        <v>1</v>
      </c>
      <c r="H5">
        <v>2</v>
      </c>
      <c r="I5" t="s">
        <v>482</v>
      </c>
      <c r="J5" t="s">
        <v>483</v>
      </c>
      <c r="K5" t="s">
        <v>484</v>
      </c>
      <c r="L5">
        <v>1367</v>
      </c>
      <c r="N5">
        <v>1011</v>
      </c>
      <c r="O5" t="s">
        <v>478</v>
      </c>
      <c r="P5" t="s">
        <v>478</v>
      </c>
      <c r="Q5">
        <v>1</v>
      </c>
      <c r="W5">
        <v>0</v>
      </c>
      <c r="X5">
        <v>-1189221606</v>
      </c>
      <c r="Y5">
        <f t="shared" si="0"/>
        <v>3.6</v>
      </c>
      <c r="AA5">
        <v>0</v>
      </c>
      <c r="AB5">
        <v>1853.42</v>
      </c>
      <c r="AC5">
        <v>600.21</v>
      </c>
      <c r="AD5">
        <v>0</v>
      </c>
      <c r="AE5">
        <v>0</v>
      </c>
      <c r="AF5">
        <v>120.04</v>
      </c>
      <c r="AG5">
        <v>13.5</v>
      </c>
      <c r="AH5">
        <v>0</v>
      </c>
      <c r="AI5">
        <v>1</v>
      </c>
      <c r="AJ5">
        <v>15.44</v>
      </c>
      <c r="AK5">
        <v>44.46</v>
      </c>
      <c r="AL5">
        <v>1</v>
      </c>
      <c r="AM5">
        <v>4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3.6</v>
      </c>
      <c r="AU5" t="s">
        <v>3</v>
      </c>
      <c r="AV5">
        <v>0</v>
      </c>
      <c r="AW5">
        <v>2</v>
      </c>
      <c r="AX5">
        <v>88223286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f>ROUND(Y5*Source!I24*DO5,7)</f>
        <v>0</v>
      </c>
      <c r="CX5">
        <f>ROUND(Y5*Source!I24,7)</f>
        <v>0.71172000000000002</v>
      </c>
      <c r="CY5">
        <f t="shared" si="6"/>
        <v>1853.42</v>
      </c>
      <c r="CZ5">
        <f t="shared" si="7"/>
        <v>120.04</v>
      </c>
      <c r="DA5">
        <f t="shared" si="8"/>
        <v>15.44</v>
      </c>
      <c r="DB5">
        <f t="shared" si="1"/>
        <v>432.14</v>
      </c>
      <c r="DC5">
        <f t="shared" si="2"/>
        <v>48.6</v>
      </c>
      <c r="DD5" t="s">
        <v>3</v>
      </c>
      <c r="DE5" t="s">
        <v>3</v>
      </c>
      <c r="DF5">
        <f t="shared" si="3"/>
        <v>0</v>
      </c>
      <c r="DG5">
        <f t="shared" si="9"/>
        <v>1319</v>
      </c>
      <c r="DH5">
        <f t="shared" si="4"/>
        <v>427</v>
      </c>
      <c r="DI5">
        <f t="shared" si="5"/>
        <v>0</v>
      </c>
      <c r="DJ5">
        <f t="shared" si="10"/>
        <v>1319</v>
      </c>
      <c r="DK5">
        <v>0</v>
      </c>
      <c r="DL5" t="s">
        <v>3</v>
      </c>
      <c r="DM5">
        <v>0</v>
      </c>
      <c r="DN5" t="s">
        <v>3</v>
      </c>
      <c r="DO5">
        <v>0</v>
      </c>
      <c r="GQ5">
        <v>-1</v>
      </c>
      <c r="GR5">
        <v>-1</v>
      </c>
    </row>
    <row r="6" spans="1:200" x14ac:dyDescent="0.2">
      <c r="A6">
        <f>ROW(Source!A24)</f>
        <v>24</v>
      </c>
      <c r="B6">
        <v>88223195</v>
      </c>
      <c r="C6">
        <v>88223257</v>
      </c>
      <c r="D6">
        <v>49673503</v>
      </c>
      <c r="E6">
        <v>1</v>
      </c>
      <c r="F6">
        <v>1</v>
      </c>
      <c r="G6">
        <v>1</v>
      </c>
      <c r="H6">
        <v>2</v>
      </c>
      <c r="I6" t="s">
        <v>485</v>
      </c>
      <c r="J6" t="s">
        <v>486</v>
      </c>
      <c r="K6" t="s">
        <v>487</v>
      </c>
      <c r="L6">
        <v>1367</v>
      </c>
      <c r="N6">
        <v>1011</v>
      </c>
      <c r="O6" t="s">
        <v>478</v>
      </c>
      <c r="P6" t="s">
        <v>478</v>
      </c>
      <c r="Q6">
        <v>1</v>
      </c>
      <c r="W6">
        <v>0</v>
      </c>
      <c r="X6">
        <v>509054691</v>
      </c>
      <c r="Y6">
        <f t="shared" si="0"/>
        <v>0.19</v>
      </c>
      <c r="AA6">
        <v>0</v>
      </c>
      <c r="AB6">
        <v>1014.56</v>
      </c>
      <c r="AC6">
        <v>515.74</v>
      </c>
      <c r="AD6">
        <v>0</v>
      </c>
      <c r="AE6">
        <v>0</v>
      </c>
      <c r="AF6">
        <v>65.709999999999994</v>
      </c>
      <c r="AG6">
        <v>11.6</v>
      </c>
      <c r="AH6">
        <v>0</v>
      </c>
      <c r="AI6">
        <v>1</v>
      </c>
      <c r="AJ6">
        <v>15.44</v>
      </c>
      <c r="AK6">
        <v>44.46</v>
      </c>
      <c r="AL6">
        <v>1</v>
      </c>
      <c r="AM6">
        <v>4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0.19</v>
      </c>
      <c r="AU6" t="s">
        <v>3</v>
      </c>
      <c r="AV6">
        <v>0</v>
      </c>
      <c r="AW6">
        <v>2</v>
      </c>
      <c r="AX6">
        <v>88223287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f>ROUND(Y6*Source!I24*DO6,7)</f>
        <v>0</v>
      </c>
      <c r="CX6">
        <f>ROUND(Y6*Source!I24,7)</f>
        <v>3.7562999999999999E-2</v>
      </c>
      <c r="CY6">
        <f t="shared" si="6"/>
        <v>1014.56</v>
      </c>
      <c r="CZ6">
        <f t="shared" si="7"/>
        <v>65.709999999999994</v>
      </c>
      <c r="DA6">
        <f t="shared" si="8"/>
        <v>15.44</v>
      </c>
      <c r="DB6">
        <f t="shared" si="1"/>
        <v>12.48</v>
      </c>
      <c r="DC6">
        <f t="shared" si="2"/>
        <v>2.2000000000000002</v>
      </c>
      <c r="DD6" t="s">
        <v>3</v>
      </c>
      <c r="DE6" t="s">
        <v>3</v>
      </c>
      <c r="DF6">
        <f t="shared" si="3"/>
        <v>0</v>
      </c>
      <c r="DG6">
        <f t="shared" si="9"/>
        <v>38</v>
      </c>
      <c r="DH6">
        <f t="shared" si="4"/>
        <v>19</v>
      </c>
      <c r="DI6">
        <f t="shared" si="5"/>
        <v>0</v>
      </c>
      <c r="DJ6">
        <f t="shared" si="10"/>
        <v>38</v>
      </c>
      <c r="DK6">
        <v>0</v>
      </c>
      <c r="DL6" t="s">
        <v>3</v>
      </c>
      <c r="DM6">
        <v>0</v>
      </c>
      <c r="DN6" t="s">
        <v>3</v>
      </c>
      <c r="DO6">
        <v>0</v>
      </c>
      <c r="GQ6">
        <v>-1</v>
      </c>
      <c r="GR6">
        <v>-1</v>
      </c>
    </row>
    <row r="7" spans="1:200" x14ac:dyDescent="0.2">
      <c r="A7">
        <f>ROW(Source!A24)</f>
        <v>24</v>
      </c>
      <c r="B7">
        <v>88223195</v>
      </c>
      <c r="C7">
        <v>88223257</v>
      </c>
      <c r="D7">
        <v>49673658</v>
      </c>
      <c r="E7">
        <v>1</v>
      </c>
      <c r="F7">
        <v>1</v>
      </c>
      <c r="G7">
        <v>1</v>
      </c>
      <c r="H7">
        <v>2</v>
      </c>
      <c r="I7" t="s">
        <v>488</v>
      </c>
      <c r="J7" t="s">
        <v>489</v>
      </c>
      <c r="K7" t="s">
        <v>490</v>
      </c>
      <c r="L7">
        <v>1367</v>
      </c>
      <c r="N7">
        <v>1011</v>
      </c>
      <c r="O7" t="s">
        <v>478</v>
      </c>
      <c r="P7" t="s">
        <v>478</v>
      </c>
      <c r="Q7">
        <v>1</v>
      </c>
      <c r="W7">
        <v>0</v>
      </c>
      <c r="X7">
        <v>2077867240</v>
      </c>
      <c r="Y7">
        <f t="shared" si="0"/>
        <v>1.46</v>
      </c>
      <c r="AA7">
        <v>0</v>
      </c>
      <c r="AB7">
        <v>18.53</v>
      </c>
      <c r="AC7">
        <v>0</v>
      </c>
      <c r="AD7">
        <v>0</v>
      </c>
      <c r="AE7">
        <v>0</v>
      </c>
      <c r="AF7">
        <v>1.2</v>
      </c>
      <c r="AG7">
        <v>0</v>
      </c>
      <c r="AH7">
        <v>0</v>
      </c>
      <c r="AI7">
        <v>1</v>
      </c>
      <c r="AJ7">
        <v>15.44</v>
      </c>
      <c r="AK7">
        <v>44.46</v>
      </c>
      <c r="AL7">
        <v>1</v>
      </c>
      <c r="AM7">
        <v>4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1.46</v>
      </c>
      <c r="AU7" t="s">
        <v>3</v>
      </c>
      <c r="AV7">
        <v>0</v>
      </c>
      <c r="AW7">
        <v>2</v>
      </c>
      <c r="AX7">
        <v>88223288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f>ROUND(Y7*Source!I24*DO7,7)</f>
        <v>0</v>
      </c>
      <c r="CX7">
        <f>ROUND(Y7*Source!I24,7)</f>
        <v>0.28864200000000001</v>
      </c>
      <c r="CY7">
        <f t="shared" si="6"/>
        <v>18.53</v>
      </c>
      <c r="CZ7">
        <f t="shared" si="7"/>
        <v>1.2</v>
      </c>
      <c r="DA7">
        <f t="shared" si="8"/>
        <v>15.44</v>
      </c>
      <c r="DB7">
        <f t="shared" si="1"/>
        <v>1.75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 t="shared" si="9"/>
        <v>5</v>
      </c>
      <c r="DH7">
        <f t="shared" si="4"/>
        <v>0</v>
      </c>
      <c r="DI7">
        <f t="shared" si="5"/>
        <v>0</v>
      </c>
      <c r="DJ7">
        <f t="shared" si="10"/>
        <v>5</v>
      </c>
      <c r="DK7">
        <v>0</v>
      </c>
      <c r="DL7" t="s">
        <v>3</v>
      </c>
      <c r="DM7">
        <v>0</v>
      </c>
      <c r="DN7" t="s">
        <v>3</v>
      </c>
      <c r="DO7">
        <v>0</v>
      </c>
      <c r="GQ7">
        <v>-1</v>
      </c>
      <c r="GR7">
        <v>-1</v>
      </c>
    </row>
    <row r="8" spans="1:200" x14ac:dyDescent="0.2">
      <c r="A8">
        <f>ROW(Source!A24)</f>
        <v>24</v>
      </c>
      <c r="B8">
        <v>88223195</v>
      </c>
      <c r="C8">
        <v>88223257</v>
      </c>
      <c r="D8">
        <v>49673701</v>
      </c>
      <c r="E8">
        <v>1</v>
      </c>
      <c r="F8">
        <v>1</v>
      </c>
      <c r="G8">
        <v>1</v>
      </c>
      <c r="H8">
        <v>2</v>
      </c>
      <c r="I8" t="s">
        <v>491</v>
      </c>
      <c r="J8" t="s">
        <v>492</v>
      </c>
      <c r="K8" t="s">
        <v>493</v>
      </c>
      <c r="L8">
        <v>1367</v>
      </c>
      <c r="N8">
        <v>1011</v>
      </c>
      <c r="O8" t="s">
        <v>478</v>
      </c>
      <c r="P8" t="s">
        <v>478</v>
      </c>
      <c r="Q8">
        <v>1</v>
      </c>
      <c r="W8">
        <v>0</v>
      </c>
      <c r="X8">
        <v>-1866313122</v>
      </c>
      <c r="Y8">
        <f t="shared" si="0"/>
        <v>0.1</v>
      </c>
      <c r="AA8">
        <v>0</v>
      </c>
      <c r="AB8">
        <v>190.07</v>
      </c>
      <c r="AC8">
        <v>0</v>
      </c>
      <c r="AD8">
        <v>0</v>
      </c>
      <c r="AE8">
        <v>0</v>
      </c>
      <c r="AF8">
        <v>12.31</v>
      </c>
      <c r="AG8">
        <v>0</v>
      </c>
      <c r="AH8">
        <v>0</v>
      </c>
      <c r="AI8">
        <v>1</v>
      </c>
      <c r="AJ8">
        <v>15.44</v>
      </c>
      <c r="AK8">
        <v>44.46</v>
      </c>
      <c r="AL8">
        <v>1</v>
      </c>
      <c r="AM8">
        <v>4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0.1</v>
      </c>
      <c r="AU8" t="s">
        <v>3</v>
      </c>
      <c r="AV8">
        <v>0</v>
      </c>
      <c r="AW8">
        <v>2</v>
      </c>
      <c r="AX8">
        <v>88223289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f>ROUND(Y8*Source!I24*DO8,7)</f>
        <v>0</v>
      </c>
      <c r="CX8">
        <f>ROUND(Y8*Source!I24,7)</f>
        <v>1.9769999999999999E-2</v>
      </c>
      <c r="CY8">
        <f t="shared" si="6"/>
        <v>190.07</v>
      </c>
      <c r="CZ8">
        <f t="shared" si="7"/>
        <v>12.31</v>
      </c>
      <c r="DA8">
        <f t="shared" si="8"/>
        <v>15.44</v>
      </c>
      <c r="DB8">
        <f t="shared" si="1"/>
        <v>1.23</v>
      </c>
      <c r="DC8">
        <f t="shared" si="2"/>
        <v>0</v>
      </c>
      <c r="DD8" t="s">
        <v>3</v>
      </c>
      <c r="DE8" t="s">
        <v>3</v>
      </c>
      <c r="DF8">
        <f t="shared" si="3"/>
        <v>0</v>
      </c>
      <c r="DG8">
        <f t="shared" si="9"/>
        <v>4</v>
      </c>
      <c r="DH8">
        <f t="shared" si="4"/>
        <v>0</v>
      </c>
      <c r="DI8">
        <f t="shared" si="5"/>
        <v>0</v>
      </c>
      <c r="DJ8">
        <f t="shared" si="10"/>
        <v>4</v>
      </c>
      <c r="DK8">
        <v>0</v>
      </c>
      <c r="DL8" t="s">
        <v>3</v>
      </c>
      <c r="DM8">
        <v>0</v>
      </c>
      <c r="DN8" t="s">
        <v>3</v>
      </c>
      <c r="DO8">
        <v>0</v>
      </c>
      <c r="GQ8">
        <v>-1</v>
      </c>
      <c r="GR8">
        <v>-1</v>
      </c>
    </row>
    <row r="9" spans="1:200" x14ac:dyDescent="0.2">
      <c r="A9">
        <f>ROW(Source!A24)</f>
        <v>24</v>
      </c>
      <c r="B9">
        <v>88223195</v>
      </c>
      <c r="C9">
        <v>88223257</v>
      </c>
      <c r="D9">
        <v>49521602</v>
      </c>
      <c r="E9">
        <v>1</v>
      </c>
      <c r="F9">
        <v>1</v>
      </c>
      <c r="G9">
        <v>1</v>
      </c>
      <c r="H9">
        <v>3</v>
      </c>
      <c r="I9" t="s">
        <v>44</v>
      </c>
      <c r="J9" t="s">
        <v>47</v>
      </c>
      <c r="K9" t="s">
        <v>45</v>
      </c>
      <c r="L9">
        <v>1339</v>
      </c>
      <c r="N9">
        <v>1007</v>
      </c>
      <c r="O9" t="s">
        <v>46</v>
      </c>
      <c r="P9" t="s">
        <v>46</v>
      </c>
      <c r="Q9">
        <v>1</v>
      </c>
      <c r="W9">
        <v>1</v>
      </c>
      <c r="X9">
        <v>-1761807714</v>
      </c>
      <c r="Y9">
        <f t="shared" si="0"/>
        <v>-1.2</v>
      </c>
      <c r="AA9">
        <v>60.65</v>
      </c>
      <c r="AB9">
        <v>0</v>
      </c>
      <c r="AC9">
        <v>0</v>
      </c>
      <c r="AD9">
        <v>0</v>
      </c>
      <c r="AE9">
        <v>6.22</v>
      </c>
      <c r="AF9">
        <v>0</v>
      </c>
      <c r="AG9">
        <v>0</v>
      </c>
      <c r="AH9">
        <v>0</v>
      </c>
      <c r="AI9">
        <v>9.75</v>
      </c>
      <c r="AJ9">
        <v>1</v>
      </c>
      <c r="AK9">
        <v>1</v>
      </c>
      <c r="AL9">
        <v>1</v>
      </c>
      <c r="AM9">
        <v>4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-1.2</v>
      </c>
      <c r="AU9" t="s">
        <v>3</v>
      </c>
      <c r="AV9">
        <v>0</v>
      </c>
      <c r="AW9">
        <v>2</v>
      </c>
      <c r="AX9">
        <v>88223290</v>
      </c>
      <c r="AY9">
        <v>1</v>
      </c>
      <c r="AZ9">
        <v>6144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v>0</v>
      </c>
      <c r="CX9">
        <f>ROUND(Y9*Source!I24,7)</f>
        <v>-0.23724000000000001</v>
      </c>
      <c r="CY9">
        <f t="shared" ref="CY9:CY24" si="11">AA9</f>
        <v>60.65</v>
      </c>
      <c r="CZ9">
        <f t="shared" ref="CZ9:CZ24" si="12">AE9</f>
        <v>6.22</v>
      </c>
      <c r="DA9">
        <f t="shared" ref="DA9:DA24" si="13">AI9</f>
        <v>9.75</v>
      </c>
      <c r="DB9">
        <f t="shared" si="1"/>
        <v>-7.46</v>
      </c>
      <c r="DC9">
        <f t="shared" si="2"/>
        <v>0</v>
      </c>
      <c r="DD9" t="s">
        <v>3</v>
      </c>
      <c r="DE9" t="s">
        <v>3</v>
      </c>
      <c r="DF9">
        <f t="shared" ref="DF9:DF24" si="14">ROUND(ROUND(AE9*AI9,0)*CX9,0)</f>
        <v>-14</v>
      </c>
      <c r="DG9">
        <f t="shared" ref="DG9:DG26" si="15">ROUND(ROUND(AF9,0)*CX9,0)</f>
        <v>0</v>
      </c>
      <c r="DH9">
        <f t="shared" ref="DH9:DH25" si="16">ROUND(ROUND(AG9,0)*CX9,0)</f>
        <v>0</v>
      </c>
      <c r="DI9">
        <f t="shared" si="5"/>
        <v>0</v>
      </c>
      <c r="DJ9">
        <f t="shared" ref="DJ9:DJ24" si="17">DF9</f>
        <v>-14</v>
      </c>
      <c r="DK9">
        <v>0</v>
      </c>
      <c r="DL9" t="s">
        <v>3</v>
      </c>
      <c r="DM9">
        <v>0</v>
      </c>
      <c r="DN9" t="s">
        <v>3</v>
      </c>
      <c r="DO9">
        <v>0</v>
      </c>
      <c r="GP9">
        <v>0</v>
      </c>
      <c r="GQ9">
        <v>-1</v>
      </c>
      <c r="GR9">
        <v>-1</v>
      </c>
    </row>
    <row r="10" spans="1:200" x14ac:dyDescent="0.2">
      <c r="A10">
        <f>ROW(Source!A24)</f>
        <v>24</v>
      </c>
      <c r="B10">
        <v>88223195</v>
      </c>
      <c r="C10">
        <v>88223257</v>
      </c>
      <c r="D10">
        <v>49521608</v>
      </c>
      <c r="E10">
        <v>1</v>
      </c>
      <c r="F10">
        <v>1</v>
      </c>
      <c r="G10">
        <v>1</v>
      </c>
      <c r="H10">
        <v>3</v>
      </c>
      <c r="I10" t="s">
        <v>49</v>
      </c>
      <c r="J10" t="s">
        <v>52</v>
      </c>
      <c r="K10" t="s">
        <v>50</v>
      </c>
      <c r="L10">
        <v>1346</v>
      </c>
      <c r="N10">
        <v>1009</v>
      </c>
      <c r="O10" t="s">
        <v>51</v>
      </c>
      <c r="P10" t="s">
        <v>51</v>
      </c>
      <c r="Q10">
        <v>1</v>
      </c>
      <c r="W10">
        <v>1</v>
      </c>
      <c r="X10">
        <v>-2118006079</v>
      </c>
      <c r="Y10">
        <f t="shared" si="0"/>
        <v>-0.36</v>
      </c>
      <c r="AA10">
        <v>59.38</v>
      </c>
      <c r="AB10">
        <v>0</v>
      </c>
      <c r="AC10">
        <v>0</v>
      </c>
      <c r="AD10">
        <v>0</v>
      </c>
      <c r="AE10">
        <v>6.09</v>
      </c>
      <c r="AF10">
        <v>0</v>
      </c>
      <c r="AG10">
        <v>0</v>
      </c>
      <c r="AH10">
        <v>0</v>
      </c>
      <c r="AI10">
        <v>9.75</v>
      </c>
      <c r="AJ10">
        <v>1</v>
      </c>
      <c r="AK10">
        <v>1</v>
      </c>
      <c r="AL10">
        <v>1</v>
      </c>
      <c r="AM10">
        <v>4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-0.36</v>
      </c>
      <c r="AU10" t="s">
        <v>3</v>
      </c>
      <c r="AV10">
        <v>0</v>
      </c>
      <c r="AW10">
        <v>2</v>
      </c>
      <c r="AX10">
        <v>88223291</v>
      </c>
      <c r="AY10">
        <v>1</v>
      </c>
      <c r="AZ10">
        <v>6144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ROUND(Y10*Source!I24,7)</f>
        <v>-7.1171999999999999E-2</v>
      </c>
      <c r="CY10">
        <f t="shared" si="11"/>
        <v>59.38</v>
      </c>
      <c r="CZ10">
        <f t="shared" si="12"/>
        <v>6.09</v>
      </c>
      <c r="DA10">
        <f t="shared" si="13"/>
        <v>9.75</v>
      </c>
      <c r="DB10">
        <f t="shared" si="1"/>
        <v>-2.19</v>
      </c>
      <c r="DC10">
        <f t="shared" si="2"/>
        <v>0</v>
      </c>
      <c r="DD10" t="s">
        <v>3</v>
      </c>
      <c r="DE10" t="s">
        <v>3</v>
      </c>
      <c r="DF10">
        <f t="shared" si="14"/>
        <v>-4</v>
      </c>
      <c r="DG10">
        <f t="shared" si="15"/>
        <v>0</v>
      </c>
      <c r="DH10">
        <f t="shared" si="16"/>
        <v>0</v>
      </c>
      <c r="DI10">
        <f t="shared" si="5"/>
        <v>0</v>
      </c>
      <c r="DJ10">
        <f t="shared" si="17"/>
        <v>-4</v>
      </c>
      <c r="DK10">
        <v>0</v>
      </c>
      <c r="DL10" t="s">
        <v>3</v>
      </c>
      <c r="DM10">
        <v>0</v>
      </c>
      <c r="DN10" t="s">
        <v>3</v>
      </c>
      <c r="DO10">
        <v>0</v>
      </c>
      <c r="GP10">
        <v>0</v>
      </c>
      <c r="GQ10">
        <v>-1</v>
      </c>
      <c r="GR10">
        <v>-1</v>
      </c>
    </row>
    <row r="11" spans="1:200" x14ac:dyDescent="0.2">
      <c r="A11">
        <f>ROW(Source!A24)</f>
        <v>24</v>
      </c>
      <c r="B11">
        <v>88223195</v>
      </c>
      <c r="C11">
        <v>88223257</v>
      </c>
      <c r="D11">
        <v>49524288</v>
      </c>
      <c r="E11">
        <v>1</v>
      </c>
      <c r="F11">
        <v>1</v>
      </c>
      <c r="G11">
        <v>1</v>
      </c>
      <c r="H11">
        <v>3</v>
      </c>
      <c r="I11" t="s">
        <v>54</v>
      </c>
      <c r="J11" t="s">
        <v>56</v>
      </c>
      <c r="K11" t="s">
        <v>55</v>
      </c>
      <c r="L11">
        <v>1348</v>
      </c>
      <c r="N11">
        <v>1009</v>
      </c>
      <c r="O11" t="s">
        <v>20</v>
      </c>
      <c r="P11" t="s">
        <v>20</v>
      </c>
      <c r="Q11">
        <v>1000</v>
      </c>
      <c r="W11">
        <v>1</v>
      </c>
      <c r="X11">
        <v>1163323608</v>
      </c>
      <c r="Y11">
        <f t="shared" si="0"/>
        <v>-4.4000000000000002E-4</v>
      </c>
      <c r="AA11">
        <v>100571.35</v>
      </c>
      <c r="AB11">
        <v>0</v>
      </c>
      <c r="AC11">
        <v>0</v>
      </c>
      <c r="AD11">
        <v>0</v>
      </c>
      <c r="AE11">
        <v>10315.01</v>
      </c>
      <c r="AF11">
        <v>0</v>
      </c>
      <c r="AG11">
        <v>0</v>
      </c>
      <c r="AH11">
        <v>0</v>
      </c>
      <c r="AI11">
        <v>9.75</v>
      </c>
      <c r="AJ11">
        <v>1</v>
      </c>
      <c r="AK11">
        <v>1</v>
      </c>
      <c r="AL11">
        <v>1</v>
      </c>
      <c r="AM11">
        <v>4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-4.4000000000000002E-4</v>
      </c>
      <c r="AU11" t="s">
        <v>3</v>
      </c>
      <c r="AV11">
        <v>0</v>
      </c>
      <c r="AW11">
        <v>2</v>
      </c>
      <c r="AX11">
        <v>88223292</v>
      </c>
      <c r="AY11">
        <v>1</v>
      </c>
      <c r="AZ11">
        <v>6144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ROUND(Y11*Source!I24,7)</f>
        <v>-8.7000000000000001E-5</v>
      </c>
      <c r="CY11">
        <f t="shared" si="11"/>
        <v>100571.35</v>
      </c>
      <c r="CZ11">
        <f t="shared" si="12"/>
        <v>10315.01</v>
      </c>
      <c r="DA11">
        <f t="shared" si="13"/>
        <v>9.75</v>
      </c>
      <c r="DB11">
        <f t="shared" si="1"/>
        <v>-4.54</v>
      </c>
      <c r="DC11">
        <f t="shared" si="2"/>
        <v>0</v>
      </c>
      <c r="DD11" t="s">
        <v>3</v>
      </c>
      <c r="DE11" t="s">
        <v>3</v>
      </c>
      <c r="DF11">
        <f t="shared" si="14"/>
        <v>-9</v>
      </c>
      <c r="DG11">
        <f t="shared" si="15"/>
        <v>0</v>
      </c>
      <c r="DH11">
        <f t="shared" si="16"/>
        <v>0</v>
      </c>
      <c r="DI11">
        <f t="shared" si="5"/>
        <v>0</v>
      </c>
      <c r="DJ11">
        <f t="shared" si="17"/>
        <v>-9</v>
      </c>
      <c r="DK11">
        <v>0</v>
      </c>
      <c r="DL11" t="s">
        <v>3</v>
      </c>
      <c r="DM11">
        <v>0</v>
      </c>
      <c r="DN11" t="s">
        <v>3</v>
      </c>
      <c r="DO11">
        <v>0</v>
      </c>
      <c r="GP11">
        <v>0</v>
      </c>
      <c r="GQ11">
        <v>-1</v>
      </c>
      <c r="GR11">
        <v>-1</v>
      </c>
    </row>
    <row r="12" spans="1:200" x14ac:dyDescent="0.2">
      <c r="A12">
        <f>ROW(Source!A24)</f>
        <v>24</v>
      </c>
      <c r="B12">
        <v>88223195</v>
      </c>
      <c r="C12">
        <v>88223257</v>
      </c>
      <c r="D12">
        <v>49525488</v>
      </c>
      <c r="E12">
        <v>1</v>
      </c>
      <c r="F12">
        <v>1</v>
      </c>
      <c r="G12">
        <v>1</v>
      </c>
      <c r="H12">
        <v>3</v>
      </c>
      <c r="I12" t="s">
        <v>58</v>
      </c>
      <c r="J12" t="s">
        <v>60</v>
      </c>
      <c r="K12" t="s">
        <v>59</v>
      </c>
      <c r="L12">
        <v>1346</v>
      </c>
      <c r="N12">
        <v>1009</v>
      </c>
      <c r="O12" t="s">
        <v>51</v>
      </c>
      <c r="P12" t="s">
        <v>51</v>
      </c>
      <c r="Q12">
        <v>1</v>
      </c>
      <c r="W12">
        <v>1</v>
      </c>
      <c r="X12">
        <v>-1864341761</v>
      </c>
      <c r="Y12">
        <f t="shared" si="0"/>
        <v>-21</v>
      </c>
      <c r="AA12">
        <v>88.14</v>
      </c>
      <c r="AB12">
        <v>0</v>
      </c>
      <c r="AC12">
        <v>0</v>
      </c>
      <c r="AD12">
        <v>0</v>
      </c>
      <c r="AE12">
        <v>9.0399999999999991</v>
      </c>
      <c r="AF12">
        <v>0</v>
      </c>
      <c r="AG12">
        <v>0</v>
      </c>
      <c r="AH12">
        <v>0</v>
      </c>
      <c r="AI12">
        <v>9.75</v>
      </c>
      <c r="AJ12">
        <v>1</v>
      </c>
      <c r="AK12">
        <v>1</v>
      </c>
      <c r="AL12">
        <v>1</v>
      </c>
      <c r="AM12">
        <v>4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-21</v>
      </c>
      <c r="AU12" t="s">
        <v>3</v>
      </c>
      <c r="AV12">
        <v>0</v>
      </c>
      <c r="AW12">
        <v>2</v>
      </c>
      <c r="AX12">
        <v>88223293</v>
      </c>
      <c r="AY12">
        <v>1</v>
      </c>
      <c r="AZ12">
        <v>6144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ROUND(Y12*Source!I24,7)</f>
        <v>-4.1516999999999999</v>
      </c>
      <c r="CY12">
        <f t="shared" si="11"/>
        <v>88.14</v>
      </c>
      <c r="CZ12">
        <f t="shared" si="12"/>
        <v>9.0399999999999991</v>
      </c>
      <c r="DA12">
        <f t="shared" si="13"/>
        <v>9.75</v>
      </c>
      <c r="DB12">
        <f t="shared" si="1"/>
        <v>-189.84</v>
      </c>
      <c r="DC12">
        <f t="shared" si="2"/>
        <v>0</v>
      </c>
      <c r="DD12" t="s">
        <v>3</v>
      </c>
      <c r="DE12" t="s">
        <v>3</v>
      </c>
      <c r="DF12">
        <f t="shared" si="14"/>
        <v>-365</v>
      </c>
      <c r="DG12">
        <f t="shared" si="15"/>
        <v>0</v>
      </c>
      <c r="DH12">
        <f t="shared" si="16"/>
        <v>0</v>
      </c>
      <c r="DI12">
        <f t="shared" si="5"/>
        <v>0</v>
      </c>
      <c r="DJ12">
        <f t="shared" si="17"/>
        <v>-365</v>
      </c>
      <c r="DK12">
        <v>0</v>
      </c>
      <c r="DL12" t="s">
        <v>3</v>
      </c>
      <c r="DM12">
        <v>0</v>
      </c>
      <c r="DN12" t="s">
        <v>3</v>
      </c>
      <c r="DO12">
        <v>0</v>
      </c>
      <c r="GP12">
        <v>0</v>
      </c>
      <c r="GQ12">
        <v>-1</v>
      </c>
      <c r="GR12">
        <v>-1</v>
      </c>
    </row>
    <row r="13" spans="1:200" x14ac:dyDescent="0.2">
      <c r="A13">
        <f>ROW(Source!A24)</f>
        <v>24</v>
      </c>
      <c r="B13">
        <v>88223195</v>
      </c>
      <c r="C13">
        <v>88223257</v>
      </c>
      <c r="D13">
        <v>49525587</v>
      </c>
      <c r="E13">
        <v>1</v>
      </c>
      <c r="F13">
        <v>1</v>
      </c>
      <c r="G13">
        <v>1</v>
      </c>
      <c r="H13">
        <v>3</v>
      </c>
      <c r="I13" t="s">
        <v>62</v>
      </c>
      <c r="J13" t="s">
        <v>64</v>
      </c>
      <c r="K13" t="s">
        <v>63</v>
      </c>
      <c r="L13">
        <v>1348</v>
      </c>
      <c r="N13">
        <v>1009</v>
      </c>
      <c r="O13" t="s">
        <v>20</v>
      </c>
      <c r="P13" t="s">
        <v>20</v>
      </c>
      <c r="Q13">
        <v>1000</v>
      </c>
      <c r="W13">
        <v>1</v>
      </c>
      <c r="X13">
        <v>-45966985</v>
      </c>
      <c r="Y13">
        <f t="shared" si="0"/>
        <v>-1.0000000000000001E-5</v>
      </c>
      <c r="AA13">
        <v>116785.5</v>
      </c>
      <c r="AB13">
        <v>0</v>
      </c>
      <c r="AC13">
        <v>0</v>
      </c>
      <c r="AD13">
        <v>0</v>
      </c>
      <c r="AE13">
        <v>11978</v>
      </c>
      <c r="AF13">
        <v>0</v>
      </c>
      <c r="AG13">
        <v>0</v>
      </c>
      <c r="AH13">
        <v>0</v>
      </c>
      <c r="AI13">
        <v>9.75</v>
      </c>
      <c r="AJ13">
        <v>1</v>
      </c>
      <c r="AK13">
        <v>1</v>
      </c>
      <c r="AL13">
        <v>1</v>
      </c>
      <c r="AM13">
        <v>4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-1.0000000000000001E-5</v>
      </c>
      <c r="AU13" t="s">
        <v>3</v>
      </c>
      <c r="AV13">
        <v>0</v>
      </c>
      <c r="AW13">
        <v>2</v>
      </c>
      <c r="AX13">
        <v>88223294</v>
      </c>
      <c r="AY13">
        <v>1</v>
      </c>
      <c r="AZ13">
        <v>6144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ROUND(Y13*Source!I24,7)</f>
        <v>-1.9999999999999999E-6</v>
      </c>
      <c r="CY13">
        <f t="shared" si="11"/>
        <v>116785.5</v>
      </c>
      <c r="CZ13">
        <f t="shared" si="12"/>
        <v>11978</v>
      </c>
      <c r="DA13">
        <f t="shared" si="13"/>
        <v>9.75</v>
      </c>
      <c r="DB13">
        <f t="shared" si="1"/>
        <v>-0.12</v>
      </c>
      <c r="DC13">
        <f t="shared" si="2"/>
        <v>0</v>
      </c>
      <c r="DD13" t="s">
        <v>3</v>
      </c>
      <c r="DE13" t="s">
        <v>3</v>
      </c>
      <c r="DF13">
        <f t="shared" si="14"/>
        <v>0</v>
      </c>
      <c r="DG13">
        <f t="shared" si="15"/>
        <v>0</v>
      </c>
      <c r="DH13">
        <f t="shared" si="16"/>
        <v>0</v>
      </c>
      <c r="DI13">
        <f t="shared" si="5"/>
        <v>0</v>
      </c>
      <c r="DJ13">
        <f t="shared" si="17"/>
        <v>0</v>
      </c>
      <c r="DK13">
        <v>0</v>
      </c>
      <c r="DL13" t="s">
        <v>3</v>
      </c>
      <c r="DM13">
        <v>0</v>
      </c>
      <c r="DN13" t="s">
        <v>3</v>
      </c>
      <c r="DO13">
        <v>0</v>
      </c>
      <c r="GP13">
        <v>0</v>
      </c>
      <c r="GQ13">
        <v>-1</v>
      </c>
      <c r="GR13">
        <v>-1</v>
      </c>
    </row>
    <row r="14" spans="1:200" x14ac:dyDescent="0.2">
      <c r="A14">
        <f>ROW(Source!A24)</f>
        <v>24</v>
      </c>
      <c r="B14">
        <v>88223195</v>
      </c>
      <c r="C14">
        <v>88223257</v>
      </c>
      <c r="D14">
        <v>49526683</v>
      </c>
      <c r="E14">
        <v>1</v>
      </c>
      <c r="F14">
        <v>1</v>
      </c>
      <c r="G14">
        <v>1</v>
      </c>
      <c r="H14">
        <v>3</v>
      </c>
      <c r="I14" t="s">
        <v>66</v>
      </c>
      <c r="J14" t="s">
        <v>68</v>
      </c>
      <c r="K14" t="s">
        <v>67</v>
      </c>
      <c r="L14">
        <v>1348</v>
      </c>
      <c r="N14">
        <v>1009</v>
      </c>
      <c r="O14" t="s">
        <v>20</v>
      </c>
      <c r="P14" t="s">
        <v>20</v>
      </c>
      <c r="Q14">
        <v>1000</v>
      </c>
      <c r="W14">
        <v>1</v>
      </c>
      <c r="X14">
        <v>-1671348935</v>
      </c>
      <c r="Y14">
        <f t="shared" si="0"/>
        <v>-1E-4</v>
      </c>
      <c r="AA14">
        <v>369525</v>
      </c>
      <c r="AB14">
        <v>0</v>
      </c>
      <c r="AC14">
        <v>0</v>
      </c>
      <c r="AD14">
        <v>0</v>
      </c>
      <c r="AE14">
        <v>37900</v>
      </c>
      <c r="AF14">
        <v>0</v>
      </c>
      <c r="AG14">
        <v>0</v>
      </c>
      <c r="AH14">
        <v>0</v>
      </c>
      <c r="AI14">
        <v>9.75</v>
      </c>
      <c r="AJ14">
        <v>1</v>
      </c>
      <c r="AK14">
        <v>1</v>
      </c>
      <c r="AL14">
        <v>1</v>
      </c>
      <c r="AM14">
        <v>4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-1E-4</v>
      </c>
      <c r="AU14" t="s">
        <v>3</v>
      </c>
      <c r="AV14">
        <v>0</v>
      </c>
      <c r="AW14">
        <v>2</v>
      </c>
      <c r="AX14">
        <v>88223295</v>
      </c>
      <c r="AY14">
        <v>1</v>
      </c>
      <c r="AZ14">
        <v>6144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ROUND(Y14*Source!I24,7)</f>
        <v>-1.98E-5</v>
      </c>
      <c r="CY14">
        <f t="shared" si="11"/>
        <v>369525</v>
      </c>
      <c r="CZ14">
        <f t="shared" si="12"/>
        <v>37900</v>
      </c>
      <c r="DA14">
        <f t="shared" si="13"/>
        <v>9.75</v>
      </c>
      <c r="DB14">
        <f t="shared" si="1"/>
        <v>-3.79</v>
      </c>
      <c r="DC14">
        <f t="shared" si="2"/>
        <v>0</v>
      </c>
      <c r="DD14" t="s">
        <v>3</v>
      </c>
      <c r="DE14" t="s">
        <v>3</v>
      </c>
      <c r="DF14">
        <f t="shared" si="14"/>
        <v>-7</v>
      </c>
      <c r="DG14">
        <f t="shared" si="15"/>
        <v>0</v>
      </c>
      <c r="DH14">
        <f t="shared" si="16"/>
        <v>0</v>
      </c>
      <c r="DI14">
        <f t="shared" si="5"/>
        <v>0</v>
      </c>
      <c r="DJ14">
        <f t="shared" si="17"/>
        <v>-7</v>
      </c>
      <c r="DK14">
        <v>0</v>
      </c>
      <c r="DL14" t="s">
        <v>3</v>
      </c>
      <c r="DM14">
        <v>0</v>
      </c>
      <c r="DN14" t="s">
        <v>3</v>
      </c>
      <c r="DO14">
        <v>0</v>
      </c>
      <c r="GP14">
        <v>0</v>
      </c>
      <c r="GQ14">
        <v>-1</v>
      </c>
      <c r="GR14">
        <v>-1</v>
      </c>
    </row>
    <row r="15" spans="1:200" x14ac:dyDescent="0.2">
      <c r="A15">
        <f>ROW(Source!A24)</f>
        <v>24</v>
      </c>
      <c r="B15">
        <v>88223195</v>
      </c>
      <c r="C15">
        <v>88223257</v>
      </c>
      <c r="D15">
        <v>49540265</v>
      </c>
      <c r="E15">
        <v>1</v>
      </c>
      <c r="F15">
        <v>1</v>
      </c>
      <c r="G15">
        <v>1</v>
      </c>
      <c r="H15">
        <v>3</v>
      </c>
      <c r="I15" t="s">
        <v>70</v>
      </c>
      <c r="J15" t="s">
        <v>72</v>
      </c>
      <c r="K15" t="s">
        <v>71</v>
      </c>
      <c r="L15">
        <v>1348</v>
      </c>
      <c r="N15">
        <v>1009</v>
      </c>
      <c r="O15" t="s">
        <v>20</v>
      </c>
      <c r="P15" t="s">
        <v>20</v>
      </c>
      <c r="Q15">
        <v>1000</v>
      </c>
      <c r="W15">
        <v>1</v>
      </c>
      <c r="X15">
        <v>-1915778085</v>
      </c>
      <c r="Y15">
        <f t="shared" si="0"/>
        <v>-2.0000000000000001E-4</v>
      </c>
      <c r="AA15">
        <v>75192</v>
      </c>
      <c r="AB15">
        <v>0</v>
      </c>
      <c r="AC15">
        <v>0</v>
      </c>
      <c r="AD15">
        <v>0</v>
      </c>
      <c r="AE15">
        <v>7712</v>
      </c>
      <c r="AF15">
        <v>0</v>
      </c>
      <c r="AG15">
        <v>0</v>
      </c>
      <c r="AH15">
        <v>0</v>
      </c>
      <c r="AI15">
        <v>9.75</v>
      </c>
      <c r="AJ15">
        <v>1</v>
      </c>
      <c r="AK15">
        <v>1</v>
      </c>
      <c r="AL15">
        <v>1</v>
      </c>
      <c r="AM15">
        <v>4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-2.0000000000000001E-4</v>
      </c>
      <c r="AU15" t="s">
        <v>3</v>
      </c>
      <c r="AV15">
        <v>0</v>
      </c>
      <c r="AW15">
        <v>2</v>
      </c>
      <c r="AX15">
        <v>88223297</v>
      </c>
      <c r="AY15">
        <v>1</v>
      </c>
      <c r="AZ15">
        <v>6144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ROUND(Y15*Source!I24,7)</f>
        <v>-3.9499999999999998E-5</v>
      </c>
      <c r="CY15">
        <f t="shared" si="11"/>
        <v>75192</v>
      </c>
      <c r="CZ15">
        <f t="shared" si="12"/>
        <v>7712</v>
      </c>
      <c r="DA15">
        <f t="shared" si="13"/>
        <v>9.75</v>
      </c>
      <c r="DB15">
        <f t="shared" si="1"/>
        <v>-1.54</v>
      </c>
      <c r="DC15">
        <f t="shared" si="2"/>
        <v>0</v>
      </c>
      <c r="DD15" t="s">
        <v>3</v>
      </c>
      <c r="DE15" t="s">
        <v>3</v>
      </c>
      <c r="DF15">
        <f t="shared" si="14"/>
        <v>-3</v>
      </c>
      <c r="DG15">
        <f t="shared" si="15"/>
        <v>0</v>
      </c>
      <c r="DH15">
        <f t="shared" si="16"/>
        <v>0</v>
      </c>
      <c r="DI15">
        <f t="shared" si="5"/>
        <v>0</v>
      </c>
      <c r="DJ15">
        <f t="shared" si="17"/>
        <v>-3</v>
      </c>
      <c r="DK15">
        <v>0</v>
      </c>
      <c r="DL15" t="s">
        <v>3</v>
      </c>
      <c r="DM15">
        <v>0</v>
      </c>
      <c r="DN15" t="s">
        <v>3</v>
      </c>
      <c r="DO15">
        <v>0</v>
      </c>
      <c r="GP15">
        <v>0</v>
      </c>
      <c r="GQ15">
        <v>-1</v>
      </c>
      <c r="GR15">
        <v>-1</v>
      </c>
    </row>
    <row r="16" spans="1:200" x14ac:dyDescent="0.2">
      <c r="A16">
        <f>ROW(Source!A24)</f>
        <v>24</v>
      </c>
      <c r="B16">
        <v>88223195</v>
      </c>
      <c r="C16">
        <v>88223257</v>
      </c>
      <c r="D16">
        <v>49542292</v>
      </c>
      <c r="E16">
        <v>1</v>
      </c>
      <c r="F16">
        <v>1</v>
      </c>
      <c r="G16">
        <v>1</v>
      </c>
      <c r="H16">
        <v>3</v>
      </c>
      <c r="I16" t="s">
        <v>74</v>
      </c>
      <c r="J16" t="s">
        <v>77</v>
      </c>
      <c r="K16" t="s">
        <v>75</v>
      </c>
      <c r="L16">
        <v>1302</v>
      </c>
      <c r="N16">
        <v>1003</v>
      </c>
      <c r="O16" t="s">
        <v>76</v>
      </c>
      <c r="P16" t="s">
        <v>76</v>
      </c>
      <c r="Q16">
        <v>10</v>
      </c>
      <c r="W16">
        <v>1</v>
      </c>
      <c r="X16">
        <v>581091037</v>
      </c>
      <c r="Y16">
        <f t="shared" si="0"/>
        <v>-1.8700000000000001E-2</v>
      </c>
      <c r="AA16">
        <v>489.84</v>
      </c>
      <c r="AB16">
        <v>0</v>
      </c>
      <c r="AC16">
        <v>0</v>
      </c>
      <c r="AD16">
        <v>0</v>
      </c>
      <c r="AE16">
        <v>50.24</v>
      </c>
      <c r="AF16">
        <v>0</v>
      </c>
      <c r="AG16">
        <v>0</v>
      </c>
      <c r="AH16">
        <v>0</v>
      </c>
      <c r="AI16">
        <v>9.75</v>
      </c>
      <c r="AJ16">
        <v>1</v>
      </c>
      <c r="AK16">
        <v>1</v>
      </c>
      <c r="AL16">
        <v>1</v>
      </c>
      <c r="AM16">
        <v>4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-1.8700000000000001E-2</v>
      </c>
      <c r="AU16" t="s">
        <v>3</v>
      </c>
      <c r="AV16">
        <v>0</v>
      </c>
      <c r="AW16">
        <v>2</v>
      </c>
      <c r="AX16">
        <v>88223298</v>
      </c>
      <c r="AY16">
        <v>1</v>
      </c>
      <c r="AZ16">
        <v>6144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ROUND(Y16*Source!I24,7)</f>
        <v>-3.6970000000000002E-3</v>
      </c>
      <c r="CY16">
        <f t="shared" si="11"/>
        <v>489.84</v>
      </c>
      <c r="CZ16">
        <f t="shared" si="12"/>
        <v>50.24</v>
      </c>
      <c r="DA16">
        <f t="shared" si="13"/>
        <v>9.75</v>
      </c>
      <c r="DB16">
        <f t="shared" si="1"/>
        <v>-0.94</v>
      </c>
      <c r="DC16">
        <f t="shared" si="2"/>
        <v>0</v>
      </c>
      <c r="DD16" t="s">
        <v>3</v>
      </c>
      <c r="DE16" t="s">
        <v>3</v>
      </c>
      <c r="DF16">
        <f t="shared" si="14"/>
        <v>-2</v>
      </c>
      <c r="DG16">
        <f t="shared" si="15"/>
        <v>0</v>
      </c>
      <c r="DH16">
        <f t="shared" si="16"/>
        <v>0</v>
      </c>
      <c r="DI16">
        <f t="shared" si="5"/>
        <v>0</v>
      </c>
      <c r="DJ16">
        <f t="shared" si="17"/>
        <v>-2</v>
      </c>
      <c r="DK16">
        <v>0</v>
      </c>
      <c r="DL16" t="s">
        <v>3</v>
      </c>
      <c r="DM16">
        <v>0</v>
      </c>
      <c r="DN16" t="s">
        <v>3</v>
      </c>
      <c r="DO16">
        <v>0</v>
      </c>
      <c r="GP16">
        <v>0</v>
      </c>
      <c r="GQ16">
        <v>-1</v>
      </c>
      <c r="GR16">
        <v>-1</v>
      </c>
    </row>
    <row r="17" spans="1:200" x14ac:dyDescent="0.2">
      <c r="A17">
        <f>ROW(Source!A24)</f>
        <v>24</v>
      </c>
      <c r="B17">
        <v>88223195</v>
      </c>
      <c r="C17">
        <v>88223257</v>
      </c>
      <c r="D17">
        <v>49542647</v>
      </c>
      <c r="E17">
        <v>1</v>
      </c>
      <c r="F17">
        <v>1</v>
      </c>
      <c r="G17">
        <v>1</v>
      </c>
      <c r="H17">
        <v>3</v>
      </c>
      <c r="I17" t="s">
        <v>79</v>
      </c>
      <c r="J17" t="s">
        <v>81</v>
      </c>
      <c r="K17" t="s">
        <v>80</v>
      </c>
      <c r="L17">
        <v>1348</v>
      </c>
      <c r="N17">
        <v>1009</v>
      </c>
      <c r="O17" t="s">
        <v>20</v>
      </c>
      <c r="P17" t="s">
        <v>20</v>
      </c>
      <c r="Q17">
        <v>1000</v>
      </c>
      <c r="W17">
        <v>1</v>
      </c>
      <c r="X17">
        <v>-120483918</v>
      </c>
      <c r="Y17">
        <f t="shared" si="0"/>
        <v>-3.0000000000000001E-5</v>
      </c>
      <c r="AA17">
        <v>43438.2</v>
      </c>
      <c r="AB17">
        <v>0</v>
      </c>
      <c r="AC17">
        <v>0</v>
      </c>
      <c r="AD17">
        <v>0</v>
      </c>
      <c r="AE17">
        <v>4455.2</v>
      </c>
      <c r="AF17">
        <v>0</v>
      </c>
      <c r="AG17">
        <v>0</v>
      </c>
      <c r="AH17">
        <v>0</v>
      </c>
      <c r="AI17">
        <v>9.75</v>
      </c>
      <c r="AJ17">
        <v>1</v>
      </c>
      <c r="AK17">
        <v>1</v>
      </c>
      <c r="AL17">
        <v>1</v>
      </c>
      <c r="AM17">
        <v>4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-3.0000000000000001E-5</v>
      </c>
      <c r="AU17" t="s">
        <v>3</v>
      </c>
      <c r="AV17">
        <v>0</v>
      </c>
      <c r="AW17">
        <v>2</v>
      </c>
      <c r="AX17">
        <v>88223299</v>
      </c>
      <c r="AY17">
        <v>1</v>
      </c>
      <c r="AZ17">
        <v>6144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ROUND(Y17*Source!I24,7)</f>
        <v>-5.9000000000000003E-6</v>
      </c>
      <c r="CY17">
        <f t="shared" si="11"/>
        <v>43438.2</v>
      </c>
      <c r="CZ17">
        <f t="shared" si="12"/>
        <v>4455.2</v>
      </c>
      <c r="DA17">
        <f t="shared" si="13"/>
        <v>9.75</v>
      </c>
      <c r="DB17">
        <f t="shared" si="1"/>
        <v>-0.13</v>
      </c>
      <c r="DC17">
        <f t="shared" si="2"/>
        <v>0</v>
      </c>
      <c r="DD17" t="s">
        <v>3</v>
      </c>
      <c r="DE17" t="s">
        <v>3</v>
      </c>
      <c r="DF17">
        <f t="shared" si="14"/>
        <v>0</v>
      </c>
      <c r="DG17">
        <f t="shared" si="15"/>
        <v>0</v>
      </c>
      <c r="DH17">
        <f t="shared" si="16"/>
        <v>0</v>
      </c>
      <c r="DI17">
        <f t="shared" si="5"/>
        <v>0</v>
      </c>
      <c r="DJ17">
        <f t="shared" si="17"/>
        <v>0</v>
      </c>
      <c r="DK17">
        <v>0</v>
      </c>
      <c r="DL17" t="s">
        <v>3</v>
      </c>
      <c r="DM17">
        <v>0</v>
      </c>
      <c r="DN17" t="s">
        <v>3</v>
      </c>
      <c r="DO17">
        <v>0</v>
      </c>
      <c r="GP17">
        <v>0</v>
      </c>
      <c r="GQ17">
        <v>-1</v>
      </c>
      <c r="GR17">
        <v>-1</v>
      </c>
    </row>
    <row r="18" spans="1:200" x14ac:dyDescent="0.2">
      <c r="A18">
        <f>ROW(Source!A24)</f>
        <v>24</v>
      </c>
      <c r="B18">
        <v>88223195</v>
      </c>
      <c r="C18">
        <v>88223257</v>
      </c>
      <c r="D18">
        <v>49543370</v>
      </c>
      <c r="E18">
        <v>1</v>
      </c>
      <c r="F18">
        <v>1</v>
      </c>
      <c r="G18">
        <v>1</v>
      </c>
      <c r="H18">
        <v>3</v>
      </c>
      <c r="I18" t="s">
        <v>83</v>
      </c>
      <c r="J18" t="s">
        <v>85</v>
      </c>
      <c r="K18" t="s">
        <v>84</v>
      </c>
      <c r="L18">
        <v>1348</v>
      </c>
      <c r="N18">
        <v>1009</v>
      </c>
      <c r="O18" t="s">
        <v>20</v>
      </c>
      <c r="P18" t="s">
        <v>20</v>
      </c>
      <c r="Q18">
        <v>1000</v>
      </c>
      <c r="W18">
        <v>1</v>
      </c>
      <c r="X18">
        <v>834877976</v>
      </c>
      <c r="Y18">
        <f t="shared" si="0"/>
        <v>-1.9400000000000001E-3</v>
      </c>
      <c r="AA18">
        <v>47970</v>
      </c>
      <c r="AB18">
        <v>0</v>
      </c>
      <c r="AC18">
        <v>0</v>
      </c>
      <c r="AD18">
        <v>0</v>
      </c>
      <c r="AE18">
        <v>4920</v>
      </c>
      <c r="AF18">
        <v>0</v>
      </c>
      <c r="AG18">
        <v>0</v>
      </c>
      <c r="AH18">
        <v>0</v>
      </c>
      <c r="AI18">
        <v>9.75</v>
      </c>
      <c r="AJ18">
        <v>1</v>
      </c>
      <c r="AK18">
        <v>1</v>
      </c>
      <c r="AL18">
        <v>1</v>
      </c>
      <c r="AM18">
        <v>4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-1.9400000000000001E-3</v>
      </c>
      <c r="AU18" t="s">
        <v>3</v>
      </c>
      <c r="AV18">
        <v>0</v>
      </c>
      <c r="AW18">
        <v>2</v>
      </c>
      <c r="AX18">
        <v>88223300</v>
      </c>
      <c r="AY18">
        <v>1</v>
      </c>
      <c r="AZ18">
        <v>6144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ROUND(Y18*Source!I24,7)</f>
        <v>-3.835E-4</v>
      </c>
      <c r="CY18">
        <f t="shared" si="11"/>
        <v>47970</v>
      </c>
      <c r="CZ18">
        <f t="shared" si="12"/>
        <v>4920</v>
      </c>
      <c r="DA18">
        <f t="shared" si="13"/>
        <v>9.75</v>
      </c>
      <c r="DB18">
        <f t="shared" si="1"/>
        <v>-9.5399999999999991</v>
      </c>
      <c r="DC18">
        <f t="shared" si="2"/>
        <v>0</v>
      </c>
      <c r="DD18" t="s">
        <v>3</v>
      </c>
      <c r="DE18" t="s">
        <v>3</v>
      </c>
      <c r="DF18">
        <f t="shared" si="14"/>
        <v>-18</v>
      </c>
      <c r="DG18">
        <f t="shared" si="15"/>
        <v>0</v>
      </c>
      <c r="DH18">
        <f t="shared" si="16"/>
        <v>0</v>
      </c>
      <c r="DI18">
        <f t="shared" si="5"/>
        <v>0</v>
      </c>
      <c r="DJ18">
        <f t="shared" si="17"/>
        <v>-18</v>
      </c>
      <c r="DK18">
        <v>0</v>
      </c>
      <c r="DL18" t="s">
        <v>3</v>
      </c>
      <c r="DM18">
        <v>0</v>
      </c>
      <c r="DN18" t="s">
        <v>3</v>
      </c>
      <c r="DO18">
        <v>0</v>
      </c>
      <c r="GP18">
        <v>0</v>
      </c>
      <c r="GQ18">
        <v>-1</v>
      </c>
      <c r="GR18">
        <v>-1</v>
      </c>
    </row>
    <row r="19" spans="1:200" x14ac:dyDescent="0.2">
      <c r="A19">
        <f>ROW(Source!A24)</f>
        <v>24</v>
      </c>
      <c r="B19">
        <v>88223195</v>
      </c>
      <c r="C19">
        <v>88223257</v>
      </c>
      <c r="D19">
        <v>49546631</v>
      </c>
      <c r="E19">
        <v>1</v>
      </c>
      <c r="F19">
        <v>1</v>
      </c>
      <c r="G19">
        <v>1</v>
      </c>
      <c r="H19">
        <v>3</v>
      </c>
      <c r="I19" t="s">
        <v>87</v>
      </c>
      <c r="J19" t="s">
        <v>89</v>
      </c>
      <c r="K19" t="s">
        <v>88</v>
      </c>
      <c r="L19">
        <v>1339</v>
      </c>
      <c r="N19">
        <v>1007</v>
      </c>
      <c r="O19" t="s">
        <v>46</v>
      </c>
      <c r="P19" t="s">
        <v>46</v>
      </c>
      <c r="Q19">
        <v>1</v>
      </c>
      <c r="W19">
        <v>1</v>
      </c>
      <c r="X19">
        <v>1758287014</v>
      </c>
      <c r="Y19">
        <f t="shared" si="0"/>
        <v>-1.0300000000000001E-3</v>
      </c>
      <c r="AA19">
        <v>16575</v>
      </c>
      <c r="AB19">
        <v>0</v>
      </c>
      <c r="AC19">
        <v>0</v>
      </c>
      <c r="AD19">
        <v>0</v>
      </c>
      <c r="AE19">
        <v>1700</v>
      </c>
      <c r="AF19">
        <v>0</v>
      </c>
      <c r="AG19">
        <v>0</v>
      </c>
      <c r="AH19">
        <v>0</v>
      </c>
      <c r="AI19">
        <v>9.75</v>
      </c>
      <c r="AJ19">
        <v>1</v>
      </c>
      <c r="AK19">
        <v>1</v>
      </c>
      <c r="AL19">
        <v>1</v>
      </c>
      <c r="AM19">
        <v>4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-1.0300000000000001E-3</v>
      </c>
      <c r="AU19" t="s">
        <v>3</v>
      </c>
      <c r="AV19">
        <v>0</v>
      </c>
      <c r="AW19">
        <v>2</v>
      </c>
      <c r="AX19">
        <v>88223301</v>
      </c>
      <c r="AY19">
        <v>1</v>
      </c>
      <c r="AZ19">
        <v>6144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v>0</v>
      </c>
      <c r="CX19">
        <f>ROUND(Y19*Source!I24,7)</f>
        <v>-2.0359999999999999E-4</v>
      </c>
      <c r="CY19">
        <f t="shared" si="11"/>
        <v>16575</v>
      </c>
      <c r="CZ19">
        <f t="shared" si="12"/>
        <v>1700</v>
      </c>
      <c r="DA19">
        <f t="shared" si="13"/>
        <v>9.75</v>
      </c>
      <c r="DB19">
        <f t="shared" si="1"/>
        <v>-1.75</v>
      </c>
      <c r="DC19">
        <f t="shared" si="2"/>
        <v>0</v>
      </c>
      <c r="DD19" t="s">
        <v>3</v>
      </c>
      <c r="DE19" t="s">
        <v>3</v>
      </c>
      <c r="DF19">
        <f t="shared" si="14"/>
        <v>-3</v>
      </c>
      <c r="DG19">
        <f t="shared" si="15"/>
        <v>0</v>
      </c>
      <c r="DH19">
        <f t="shared" si="16"/>
        <v>0</v>
      </c>
      <c r="DI19">
        <f t="shared" si="5"/>
        <v>0</v>
      </c>
      <c r="DJ19">
        <f t="shared" si="17"/>
        <v>-3</v>
      </c>
      <c r="DK19">
        <v>0</v>
      </c>
      <c r="DL19" t="s">
        <v>3</v>
      </c>
      <c r="DM19">
        <v>0</v>
      </c>
      <c r="DN19" t="s">
        <v>3</v>
      </c>
      <c r="DO19">
        <v>0</v>
      </c>
      <c r="GP19">
        <v>0</v>
      </c>
      <c r="GQ19">
        <v>-1</v>
      </c>
      <c r="GR19">
        <v>-1</v>
      </c>
    </row>
    <row r="20" spans="1:200" x14ac:dyDescent="0.2">
      <c r="A20">
        <f>ROW(Source!A24)</f>
        <v>24</v>
      </c>
      <c r="B20">
        <v>88223195</v>
      </c>
      <c r="C20">
        <v>88223257</v>
      </c>
      <c r="D20">
        <v>49554249</v>
      </c>
      <c r="E20">
        <v>1</v>
      </c>
      <c r="F20">
        <v>1</v>
      </c>
      <c r="G20">
        <v>1</v>
      </c>
      <c r="H20">
        <v>3</v>
      </c>
      <c r="I20" t="s">
        <v>91</v>
      </c>
      <c r="J20" t="s">
        <v>93</v>
      </c>
      <c r="K20" t="s">
        <v>92</v>
      </c>
      <c r="L20">
        <v>1348</v>
      </c>
      <c r="N20">
        <v>1009</v>
      </c>
      <c r="O20" t="s">
        <v>20</v>
      </c>
      <c r="P20" t="s">
        <v>20</v>
      </c>
      <c r="Q20">
        <v>1000</v>
      </c>
      <c r="W20">
        <v>1</v>
      </c>
      <c r="X20">
        <v>264248573</v>
      </c>
      <c r="Y20">
        <f t="shared" si="0"/>
        <v>-3.1E-4</v>
      </c>
      <c r="AA20">
        <v>152295</v>
      </c>
      <c r="AB20">
        <v>0</v>
      </c>
      <c r="AC20">
        <v>0</v>
      </c>
      <c r="AD20">
        <v>0</v>
      </c>
      <c r="AE20">
        <v>15620</v>
      </c>
      <c r="AF20">
        <v>0</v>
      </c>
      <c r="AG20">
        <v>0</v>
      </c>
      <c r="AH20">
        <v>0</v>
      </c>
      <c r="AI20">
        <v>9.75</v>
      </c>
      <c r="AJ20">
        <v>1</v>
      </c>
      <c r="AK20">
        <v>1</v>
      </c>
      <c r="AL20">
        <v>1</v>
      </c>
      <c r="AM20">
        <v>4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-3.1E-4</v>
      </c>
      <c r="AU20" t="s">
        <v>3</v>
      </c>
      <c r="AV20">
        <v>0</v>
      </c>
      <c r="AW20">
        <v>2</v>
      </c>
      <c r="AX20">
        <v>88223302</v>
      </c>
      <c r="AY20">
        <v>1</v>
      </c>
      <c r="AZ20">
        <v>6144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ROUND(Y20*Source!I24,7)</f>
        <v>-6.1299999999999999E-5</v>
      </c>
      <c r="CY20">
        <f t="shared" si="11"/>
        <v>152295</v>
      </c>
      <c r="CZ20">
        <f t="shared" si="12"/>
        <v>15620</v>
      </c>
      <c r="DA20">
        <f t="shared" si="13"/>
        <v>9.75</v>
      </c>
      <c r="DB20">
        <f t="shared" si="1"/>
        <v>-4.84</v>
      </c>
      <c r="DC20">
        <f t="shared" si="2"/>
        <v>0</v>
      </c>
      <c r="DD20" t="s">
        <v>3</v>
      </c>
      <c r="DE20" t="s">
        <v>3</v>
      </c>
      <c r="DF20">
        <f t="shared" si="14"/>
        <v>-9</v>
      </c>
      <c r="DG20">
        <f t="shared" si="15"/>
        <v>0</v>
      </c>
      <c r="DH20">
        <f t="shared" si="16"/>
        <v>0</v>
      </c>
      <c r="DI20">
        <f t="shared" si="5"/>
        <v>0</v>
      </c>
      <c r="DJ20">
        <f t="shared" si="17"/>
        <v>-9</v>
      </c>
      <c r="DK20">
        <v>0</v>
      </c>
      <c r="DL20" t="s">
        <v>3</v>
      </c>
      <c r="DM20">
        <v>0</v>
      </c>
      <c r="DN20" t="s">
        <v>3</v>
      </c>
      <c r="DO20">
        <v>0</v>
      </c>
      <c r="GP20">
        <v>0</v>
      </c>
      <c r="GQ20">
        <v>-1</v>
      </c>
      <c r="GR20">
        <v>-1</v>
      </c>
    </row>
    <row r="21" spans="1:200" x14ac:dyDescent="0.2">
      <c r="A21">
        <f>ROW(Source!A24)</f>
        <v>24</v>
      </c>
      <c r="B21">
        <v>88223195</v>
      </c>
      <c r="C21">
        <v>88223257</v>
      </c>
      <c r="D21">
        <v>49555362</v>
      </c>
      <c r="E21">
        <v>1</v>
      </c>
      <c r="F21">
        <v>1</v>
      </c>
      <c r="G21">
        <v>1</v>
      </c>
      <c r="H21">
        <v>3</v>
      </c>
      <c r="I21" t="s">
        <v>95</v>
      </c>
      <c r="J21" t="s">
        <v>97</v>
      </c>
      <c r="K21" t="s">
        <v>96</v>
      </c>
      <c r="L21">
        <v>1346</v>
      </c>
      <c r="N21">
        <v>1009</v>
      </c>
      <c r="O21" t="s">
        <v>51</v>
      </c>
      <c r="P21" t="s">
        <v>51</v>
      </c>
      <c r="Q21">
        <v>1</v>
      </c>
      <c r="W21">
        <v>1</v>
      </c>
      <c r="X21">
        <v>-1449230318</v>
      </c>
      <c r="Y21">
        <f t="shared" si="0"/>
        <v>-0.6</v>
      </c>
      <c r="AA21">
        <v>91.85</v>
      </c>
      <c r="AB21">
        <v>0</v>
      </c>
      <c r="AC21">
        <v>0</v>
      </c>
      <c r="AD21">
        <v>0</v>
      </c>
      <c r="AE21">
        <v>9.42</v>
      </c>
      <c r="AF21">
        <v>0</v>
      </c>
      <c r="AG21">
        <v>0</v>
      </c>
      <c r="AH21">
        <v>0</v>
      </c>
      <c r="AI21">
        <v>9.75</v>
      </c>
      <c r="AJ21">
        <v>1</v>
      </c>
      <c r="AK21">
        <v>1</v>
      </c>
      <c r="AL21">
        <v>1</v>
      </c>
      <c r="AM21">
        <v>4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-0.6</v>
      </c>
      <c r="AU21" t="s">
        <v>3</v>
      </c>
      <c r="AV21">
        <v>0</v>
      </c>
      <c r="AW21">
        <v>2</v>
      </c>
      <c r="AX21">
        <v>88223303</v>
      </c>
      <c r="AY21">
        <v>1</v>
      </c>
      <c r="AZ21">
        <v>6144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ROUND(Y21*Source!I24,7)</f>
        <v>-0.11862</v>
      </c>
      <c r="CY21">
        <f t="shared" si="11"/>
        <v>91.85</v>
      </c>
      <c r="CZ21">
        <f t="shared" si="12"/>
        <v>9.42</v>
      </c>
      <c r="DA21">
        <f t="shared" si="13"/>
        <v>9.75</v>
      </c>
      <c r="DB21">
        <f t="shared" si="1"/>
        <v>-5.65</v>
      </c>
      <c r="DC21">
        <f t="shared" si="2"/>
        <v>0</v>
      </c>
      <c r="DD21" t="s">
        <v>3</v>
      </c>
      <c r="DE21" t="s">
        <v>3</v>
      </c>
      <c r="DF21">
        <f t="shared" si="14"/>
        <v>-11</v>
      </c>
      <c r="DG21">
        <f t="shared" si="15"/>
        <v>0</v>
      </c>
      <c r="DH21">
        <f t="shared" si="16"/>
        <v>0</v>
      </c>
      <c r="DI21">
        <f t="shared" si="5"/>
        <v>0</v>
      </c>
      <c r="DJ21">
        <f t="shared" si="17"/>
        <v>-11</v>
      </c>
      <c r="DK21">
        <v>0</v>
      </c>
      <c r="DL21" t="s">
        <v>3</v>
      </c>
      <c r="DM21">
        <v>0</v>
      </c>
      <c r="DN21" t="s">
        <v>3</v>
      </c>
      <c r="DO21">
        <v>0</v>
      </c>
      <c r="GP21">
        <v>0</v>
      </c>
      <c r="GQ21">
        <v>-1</v>
      </c>
      <c r="GR21">
        <v>-1</v>
      </c>
    </row>
    <row r="22" spans="1:200" x14ac:dyDescent="0.2">
      <c r="A22">
        <f>ROW(Source!A24)</f>
        <v>24</v>
      </c>
      <c r="B22">
        <v>88223195</v>
      </c>
      <c r="C22">
        <v>88223257</v>
      </c>
      <c r="D22">
        <v>0</v>
      </c>
      <c r="E22">
        <v>1</v>
      </c>
      <c r="F22">
        <v>1</v>
      </c>
      <c r="G22">
        <v>1</v>
      </c>
      <c r="H22">
        <v>3</v>
      </c>
      <c r="I22" t="s">
        <v>28</v>
      </c>
      <c r="J22" t="s">
        <v>3</v>
      </c>
      <c r="K22" t="s">
        <v>29</v>
      </c>
      <c r="L22">
        <v>1371</v>
      </c>
      <c r="N22">
        <v>1013</v>
      </c>
      <c r="O22" t="s">
        <v>30</v>
      </c>
      <c r="P22" t="s">
        <v>30</v>
      </c>
      <c r="Q22">
        <v>1</v>
      </c>
      <c r="W22">
        <v>0</v>
      </c>
      <c r="X22">
        <v>605044612</v>
      </c>
      <c r="Y22">
        <f t="shared" si="0"/>
        <v>20000</v>
      </c>
      <c r="AA22">
        <v>16.47</v>
      </c>
      <c r="AB22">
        <v>0</v>
      </c>
      <c r="AC22">
        <v>0</v>
      </c>
      <c r="AD22">
        <v>0</v>
      </c>
      <c r="AE22">
        <v>17.22</v>
      </c>
      <c r="AF22">
        <v>0</v>
      </c>
      <c r="AG22">
        <v>0</v>
      </c>
      <c r="AH22">
        <v>0</v>
      </c>
      <c r="AI22">
        <v>9.75</v>
      </c>
      <c r="AJ22">
        <v>1</v>
      </c>
      <c r="AK22">
        <v>1</v>
      </c>
      <c r="AL22">
        <v>1</v>
      </c>
      <c r="AM22">
        <v>4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3</v>
      </c>
      <c r="AT22">
        <v>20000</v>
      </c>
      <c r="AU22" t="s">
        <v>3</v>
      </c>
      <c r="AV22">
        <v>0</v>
      </c>
      <c r="AW22">
        <v>1</v>
      </c>
      <c r="AX22">
        <v>-1</v>
      </c>
      <c r="AY22">
        <v>0</v>
      </c>
      <c r="AZ22">
        <v>0</v>
      </c>
      <c r="BA22" t="s">
        <v>3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ROUND(Y22*Source!I24,7)</f>
        <v>3954</v>
      </c>
      <c r="CY22">
        <f t="shared" si="11"/>
        <v>16.47</v>
      </c>
      <c r="CZ22">
        <f t="shared" si="12"/>
        <v>17.22</v>
      </c>
      <c r="DA22">
        <f t="shared" si="13"/>
        <v>9.75</v>
      </c>
      <c r="DB22">
        <f t="shared" si="1"/>
        <v>344400</v>
      </c>
      <c r="DC22">
        <f t="shared" si="2"/>
        <v>0</v>
      </c>
      <c r="DD22" t="s">
        <v>3</v>
      </c>
      <c r="DE22" t="s">
        <v>3</v>
      </c>
      <c r="DF22">
        <f t="shared" si="14"/>
        <v>664272</v>
      </c>
      <c r="DG22">
        <f t="shared" si="15"/>
        <v>0</v>
      </c>
      <c r="DH22">
        <f t="shared" si="16"/>
        <v>0</v>
      </c>
      <c r="DI22">
        <f t="shared" si="5"/>
        <v>0</v>
      </c>
      <c r="DJ22">
        <f t="shared" si="17"/>
        <v>664272</v>
      </c>
      <c r="DK22">
        <v>0</v>
      </c>
      <c r="DL22" t="s">
        <v>3</v>
      </c>
      <c r="DM22">
        <v>0</v>
      </c>
      <c r="DN22" t="s">
        <v>3</v>
      </c>
      <c r="DO22">
        <v>0</v>
      </c>
      <c r="GP22">
        <v>1</v>
      </c>
      <c r="GQ22">
        <v>-1</v>
      </c>
      <c r="GR22">
        <v>-1</v>
      </c>
    </row>
    <row r="23" spans="1:200" x14ac:dyDescent="0.2">
      <c r="A23">
        <f>ROW(Source!A24)</f>
        <v>24</v>
      </c>
      <c r="B23">
        <v>88223195</v>
      </c>
      <c r="C23">
        <v>88223257</v>
      </c>
      <c r="D23">
        <v>0</v>
      </c>
      <c r="E23">
        <v>1</v>
      </c>
      <c r="F23">
        <v>1</v>
      </c>
      <c r="G23">
        <v>1</v>
      </c>
      <c r="H23">
        <v>3</v>
      </c>
      <c r="I23" t="s">
        <v>28</v>
      </c>
      <c r="J23" t="s">
        <v>3</v>
      </c>
      <c r="K23" t="s">
        <v>38</v>
      </c>
      <c r="L23">
        <v>1371</v>
      </c>
      <c r="N23">
        <v>1013</v>
      </c>
      <c r="O23" t="s">
        <v>30</v>
      </c>
      <c r="P23" t="s">
        <v>30</v>
      </c>
      <c r="Q23">
        <v>1</v>
      </c>
      <c r="W23">
        <v>0</v>
      </c>
      <c r="X23">
        <v>-362524378</v>
      </c>
      <c r="Y23">
        <f t="shared" si="0"/>
        <v>20000</v>
      </c>
      <c r="AA23">
        <v>8.36</v>
      </c>
      <c r="AB23">
        <v>0</v>
      </c>
      <c r="AC23">
        <v>0</v>
      </c>
      <c r="AD23">
        <v>0</v>
      </c>
      <c r="AE23">
        <v>8.74</v>
      </c>
      <c r="AF23">
        <v>0</v>
      </c>
      <c r="AG23">
        <v>0</v>
      </c>
      <c r="AH23">
        <v>0</v>
      </c>
      <c r="AI23">
        <v>9.75</v>
      </c>
      <c r="AJ23">
        <v>1</v>
      </c>
      <c r="AK23">
        <v>1</v>
      </c>
      <c r="AL23">
        <v>1</v>
      </c>
      <c r="AM23">
        <v>4</v>
      </c>
      <c r="AN23">
        <v>0</v>
      </c>
      <c r="AO23">
        <v>0</v>
      </c>
      <c r="AP23">
        <v>0</v>
      </c>
      <c r="AQ23">
        <v>0</v>
      </c>
      <c r="AR23">
        <v>0</v>
      </c>
      <c r="AS23" t="s">
        <v>3</v>
      </c>
      <c r="AT23">
        <v>20000</v>
      </c>
      <c r="AU23" t="s">
        <v>3</v>
      </c>
      <c r="AV23">
        <v>0</v>
      </c>
      <c r="AW23">
        <v>1</v>
      </c>
      <c r="AX23">
        <v>-1</v>
      </c>
      <c r="AY23">
        <v>0</v>
      </c>
      <c r="AZ23">
        <v>0</v>
      </c>
      <c r="BA23" t="s">
        <v>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ROUND(Y23*Source!I24,7)</f>
        <v>3954</v>
      </c>
      <c r="CY23">
        <f t="shared" si="11"/>
        <v>8.36</v>
      </c>
      <c r="CZ23">
        <f t="shared" si="12"/>
        <v>8.74</v>
      </c>
      <c r="DA23">
        <f t="shared" si="13"/>
        <v>9.75</v>
      </c>
      <c r="DB23">
        <f t="shared" si="1"/>
        <v>174800</v>
      </c>
      <c r="DC23">
        <f t="shared" si="2"/>
        <v>0</v>
      </c>
      <c r="DD23" t="s">
        <v>3</v>
      </c>
      <c r="DE23" t="s">
        <v>3</v>
      </c>
      <c r="DF23">
        <f t="shared" si="14"/>
        <v>336090</v>
      </c>
      <c r="DG23">
        <f t="shared" si="15"/>
        <v>0</v>
      </c>
      <c r="DH23">
        <f t="shared" si="16"/>
        <v>0</v>
      </c>
      <c r="DI23">
        <f t="shared" si="5"/>
        <v>0</v>
      </c>
      <c r="DJ23">
        <f t="shared" si="17"/>
        <v>336090</v>
      </c>
      <c r="DK23">
        <v>0</v>
      </c>
      <c r="DL23" t="s">
        <v>3</v>
      </c>
      <c r="DM23">
        <v>0</v>
      </c>
      <c r="DN23" t="s">
        <v>3</v>
      </c>
      <c r="DO23">
        <v>0</v>
      </c>
      <c r="GP23">
        <v>1</v>
      </c>
      <c r="GQ23">
        <v>-1</v>
      </c>
      <c r="GR23">
        <v>-1</v>
      </c>
    </row>
    <row r="24" spans="1:200" x14ac:dyDescent="0.2">
      <c r="A24">
        <f>ROW(Source!A24)</f>
        <v>24</v>
      </c>
      <c r="B24">
        <v>88223195</v>
      </c>
      <c r="C24">
        <v>88223257</v>
      </c>
      <c r="D24">
        <v>0</v>
      </c>
      <c r="E24">
        <v>1</v>
      </c>
      <c r="F24">
        <v>1</v>
      </c>
      <c r="G24">
        <v>1</v>
      </c>
      <c r="H24">
        <v>3</v>
      </c>
      <c r="I24" t="s">
        <v>28</v>
      </c>
      <c r="J24" t="s">
        <v>3</v>
      </c>
      <c r="K24" t="s">
        <v>41</v>
      </c>
      <c r="L24">
        <v>1371</v>
      </c>
      <c r="N24">
        <v>1013</v>
      </c>
      <c r="O24" t="s">
        <v>30</v>
      </c>
      <c r="P24" t="s">
        <v>30</v>
      </c>
      <c r="Q24">
        <v>1</v>
      </c>
      <c r="W24">
        <v>0</v>
      </c>
      <c r="X24">
        <v>-1333086131</v>
      </c>
      <c r="Y24">
        <f t="shared" si="0"/>
        <v>20000</v>
      </c>
      <c r="AA24">
        <v>4.4000000000000004</v>
      </c>
      <c r="AB24">
        <v>0</v>
      </c>
      <c r="AC24">
        <v>0</v>
      </c>
      <c r="AD24">
        <v>0</v>
      </c>
      <c r="AE24">
        <v>4.6000000000000005</v>
      </c>
      <c r="AF24">
        <v>0</v>
      </c>
      <c r="AG24">
        <v>0</v>
      </c>
      <c r="AH24">
        <v>0</v>
      </c>
      <c r="AI24">
        <v>9.75</v>
      </c>
      <c r="AJ24">
        <v>1</v>
      </c>
      <c r="AK24">
        <v>1</v>
      </c>
      <c r="AL24">
        <v>1</v>
      </c>
      <c r="AM24">
        <v>4</v>
      </c>
      <c r="AN24">
        <v>0</v>
      </c>
      <c r="AO24">
        <v>0</v>
      </c>
      <c r="AP24">
        <v>0</v>
      </c>
      <c r="AQ24">
        <v>0</v>
      </c>
      <c r="AR24">
        <v>0</v>
      </c>
      <c r="AS24" t="s">
        <v>3</v>
      </c>
      <c r="AT24">
        <v>20000</v>
      </c>
      <c r="AU24" t="s">
        <v>3</v>
      </c>
      <c r="AV24">
        <v>0</v>
      </c>
      <c r="AW24">
        <v>1</v>
      </c>
      <c r="AX24">
        <v>-1</v>
      </c>
      <c r="AY24">
        <v>0</v>
      </c>
      <c r="AZ24">
        <v>0</v>
      </c>
      <c r="BA24" t="s">
        <v>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ROUND(Y24*Source!I24,7)</f>
        <v>3954</v>
      </c>
      <c r="CY24">
        <f t="shared" si="11"/>
        <v>4.4000000000000004</v>
      </c>
      <c r="CZ24">
        <f t="shared" si="12"/>
        <v>4.6000000000000005</v>
      </c>
      <c r="DA24">
        <f t="shared" si="13"/>
        <v>9.75</v>
      </c>
      <c r="DB24">
        <f t="shared" si="1"/>
        <v>92000</v>
      </c>
      <c r="DC24">
        <f t="shared" si="2"/>
        <v>0</v>
      </c>
      <c r="DD24" t="s">
        <v>3</v>
      </c>
      <c r="DE24" t="s">
        <v>3</v>
      </c>
      <c r="DF24">
        <f t="shared" si="14"/>
        <v>177930</v>
      </c>
      <c r="DG24">
        <f t="shared" si="15"/>
        <v>0</v>
      </c>
      <c r="DH24">
        <f t="shared" si="16"/>
        <v>0</v>
      </c>
      <c r="DI24">
        <f t="shared" si="5"/>
        <v>0</v>
      </c>
      <c r="DJ24">
        <f t="shared" si="17"/>
        <v>177930</v>
      </c>
      <c r="DK24">
        <v>0</v>
      </c>
      <c r="DL24" t="s">
        <v>3</v>
      </c>
      <c r="DM24">
        <v>0</v>
      </c>
      <c r="DN24" t="s">
        <v>3</v>
      </c>
      <c r="DO24">
        <v>0</v>
      </c>
      <c r="GP24">
        <v>1</v>
      </c>
      <c r="GQ24">
        <v>-1</v>
      </c>
      <c r="GR24">
        <v>-1</v>
      </c>
    </row>
    <row r="25" spans="1:200" x14ac:dyDescent="0.2">
      <c r="A25">
        <f>ROW(Source!A41)</f>
        <v>41</v>
      </c>
      <c r="B25">
        <v>88223195</v>
      </c>
      <c r="C25">
        <v>88223320</v>
      </c>
      <c r="D25">
        <v>48043841</v>
      </c>
      <c r="E25">
        <v>68</v>
      </c>
      <c r="F25">
        <v>1</v>
      </c>
      <c r="G25">
        <v>1</v>
      </c>
      <c r="H25">
        <v>1</v>
      </c>
      <c r="I25" t="s">
        <v>470</v>
      </c>
      <c r="J25" t="s">
        <v>3</v>
      </c>
      <c r="K25" t="s">
        <v>471</v>
      </c>
      <c r="L25">
        <v>1191</v>
      </c>
      <c r="N25">
        <v>1013</v>
      </c>
      <c r="O25" t="s">
        <v>472</v>
      </c>
      <c r="P25" t="s">
        <v>472</v>
      </c>
      <c r="Q25">
        <v>1</v>
      </c>
      <c r="W25">
        <v>0</v>
      </c>
      <c r="X25">
        <v>784619160</v>
      </c>
      <c r="Y25">
        <f t="shared" si="0"/>
        <v>167.37</v>
      </c>
      <c r="AA25">
        <v>0</v>
      </c>
      <c r="AB25">
        <v>0</v>
      </c>
      <c r="AC25">
        <v>0</v>
      </c>
      <c r="AD25">
        <v>388.58</v>
      </c>
      <c r="AE25">
        <v>0</v>
      </c>
      <c r="AF25">
        <v>0</v>
      </c>
      <c r="AG25">
        <v>0</v>
      </c>
      <c r="AH25">
        <v>8.74</v>
      </c>
      <c r="AI25">
        <v>1</v>
      </c>
      <c r="AJ25">
        <v>1</v>
      </c>
      <c r="AK25">
        <v>1</v>
      </c>
      <c r="AL25">
        <v>44.46</v>
      </c>
      <c r="AM25">
        <v>4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167.37</v>
      </c>
      <c r="AU25" t="s">
        <v>3</v>
      </c>
      <c r="AV25">
        <v>1</v>
      </c>
      <c r="AW25">
        <v>2</v>
      </c>
      <c r="AX25">
        <v>88223336</v>
      </c>
      <c r="AY25">
        <v>1</v>
      </c>
      <c r="AZ25">
        <v>0</v>
      </c>
      <c r="BA25">
        <v>23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U25">
        <f>ROUND(AT25*Source!I41*AH25*AL25,0)</f>
        <v>4052</v>
      </c>
      <c r="CV25">
        <f>ROUND(Y25*Source!I41,7)</f>
        <v>10.427151</v>
      </c>
      <c r="CW25">
        <v>0</v>
      </c>
      <c r="CX25">
        <f>ROUND(Y25*Source!I41,7)</f>
        <v>10.427151</v>
      </c>
      <c r="CY25">
        <f>AD25</f>
        <v>388.58</v>
      </c>
      <c r="CZ25">
        <f>AH25</f>
        <v>8.74</v>
      </c>
      <c r="DA25">
        <f>AL25</f>
        <v>44.46</v>
      </c>
      <c r="DB25">
        <f t="shared" si="1"/>
        <v>1462.81</v>
      </c>
      <c r="DC25">
        <f t="shared" si="2"/>
        <v>0</v>
      </c>
      <c r="DD25" t="s">
        <v>3</v>
      </c>
      <c r="DE25" t="s">
        <v>3</v>
      </c>
      <c r="DF25">
        <f>ROUND(ROUND(AE25,0)*CX25,0)</f>
        <v>0</v>
      </c>
      <c r="DG25">
        <f t="shared" si="15"/>
        <v>0</v>
      </c>
      <c r="DH25">
        <f t="shared" si="16"/>
        <v>0</v>
      </c>
      <c r="DI25">
        <f>ROUND(ROUND(AH25*AL25,0)*CX25,0)</f>
        <v>4056</v>
      </c>
      <c r="DJ25">
        <f>DI25</f>
        <v>4056</v>
      </c>
      <c r="DK25">
        <v>0</v>
      </c>
      <c r="DL25" t="s">
        <v>3</v>
      </c>
      <c r="DM25">
        <v>0</v>
      </c>
      <c r="DN25" t="s">
        <v>3</v>
      </c>
      <c r="DO25">
        <v>0</v>
      </c>
      <c r="GQ25">
        <v>-1</v>
      </c>
      <c r="GR25">
        <v>-1</v>
      </c>
    </row>
    <row r="26" spans="1:200" x14ac:dyDescent="0.2">
      <c r="A26">
        <f>ROW(Source!A41)</f>
        <v>41</v>
      </c>
      <c r="B26">
        <v>88223195</v>
      </c>
      <c r="C26">
        <v>88223320</v>
      </c>
      <c r="D26">
        <v>48044033</v>
      </c>
      <c r="E26">
        <v>68</v>
      </c>
      <c r="F26">
        <v>1</v>
      </c>
      <c r="G26">
        <v>1</v>
      </c>
      <c r="H26">
        <v>1</v>
      </c>
      <c r="I26" t="s">
        <v>473</v>
      </c>
      <c r="J26" t="s">
        <v>3</v>
      </c>
      <c r="K26" t="s">
        <v>474</v>
      </c>
      <c r="L26">
        <v>1191</v>
      </c>
      <c r="N26">
        <v>1013</v>
      </c>
      <c r="O26" t="s">
        <v>472</v>
      </c>
      <c r="P26" t="s">
        <v>472</v>
      </c>
      <c r="Q26">
        <v>1</v>
      </c>
      <c r="W26">
        <v>0</v>
      </c>
      <c r="X26">
        <v>-1417349443</v>
      </c>
      <c r="Y26">
        <f t="shared" si="0"/>
        <v>5.04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44.46</v>
      </c>
      <c r="AL26">
        <v>1</v>
      </c>
      <c r="AM26">
        <v>4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5.04</v>
      </c>
      <c r="AU26" t="s">
        <v>3</v>
      </c>
      <c r="AV26">
        <v>2</v>
      </c>
      <c r="AW26">
        <v>2</v>
      </c>
      <c r="AX26">
        <v>88223337</v>
      </c>
      <c r="AY26">
        <v>1</v>
      </c>
      <c r="AZ26">
        <v>0</v>
      </c>
      <c r="BA26">
        <v>24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ROUND(Y26*Source!I41,7)</f>
        <v>0.31399199999999999</v>
      </c>
      <c r="CY26">
        <f>AD26</f>
        <v>0</v>
      </c>
      <c r="CZ26">
        <f>AH26</f>
        <v>0</v>
      </c>
      <c r="DA26">
        <f>AL26</f>
        <v>1</v>
      </c>
      <c r="DB26">
        <f t="shared" si="1"/>
        <v>0</v>
      </c>
      <c r="DC26">
        <f t="shared" si="2"/>
        <v>0</v>
      </c>
      <c r="DD26" t="s">
        <v>3</v>
      </c>
      <c r="DE26" t="s">
        <v>3</v>
      </c>
      <c r="DF26">
        <f>ROUND(ROUND(AE26,0)*CX26,0)</f>
        <v>0</v>
      </c>
      <c r="DG26">
        <f t="shared" si="15"/>
        <v>0</v>
      </c>
      <c r="DH26">
        <f>ROUND(ROUND(AG26*AK26,0)*CX26,0)</f>
        <v>0</v>
      </c>
      <c r="DI26">
        <f t="shared" ref="DI26:DI39" si="18">ROUND(ROUND(AH26,0)*CX26,0)</f>
        <v>0</v>
      </c>
      <c r="DJ26">
        <f>DI26</f>
        <v>0</v>
      </c>
      <c r="DK26">
        <v>0</v>
      </c>
      <c r="DL26" t="s">
        <v>3</v>
      </c>
      <c r="DM26">
        <v>0</v>
      </c>
      <c r="DN26" t="s">
        <v>3</v>
      </c>
      <c r="DO26">
        <v>0</v>
      </c>
      <c r="GQ26">
        <v>-1</v>
      </c>
      <c r="GR26">
        <v>-1</v>
      </c>
    </row>
    <row r="27" spans="1:200" x14ac:dyDescent="0.2">
      <c r="A27">
        <f>ROW(Source!A41)</f>
        <v>41</v>
      </c>
      <c r="B27">
        <v>88223195</v>
      </c>
      <c r="C27">
        <v>88223320</v>
      </c>
      <c r="D27">
        <v>48205768</v>
      </c>
      <c r="E27">
        <v>1</v>
      </c>
      <c r="F27">
        <v>1</v>
      </c>
      <c r="G27">
        <v>1</v>
      </c>
      <c r="H27">
        <v>2</v>
      </c>
      <c r="I27" t="s">
        <v>494</v>
      </c>
      <c r="J27" t="s">
        <v>495</v>
      </c>
      <c r="K27" t="s">
        <v>496</v>
      </c>
      <c r="L27">
        <v>1367</v>
      </c>
      <c r="N27">
        <v>1011</v>
      </c>
      <c r="O27" t="s">
        <v>478</v>
      </c>
      <c r="P27" t="s">
        <v>478</v>
      </c>
      <c r="Q27">
        <v>1</v>
      </c>
      <c r="W27">
        <v>0</v>
      </c>
      <c r="X27">
        <v>1098214667</v>
      </c>
      <c r="Y27">
        <f t="shared" si="0"/>
        <v>1.76</v>
      </c>
      <c r="AA27">
        <v>0</v>
      </c>
      <c r="AB27">
        <v>482.65</v>
      </c>
      <c r="AC27">
        <v>600.21</v>
      </c>
      <c r="AD27">
        <v>0</v>
      </c>
      <c r="AE27">
        <v>0</v>
      </c>
      <c r="AF27">
        <v>31.26</v>
      </c>
      <c r="AG27">
        <v>13.5</v>
      </c>
      <c r="AH27">
        <v>0</v>
      </c>
      <c r="AI27">
        <v>1</v>
      </c>
      <c r="AJ27">
        <v>15.44</v>
      </c>
      <c r="AK27">
        <v>44.46</v>
      </c>
      <c r="AL27">
        <v>1</v>
      </c>
      <c r="AM27">
        <v>4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1.76</v>
      </c>
      <c r="AU27" t="s">
        <v>3</v>
      </c>
      <c r="AV27">
        <v>0</v>
      </c>
      <c r="AW27">
        <v>2</v>
      </c>
      <c r="AX27">
        <v>88223338</v>
      </c>
      <c r="AY27">
        <v>1</v>
      </c>
      <c r="AZ27">
        <v>0</v>
      </c>
      <c r="BA27">
        <v>25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f>ROUND(Y27*Source!I41*DO27,7)</f>
        <v>0</v>
      </c>
      <c r="CX27">
        <f>ROUND(Y27*Source!I41,7)</f>
        <v>0.109648</v>
      </c>
      <c r="CY27">
        <f>AB27</f>
        <v>482.65</v>
      </c>
      <c r="CZ27">
        <f>AF27</f>
        <v>31.26</v>
      </c>
      <c r="DA27">
        <f>AJ27</f>
        <v>15.44</v>
      </c>
      <c r="DB27">
        <f t="shared" si="1"/>
        <v>55.02</v>
      </c>
      <c r="DC27">
        <f t="shared" si="2"/>
        <v>23.76</v>
      </c>
      <c r="DD27" t="s">
        <v>3</v>
      </c>
      <c r="DE27" t="s">
        <v>3</v>
      </c>
      <c r="DF27">
        <f>ROUND(ROUND(AE27,0)*CX27,0)</f>
        <v>0</v>
      </c>
      <c r="DG27">
        <f>ROUND(ROUND(AF27*AJ27,0)*CX27,0)</f>
        <v>53</v>
      </c>
      <c r="DH27">
        <f>ROUND(ROUND(AG27*AK27,0)*CX27,0)</f>
        <v>66</v>
      </c>
      <c r="DI27">
        <f t="shared" si="18"/>
        <v>0</v>
      </c>
      <c r="DJ27">
        <f>DG27</f>
        <v>53</v>
      </c>
      <c r="DK27">
        <v>0</v>
      </c>
      <c r="DL27" t="s">
        <v>3</v>
      </c>
      <c r="DM27">
        <v>0</v>
      </c>
      <c r="DN27" t="s">
        <v>3</v>
      </c>
      <c r="DO27">
        <v>0</v>
      </c>
      <c r="GQ27">
        <v>-1</v>
      </c>
      <c r="GR27">
        <v>-1</v>
      </c>
    </row>
    <row r="28" spans="1:200" x14ac:dyDescent="0.2">
      <c r="A28">
        <f>ROW(Source!A41)</f>
        <v>41</v>
      </c>
      <c r="B28">
        <v>88223195</v>
      </c>
      <c r="C28">
        <v>88223320</v>
      </c>
      <c r="D28">
        <v>48206504</v>
      </c>
      <c r="E28">
        <v>1</v>
      </c>
      <c r="F28">
        <v>1</v>
      </c>
      <c r="G28">
        <v>1</v>
      </c>
      <c r="H28">
        <v>2</v>
      </c>
      <c r="I28" t="s">
        <v>485</v>
      </c>
      <c r="J28" t="s">
        <v>486</v>
      </c>
      <c r="K28" t="s">
        <v>487</v>
      </c>
      <c r="L28">
        <v>1367</v>
      </c>
      <c r="N28">
        <v>1011</v>
      </c>
      <c r="O28" t="s">
        <v>478</v>
      </c>
      <c r="P28" t="s">
        <v>478</v>
      </c>
      <c r="Q28">
        <v>1</v>
      </c>
      <c r="W28">
        <v>0</v>
      </c>
      <c r="X28">
        <v>2001246382</v>
      </c>
      <c r="Y28">
        <f t="shared" si="0"/>
        <v>3.28</v>
      </c>
      <c r="AA28">
        <v>0</v>
      </c>
      <c r="AB28">
        <v>1014.56</v>
      </c>
      <c r="AC28">
        <v>515.74</v>
      </c>
      <c r="AD28">
        <v>0</v>
      </c>
      <c r="AE28">
        <v>0</v>
      </c>
      <c r="AF28">
        <v>65.709999999999994</v>
      </c>
      <c r="AG28">
        <v>11.6</v>
      </c>
      <c r="AH28">
        <v>0</v>
      </c>
      <c r="AI28">
        <v>1</v>
      </c>
      <c r="AJ28">
        <v>15.44</v>
      </c>
      <c r="AK28">
        <v>44.46</v>
      </c>
      <c r="AL28">
        <v>1</v>
      </c>
      <c r="AM28">
        <v>4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3.28</v>
      </c>
      <c r="AU28" t="s">
        <v>3</v>
      </c>
      <c r="AV28">
        <v>0</v>
      </c>
      <c r="AW28">
        <v>2</v>
      </c>
      <c r="AX28">
        <v>88223339</v>
      </c>
      <c r="AY28">
        <v>1</v>
      </c>
      <c r="AZ28">
        <v>0</v>
      </c>
      <c r="BA28">
        <v>26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f>ROUND(Y28*Source!I41*DO28,7)</f>
        <v>0</v>
      </c>
      <c r="CX28">
        <f>ROUND(Y28*Source!I41,7)</f>
        <v>0.204344</v>
      </c>
      <c r="CY28">
        <f>AB28</f>
        <v>1014.56</v>
      </c>
      <c r="CZ28">
        <f>AF28</f>
        <v>65.709999999999994</v>
      </c>
      <c r="DA28">
        <f>AJ28</f>
        <v>15.44</v>
      </c>
      <c r="DB28">
        <f t="shared" si="1"/>
        <v>215.53</v>
      </c>
      <c r="DC28">
        <f t="shared" si="2"/>
        <v>38.049999999999997</v>
      </c>
      <c r="DD28" t="s">
        <v>3</v>
      </c>
      <c r="DE28" t="s">
        <v>3</v>
      </c>
      <c r="DF28">
        <f>ROUND(ROUND(AE28,0)*CX28,0)</f>
        <v>0</v>
      </c>
      <c r="DG28">
        <f>ROUND(ROUND(AF28*AJ28,0)*CX28,0)</f>
        <v>207</v>
      </c>
      <c r="DH28">
        <f>ROUND(ROUND(AG28*AK28,0)*CX28,0)</f>
        <v>105</v>
      </c>
      <c r="DI28">
        <f t="shared" si="18"/>
        <v>0</v>
      </c>
      <c r="DJ28">
        <f>DG28</f>
        <v>207</v>
      </c>
      <c r="DK28">
        <v>0</v>
      </c>
      <c r="DL28" t="s">
        <v>3</v>
      </c>
      <c r="DM28">
        <v>0</v>
      </c>
      <c r="DN28" t="s">
        <v>3</v>
      </c>
      <c r="DO28">
        <v>0</v>
      </c>
      <c r="GQ28">
        <v>-1</v>
      </c>
      <c r="GR28">
        <v>-1</v>
      </c>
    </row>
    <row r="29" spans="1:200" x14ac:dyDescent="0.2">
      <c r="A29">
        <f>ROW(Source!A41)</f>
        <v>41</v>
      </c>
      <c r="B29">
        <v>88223195</v>
      </c>
      <c r="C29">
        <v>88223320</v>
      </c>
      <c r="D29">
        <v>48056613</v>
      </c>
      <c r="E29">
        <v>1</v>
      </c>
      <c r="F29">
        <v>1</v>
      </c>
      <c r="G29">
        <v>1</v>
      </c>
      <c r="H29">
        <v>3</v>
      </c>
      <c r="I29" t="s">
        <v>107</v>
      </c>
      <c r="J29" t="s">
        <v>110</v>
      </c>
      <c r="K29" t="s">
        <v>108</v>
      </c>
      <c r="L29">
        <v>1301</v>
      </c>
      <c r="N29">
        <v>1003</v>
      </c>
      <c r="O29" t="s">
        <v>109</v>
      </c>
      <c r="P29" t="s">
        <v>109</v>
      </c>
      <c r="Q29">
        <v>1</v>
      </c>
      <c r="W29">
        <v>1</v>
      </c>
      <c r="X29">
        <v>-401269913</v>
      </c>
      <c r="Y29">
        <f t="shared" si="0"/>
        <v>-347</v>
      </c>
      <c r="AA29">
        <v>62.21</v>
      </c>
      <c r="AB29">
        <v>0</v>
      </c>
      <c r="AC29">
        <v>0</v>
      </c>
      <c r="AD29">
        <v>0</v>
      </c>
      <c r="AE29">
        <v>6.38</v>
      </c>
      <c r="AF29">
        <v>0</v>
      </c>
      <c r="AG29">
        <v>0</v>
      </c>
      <c r="AH29">
        <v>0</v>
      </c>
      <c r="AI29">
        <v>9.75</v>
      </c>
      <c r="AJ29">
        <v>1</v>
      </c>
      <c r="AK29">
        <v>1</v>
      </c>
      <c r="AL29">
        <v>1</v>
      </c>
      <c r="AM29">
        <v>4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-347</v>
      </c>
      <c r="AU29" t="s">
        <v>3</v>
      </c>
      <c r="AV29">
        <v>0</v>
      </c>
      <c r="AW29">
        <v>2</v>
      </c>
      <c r="AX29">
        <v>88223340</v>
      </c>
      <c r="AY29">
        <v>1</v>
      </c>
      <c r="AZ29">
        <v>6144</v>
      </c>
      <c r="BA29">
        <v>27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v>0</v>
      </c>
      <c r="CX29">
        <f>ROUND(Y29*Source!I41,7)</f>
        <v>-21.618099999999998</v>
      </c>
      <c r="CY29">
        <f t="shared" ref="CY29:CY39" si="19">AA29</f>
        <v>62.21</v>
      </c>
      <c r="CZ29">
        <f t="shared" ref="CZ29:CZ39" si="20">AE29</f>
        <v>6.38</v>
      </c>
      <c r="DA29">
        <f t="shared" ref="DA29:DA39" si="21">AI29</f>
        <v>9.75</v>
      </c>
      <c r="DB29">
        <f t="shared" si="1"/>
        <v>-2213.86</v>
      </c>
      <c r="DC29">
        <f t="shared" si="2"/>
        <v>0</v>
      </c>
      <c r="DD29" t="s">
        <v>3</v>
      </c>
      <c r="DE29" t="s">
        <v>3</v>
      </c>
      <c r="DF29">
        <f t="shared" ref="DF29:DF39" si="22">ROUND(ROUND(AE29*AI29,0)*CX29,0)</f>
        <v>-1340</v>
      </c>
      <c r="DG29">
        <f t="shared" ref="DG29:DG41" si="23">ROUND(ROUND(AF29,0)*CX29,0)</f>
        <v>0</v>
      </c>
      <c r="DH29">
        <f t="shared" ref="DH29:DH40" si="24">ROUND(ROUND(AG29,0)*CX29,0)</f>
        <v>0</v>
      </c>
      <c r="DI29">
        <f t="shared" si="18"/>
        <v>0</v>
      </c>
      <c r="DJ29">
        <f t="shared" ref="DJ29:DJ39" si="25">DF29</f>
        <v>-1340</v>
      </c>
      <c r="DK29">
        <v>0</v>
      </c>
      <c r="DL29" t="s">
        <v>3</v>
      </c>
      <c r="DM29">
        <v>0</v>
      </c>
      <c r="DN29" t="s">
        <v>3</v>
      </c>
      <c r="DO29">
        <v>0</v>
      </c>
      <c r="GP29">
        <v>0</v>
      </c>
      <c r="GQ29">
        <v>-1</v>
      </c>
      <c r="GR29">
        <v>-1</v>
      </c>
    </row>
    <row r="30" spans="1:200" x14ac:dyDescent="0.2">
      <c r="A30">
        <f>ROW(Source!A41)</f>
        <v>41</v>
      </c>
      <c r="B30">
        <v>88223195</v>
      </c>
      <c r="C30">
        <v>88223320</v>
      </c>
      <c r="D30">
        <v>49523449</v>
      </c>
      <c r="E30">
        <v>1</v>
      </c>
      <c r="F30">
        <v>1</v>
      </c>
      <c r="G30">
        <v>1</v>
      </c>
      <c r="H30">
        <v>3</v>
      </c>
      <c r="I30" t="s">
        <v>112</v>
      </c>
      <c r="J30" t="s">
        <v>114</v>
      </c>
      <c r="K30" t="s">
        <v>113</v>
      </c>
      <c r="L30">
        <v>1301</v>
      </c>
      <c r="N30">
        <v>1003</v>
      </c>
      <c r="O30" t="s">
        <v>109</v>
      </c>
      <c r="P30" t="s">
        <v>109</v>
      </c>
      <c r="Q30">
        <v>1</v>
      </c>
      <c r="W30">
        <v>1</v>
      </c>
      <c r="X30">
        <v>2137999826</v>
      </c>
      <c r="Y30">
        <f t="shared" si="0"/>
        <v>-71</v>
      </c>
      <c r="AA30">
        <v>77.510000000000005</v>
      </c>
      <c r="AB30">
        <v>0</v>
      </c>
      <c r="AC30">
        <v>0</v>
      </c>
      <c r="AD30">
        <v>0</v>
      </c>
      <c r="AE30">
        <v>7.95</v>
      </c>
      <c r="AF30">
        <v>0</v>
      </c>
      <c r="AG30">
        <v>0</v>
      </c>
      <c r="AH30">
        <v>0</v>
      </c>
      <c r="AI30">
        <v>9.75</v>
      </c>
      <c r="AJ30">
        <v>1</v>
      </c>
      <c r="AK30">
        <v>1</v>
      </c>
      <c r="AL30">
        <v>1</v>
      </c>
      <c r="AM30">
        <v>4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-71</v>
      </c>
      <c r="AU30" t="s">
        <v>3</v>
      </c>
      <c r="AV30">
        <v>0</v>
      </c>
      <c r="AW30">
        <v>2</v>
      </c>
      <c r="AX30">
        <v>88223341</v>
      </c>
      <c r="AY30">
        <v>1</v>
      </c>
      <c r="AZ30">
        <v>6144</v>
      </c>
      <c r="BA30">
        <v>28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ROUND(Y30*Source!I41,7)</f>
        <v>-4.4233000000000002</v>
      </c>
      <c r="CY30">
        <f t="shared" si="19"/>
        <v>77.510000000000005</v>
      </c>
      <c r="CZ30">
        <f t="shared" si="20"/>
        <v>7.95</v>
      </c>
      <c r="DA30">
        <f t="shared" si="21"/>
        <v>9.75</v>
      </c>
      <c r="DB30">
        <f t="shared" si="1"/>
        <v>-564.45000000000005</v>
      </c>
      <c r="DC30">
        <f t="shared" si="2"/>
        <v>0</v>
      </c>
      <c r="DD30" t="s">
        <v>3</v>
      </c>
      <c r="DE30" t="s">
        <v>3</v>
      </c>
      <c r="DF30">
        <f t="shared" si="22"/>
        <v>-345</v>
      </c>
      <c r="DG30">
        <f t="shared" si="23"/>
        <v>0</v>
      </c>
      <c r="DH30">
        <f t="shared" si="24"/>
        <v>0</v>
      </c>
      <c r="DI30">
        <f t="shared" si="18"/>
        <v>0</v>
      </c>
      <c r="DJ30">
        <f t="shared" si="25"/>
        <v>-345</v>
      </c>
      <c r="DK30">
        <v>0</v>
      </c>
      <c r="DL30" t="s">
        <v>3</v>
      </c>
      <c r="DM30">
        <v>0</v>
      </c>
      <c r="DN30" t="s">
        <v>3</v>
      </c>
      <c r="DO30">
        <v>0</v>
      </c>
      <c r="GP30">
        <v>0</v>
      </c>
      <c r="GQ30">
        <v>-1</v>
      </c>
      <c r="GR30">
        <v>-1</v>
      </c>
    </row>
    <row r="31" spans="1:200" x14ac:dyDescent="0.2">
      <c r="A31">
        <f>ROW(Source!A41)</f>
        <v>41</v>
      </c>
      <c r="B31">
        <v>88223195</v>
      </c>
      <c r="C31">
        <v>88223320</v>
      </c>
      <c r="D31">
        <v>48056699</v>
      </c>
      <c r="E31">
        <v>1</v>
      </c>
      <c r="F31">
        <v>1</v>
      </c>
      <c r="G31">
        <v>1</v>
      </c>
      <c r="H31">
        <v>3</v>
      </c>
      <c r="I31" t="s">
        <v>116</v>
      </c>
      <c r="J31" t="s">
        <v>118</v>
      </c>
      <c r="K31" t="s">
        <v>117</v>
      </c>
      <c r="L31">
        <v>1302</v>
      </c>
      <c r="N31">
        <v>1003</v>
      </c>
      <c r="O31" t="s">
        <v>76</v>
      </c>
      <c r="P31" t="s">
        <v>76</v>
      </c>
      <c r="Q31">
        <v>10</v>
      </c>
      <c r="W31">
        <v>1</v>
      </c>
      <c r="X31">
        <v>-236616192</v>
      </c>
      <c r="Y31">
        <f t="shared" si="0"/>
        <v>-21.4</v>
      </c>
      <c r="AA31">
        <v>624.98</v>
      </c>
      <c r="AB31">
        <v>0</v>
      </c>
      <c r="AC31">
        <v>0</v>
      </c>
      <c r="AD31">
        <v>0</v>
      </c>
      <c r="AE31">
        <v>64.099999999999994</v>
      </c>
      <c r="AF31">
        <v>0</v>
      </c>
      <c r="AG31">
        <v>0</v>
      </c>
      <c r="AH31">
        <v>0</v>
      </c>
      <c r="AI31">
        <v>9.75</v>
      </c>
      <c r="AJ31">
        <v>1</v>
      </c>
      <c r="AK31">
        <v>1</v>
      </c>
      <c r="AL31">
        <v>1</v>
      </c>
      <c r="AM31">
        <v>4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-21.4</v>
      </c>
      <c r="AU31" t="s">
        <v>3</v>
      </c>
      <c r="AV31">
        <v>0</v>
      </c>
      <c r="AW31">
        <v>2</v>
      </c>
      <c r="AX31">
        <v>88223342</v>
      </c>
      <c r="AY31">
        <v>1</v>
      </c>
      <c r="AZ31">
        <v>6144</v>
      </c>
      <c r="BA31">
        <v>29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ROUND(Y31*Source!I41,7)</f>
        <v>-1.3332200000000001</v>
      </c>
      <c r="CY31">
        <f t="shared" si="19"/>
        <v>624.98</v>
      </c>
      <c r="CZ31">
        <f t="shared" si="20"/>
        <v>64.099999999999994</v>
      </c>
      <c r="DA31">
        <f t="shared" si="21"/>
        <v>9.75</v>
      </c>
      <c r="DB31">
        <f t="shared" si="1"/>
        <v>-1371.74</v>
      </c>
      <c r="DC31">
        <f t="shared" si="2"/>
        <v>0</v>
      </c>
      <c r="DD31" t="s">
        <v>3</v>
      </c>
      <c r="DE31" t="s">
        <v>3</v>
      </c>
      <c r="DF31">
        <f t="shared" si="22"/>
        <v>-833</v>
      </c>
      <c r="DG31">
        <f t="shared" si="23"/>
        <v>0</v>
      </c>
      <c r="DH31">
        <f t="shared" si="24"/>
        <v>0</v>
      </c>
      <c r="DI31">
        <f t="shared" si="18"/>
        <v>0</v>
      </c>
      <c r="DJ31">
        <f t="shared" si="25"/>
        <v>-833</v>
      </c>
      <c r="DK31">
        <v>0</v>
      </c>
      <c r="DL31" t="s">
        <v>3</v>
      </c>
      <c r="DM31">
        <v>0</v>
      </c>
      <c r="DN31" t="s">
        <v>3</v>
      </c>
      <c r="DO31">
        <v>0</v>
      </c>
      <c r="GP31">
        <v>0</v>
      </c>
      <c r="GQ31">
        <v>-1</v>
      </c>
      <c r="GR31">
        <v>-1</v>
      </c>
    </row>
    <row r="32" spans="1:200" x14ac:dyDescent="0.2">
      <c r="A32">
        <f>ROW(Source!A41)</f>
        <v>41</v>
      </c>
      <c r="B32">
        <v>88223195</v>
      </c>
      <c r="C32">
        <v>88223320</v>
      </c>
      <c r="D32">
        <v>48058819</v>
      </c>
      <c r="E32">
        <v>1</v>
      </c>
      <c r="F32">
        <v>1</v>
      </c>
      <c r="G32">
        <v>1</v>
      </c>
      <c r="H32">
        <v>3</v>
      </c>
      <c r="I32" t="s">
        <v>120</v>
      </c>
      <c r="J32" t="s">
        <v>123</v>
      </c>
      <c r="K32" t="s">
        <v>121</v>
      </c>
      <c r="L32">
        <v>1455</v>
      </c>
      <c r="N32">
        <v>1013</v>
      </c>
      <c r="O32" t="s">
        <v>122</v>
      </c>
      <c r="P32" t="s">
        <v>122</v>
      </c>
      <c r="Q32">
        <v>1</v>
      </c>
      <c r="W32">
        <v>1</v>
      </c>
      <c r="X32">
        <v>1137178285</v>
      </c>
      <c r="Y32">
        <f t="shared" si="0"/>
        <v>-30.6</v>
      </c>
      <c r="AA32">
        <v>68.540000000000006</v>
      </c>
      <c r="AB32">
        <v>0</v>
      </c>
      <c r="AC32">
        <v>0</v>
      </c>
      <c r="AD32">
        <v>0</v>
      </c>
      <c r="AE32">
        <v>7.03</v>
      </c>
      <c r="AF32">
        <v>0</v>
      </c>
      <c r="AG32">
        <v>0</v>
      </c>
      <c r="AH32">
        <v>0</v>
      </c>
      <c r="AI32">
        <v>9.75</v>
      </c>
      <c r="AJ32">
        <v>1</v>
      </c>
      <c r="AK32">
        <v>1</v>
      </c>
      <c r="AL32">
        <v>1</v>
      </c>
      <c r="AM32">
        <v>4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-30.6</v>
      </c>
      <c r="AU32" t="s">
        <v>3</v>
      </c>
      <c r="AV32">
        <v>0</v>
      </c>
      <c r="AW32">
        <v>2</v>
      </c>
      <c r="AX32">
        <v>88223343</v>
      </c>
      <c r="AY32">
        <v>1</v>
      </c>
      <c r="AZ32">
        <v>6144</v>
      </c>
      <c r="BA32">
        <v>30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ROUND(Y32*Source!I41,7)</f>
        <v>-1.90638</v>
      </c>
      <c r="CY32">
        <f t="shared" si="19"/>
        <v>68.540000000000006</v>
      </c>
      <c r="CZ32">
        <f t="shared" si="20"/>
        <v>7.03</v>
      </c>
      <c r="DA32">
        <f t="shared" si="21"/>
        <v>9.75</v>
      </c>
      <c r="DB32">
        <f t="shared" si="1"/>
        <v>-215.12</v>
      </c>
      <c r="DC32">
        <f t="shared" si="2"/>
        <v>0</v>
      </c>
      <c r="DD32" t="s">
        <v>3</v>
      </c>
      <c r="DE32" t="s">
        <v>3</v>
      </c>
      <c r="DF32">
        <f t="shared" si="22"/>
        <v>-132</v>
      </c>
      <c r="DG32">
        <f t="shared" si="23"/>
        <v>0</v>
      </c>
      <c r="DH32">
        <f t="shared" si="24"/>
        <v>0</v>
      </c>
      <c r="DI32">
        <f t="shared" si="18"/>
        <v>0</v>
      </c>
      <c r="DJ32">
        <f t="shared" si="25"/>
        <v>-132</v>
      </c>
      <c r="DK32">
        <v>0</v>
      </c>
      <c r="DL32" t="s">
        <v>3</v>
      </c>
      <c r="DM32">
        <v>0</v>
      </c>
      <c r="DN32" t="s">
        <v>3</v>
      </c>
      <c r="DO32">
        <v>0</v>
      </c>
      <c r="GP32">
        <v>0</v>
      </c>
      <c r="GQ32">
        <v>-1</v>
      </c>
      <c r="GR32">
        <v>-1</v>
      </c>
    </row>
    <row r="33" spans="1:200" x14ac:dyDescent="0.2">
      <c r="A33">
        <f>ROW(Source!A41)</f>
        <v>41</v>
      </c>
      <c r="B33">
        <v>88223195</v>
      </c>
      <c r="C33">
        <v>88223320</v>
      </c>
      <c r="D33">
        <v>48081733</v>
      </c>
      <c r="E33">
        <v>1</v>
      </c>
      <c r="F33">
        <v>1</v>
      </c>
      <c r="G33">
        <v>1</v>
      </c>
      <c r="H33">
        <v>3</v>
      </c>
      <c r="I33" t="s">
        <v>497</v>
      </c>
      <c r="J33" t="s">
        <v>498</v>
      </c>
      <c r="K33" t="s">
        <v>499</v>
      </c>
      <c r="L33">
        <v>1425</v>
      </c>
      <c r="N33">
        <v>1013</v>
      </c>
      <c r="O33" t="s">
        <v>323</v>
      </c>
      <c r="P33" t="s">
        <v>323</v>
      </c>
      <c r="Q33">
        <v>1</v>
      </c>
      <c r="W33">
        <v>0</v>
      </c>
      <c r="X33">
        <v>-1512750844</v>
      </c>
      <c r="Y33" s="78">
        <f>'4.Ведомость_списания'!F30</f>
        <v>8</v>
      </c>
      <c r="AA33">
        <v>487.5</v>
      </c>
      <c r="AB33">
        <v>0</v>
      </c>
      <c r="AC33">
        <v>0</v>
      </c>
      <c r="AD33">
        <v>0</v>
      </c>
      <c r="AE33">
        <v>50</v>
      </c>
      <c r="AF33">
        <v>0</v>
      </c>
      <c r="AG33">
        <v>0</v>
      </c>
      <c r="AH33">
        <v>0</v>
      </c>
      <c r="AI33">
        <v>9.75</v>
      </c>
      <c r="AJ33">
        <v>1</v>
      </c>
      <c r="AK33">
        <v>1</v>
      </c>
      <c r="AL33">
        <v>1</v>
      </c>
      <c r="AM33">
        <v>4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8</v>
      </c>
      <c r="AU33" t="s">
        <v>3</v>
      </c>
      <c r="AV33">
        <v>0</v>
      </c>
      <c r="AW33">
        <v>2</v>
      </c>
      <c r="AX33">
        <v>88223345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ROUND(Y33*Source!I41,7)</f>
        <v>0.49840000000000001</v>
      </c>
      <c r="CY33">
        <f t="shared" si="19"/>
        <v>487.5</v>
      </c>
      <c r="CZ33">
        <f t="shared" si="20"/>
        <v>50</v>
      </c>
      <c r="DA33">
        <f t="shared" si="21"/>
        <v>9.75</v>
      </c>
      <c r="DB33">
        <f t="shared" si="1"/>
        <v>400</v>
      </c>
      <c r="DC33">
        <f t="shared" si="2"/>
        <v>0</v>
      </c>
      <c r="DD33" t="s">
        <v>3</v>
      </c>
      <c r="DE33" t="s">
        <v>3</v>
      </c>
      <c r="DF33">
        <f t="shared" si="22"/>
        <v>243</v>
      </c>
      <c r="DG33">
        <f t="shared" si="23"/>
        <v>0</v>
      </c>
      <c r="DH33">
        <f t="shared" si="24"/>
        <v>0</v>
      </c>
      <c r="DI33">
        <f t="shared" si="18"/>
        <v>0</v>
      </c>
      <c r="DJ33">
        <f t="shared" si="25"/>
        <v>243</v>
      </c>
      <c r="DK33">
        <v>0</v>
      </c>
      <c r="DL33" t="s">
        <v>3</v>
      </c>
      <c r="DM33">
        <v>0</v>
      </c>
      <c r="DN33" t="s">
        <v>3</v>
      </c>
      <c r="DO33">
        <v>0</v>
      </c>
      <c r="GQ33">
        <v>-1</v>
      </c>
      <c r="GR33">
        <v>-1</v>
      </c>
    </row>
    <row r="34" spans="1:200" x14ac:dyDescent="0.2">
      <c r="A34">
        <f>ROW(Source!A41)</f>
        <v>41</v>
      </c>
      <c r="B34">
        <v>88223195</v>
      </c>
      <c r="C34">
        <v>88223320</v>
      </c>
      <c r="D34">
        <v>48088197</v>
      </c>
      <c r="E34">
        <v>1</v>
      </c>
      <c r="F34">
        <v>1</v>
      </c>
      <c r="G34">
        <v>1</v>
      </c>
      <c r="H34">
        <v>3</v>
      </c>
      <c r="I34" t="s">
        <v>500</v>
      </c>
      <c r="J34" t="s">
        <v>501</v>
      </c>
      <c r="K34" t="s">
        <v>502</v>
      </c>
      <c r="L34">
        <v>1296</v>
      </c>
      <c r="N34">
        <v>1002</v>
      </c>
      <c r="O34" t="s">
        <v>503</v>
      </c>
      <c r="P34" t="s">
        <v>503</v>
      </c>
      <c r="Q34">
        <v>1</v>
      </c>
      <c r="W34">
        <v>0</v>
      </c>
      <c r="X34">
        <v>128475473</v>
      </c>
      <c r="Y34" s="78">
        <f>'4.Ведомость_списания'!F31</f>
        <v>69</v>
      </c>
      <c r="AA34">
        <v>456.89</v>
      </c>
      <c r="AB34">
        <v>0</v>
      </c>
      <c r="AC34">
        <v>0</v>
      </c>
      <c r="AD34">
        <v>0</v>
      </c>
      <c r="AE34">
        <v>46.86</v>
      </c>
      <c r="AF34">
        <v>0</v>
      </c>
      <c r="AG34">
        <v>0</v>
      </c>
      <c r="AH34">
        <v>0</v>
      </c>
      <c r="AI34">
        <v>9.75</v>
      </c>
      <c r="AJ34">
        <v>1</v>
      </c>
      <c r="AK34">
        <v>1</v>
      </c>
      <c r="AL34">
        <v>1</v>
      </c>
      <c r="AM34">
        <v>4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69</v>
      </c>
      <c r="AU34" t="s">
        <v>3</v>
      </c>
      <c r="AV34">
        <v>0</v>
      </c>
      <c r="AW34">
        <v>2</v>
      </c>
      <c r="AX34">
        <v>88223346</v>
      </c>
      <c r="AY34">
        <v>1</v>
      </c>
      <c r="AZ34">
        <v>0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ROUND(Y34*Source!I41,7)</f>
        <v>4.2987000000000002</v>
      </c>
      <c r="CY34">
        <f t="shared" si="19"/>
        <v>456.89</v>
      </c>
      <c r="CZ34">
        <f t="shared" si="20"/>
        <v>46.86</v>
      </c>
      <c r="DA34">
        <f t="shared" si="21"/>
        <v>9.75</v>
      </c>
      <c r="DB34">
        <f t="shared" si="1"/>
        <v>3233.34</v>
      </c>
      <c r="DC34">
        <f t="shared" si="2"/>
        <v>0</v>
      </c>
      <c r="DD34" t="s">
        <v>3</v>
      </c>
      <c r="DE34" t="s">
        <v>3</v>
      </c>
      <c r="DF34">
        <f t="shared" si="22"/>
        <v>1965</v>
      </c>
      <c r="DG34">
        <f t="shared" si="23"/>
        <v>0</v>
      </c>
      <c r="DH34">
        <f t="shared" si="24"/>
        <v>0</v>
      </c>
      <c r="DI34">
        <f t="shared" si="18"/>
        <v>0</v>
      </c>
      <c r="DJ34">
        <f t="shared" si="25"/>
        <v>1965</v>
      </c>
      <c r="DK34">
        <v>0</v>
      </c>
      <c r="DL34" t="s">
        <v>3</v>
      </c>
      <c r="DM34">
        <v>0</v>
      </c>
      <c r="DN34" t="s">
        <v>3</v>
      </c>
      <c r="DO34">
        <v>0</v>
      </c>
      <c r="GQ34">
        <v>-1</v>
      </c>
      <c r="GR34">
        <v>-1</v>
      </c>
    </row>
    <row r="35" spans="1:200" x14ac:dyDescent="0.2">
      <c r="A35">
        <f>ROW(Source!A41)</f>
        <v>41</v>
      </c>
      <c r="B35">
        <v>88223195</v>
      </c>
      <c r="C35">
        <v>88223320</v>
      </c>
      <c r="D35">
        <v>0</v>
      </c>
      <c r="E35">
        <v>1</v>
      </c>
      <c r="F35">
        <v>1</v>
      </c>
      <c r="G35">
        <v>1</v>
      </c>
      <c r="H35">
        <v>3</v>
      </c>
      <c r="I35" t="s">
        <v>28</v>
      </c>
      <c r="J35" t="s">
        <v>3</v>
      </c>
      <c r="K35" t="s">
        <v>124</v>
      </c>
      <c r="L35">
        <v>1301</v>
      </c>
      <c r="N35">
        <v>1003</v>
      </c>
      <c r="O35" t="s">
        <v>109</v>
      </c>
      <c r="P35" t="s">
        <v>109</v>
      </c>
      <c r="Q35">
        <v>1</v>
      </c>
      <c r="W35">
        <v>0</v>
      </c>
      <c r="X35">
        <v>-1945252716</v>
      </c>
      <c r="Y35">
        <f t="shared" si="0"/>
        <v>412.58426969999999</v>
      </c>
      <c r="AA35">
        <v>12.18</v>
      </c>
      <c r="AB35">
        <v>0</v>
      </c>
      <c r="AC35">
        <v>0</v>
      </c>
      <c r="AD35">
        <v>0</v>
      </c>
      <c r="AE35">
        <v>12.73</v>
      </c>
      <c r="AF35">
        <v>0</v>
      </c>
      <c r="AG35">
        <v>0</v>
      </c>
      <c r="AH35">
        <v>0</v>
      </c>
      <c r="AI35">
        <v>9.75</v>
      </c>
      <c r="AJ35">
        <v>1</v>
      </c>
      <c r="AK35">
        <v>1</v>
      </c>
      <c r="AL35">
        <v>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 t="s">
        <v>3</v>
      </c>
      <c r="AT35">
        <v>412.58426969999999</v>
      </c>
      <c r="AU35" t="s">
        <v>3</v>
      </c>
      <c r="AV35">
        <v>0</v>
      </c>
      <c r="AW35">
        <v>1</v>
      </c>
      <c r="AX35">
        <v>-1</v>
      </c>
      <c r="AY35">
        <v>0</v>
      </c>
      <c r="AZ35">
        <v>0</v>
      </c>
      <c r="BA35" t="s">
        <v>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ROUND(Y35*Source!I41,7)</f>
        <v>25.704000000000001</v>
      </c>
      <c r="CY35">
        <f t="shared" si="19"/>
        <v>12.18</v>
      </c>
      <c r="CZ35">
        <f t="shared" si="20"/>
        <v>12.73</v>
      </c>
      <c r="DA35">
        <f t="shared" si="21"/>
        <v>9.75</v>
      </c>
      <c r="DB35">
        <f t="shared" si="1"/>
        <v>5252.2</v>
      </c>
      <c r="DC35">
        <f t="shared" si="2"/>
        <v>0</v>
      </c>
      <c r="DD35" t="s">
        <v>3</v>
      </c>
      <c r="DE35" t="s">
        <v>3</v>
      </c>
      <c r="DF35">
        <f t="shared" si="22"/>
        <v>3187</v>
      </c>
      <c r="DG35">
        <f t="shared" si="23"/>
        <v>0</v>
      </c>
      <c r="DH35">
        <f t="shared" si="24"/>
        <v>0</v>
      </c>
      <c r="DI35">
        <f t="shared" si="18"/>
        <v>0</v>
      </c>
      <c r="DJ35">
        <f t="shared" si="25"/>
        <v>3187</v>
      </c>
      <c r="DK35">
        <v>0</v>
      </c>
      <c r="DL35" t="s">
        <v>3</v>
      </c>
      <c r="DM35">
        <v>0</v>
      </c>
      <c r="DN35" t="s">
        <v>3</v>
      </c>
      <c r="DO35">
        <v>0</v>
      </c>
      <c r="GP35">
        <v>1</v>
      </c>
      <c r="GQ35">
        <v>-1</v>
      </c>
      <c r="GR35">
        <v>-1</v>
      </c>
    </row>
    <row r="36" spans="1:200" x14ac:dyDescent="0.2">
      <c r="A36">
        <f>ROW(Source!A41)</f>
        <v>41</v>
      </c>
      <c r="B36">
        <v>88223195</v>
      </c>
      <c r="C36">
        <v>88223320</v>
      </c>
      <c r="D36">
        <v>0</v>
      </c>
      <c r="E36">
        <v>1</v>
      </c>
      <c r="F36">
        <v>1</v>
      </c>
      <c r="G36">
        <v>1</v>
      </c>
      <c r="H36">
        <v>3</v>
      </c>
      <c r="I36" t="s">
        <v>28</v>
      </c>
      <c r="J36" t="s">
        <v>3</v>
      </c>
      <c r="K36" t="s">
        <v>127</v>
      </c>
      <c r="L36">
        <v>1301</v>
      </c>
      <c r="N36">
        <v>1003</v>
      </c>
      <c r="O36" t="s">
        <v>109</v>
      </c>
      <c r="P36" t="s">
        <v>109</v>
      </c>
      <c r="Q36">
        <v>1</v>
      </c>
      <c r="W36">
        <v>0</v>
      </c>
      <c r="X36">
        <v>160057132</v>
      </c>
      <c r="Y36">
        <f t="shared" si="0"/>
        <v>102.1348315</v>
      </c>
      <c r="AA36">
        <v>18.329999999999998</v>
      </c>
      <c r="AB36">
        <v>0</v>
      </c>
      <c r="AC36">
        <v>0</v>
      </c>
      <c r="AD36">
        <v>0</v>
      </c>
      <c r="AE36">
        <v>19.169999999999998</v>
      </c>
      <c r="AF36">
        <v>0</v>
      </c>
      <c r="AG36">
        <v>0</v>
      </c>
      <c r="AH36">
        <v>0</v>
      </c>
      <c r="AI36">
        <v>9.75</v>
      </c>
      <c r="AJ36">
        <v>1</v>
      </c>
      <c r="AK36">
        <v>1</v>
      </c>
      <c r="AL36">
        <v>1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 t="s">
        <v>3</v>
      </c>
      <c r="AT36">
        <v>102.1348315</v>
      </c>
      <c r="AU36" t="s">
        <v>3</v>
      </c>
      <c r="AV36">
        <v>0</v>
      </c>
      <c r="AW36">
        <v>1</v>
      </c>
      <c r="AX36">
        <v>-1</v>
      </c>
      <c r="AY36">
        <v>0</v>
      </c>
      <c r="AZ36">
        <v>0</v>
      </c>
      <c r="BA36" t="s">
        <v>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ROUND(Y36*Source!I41,7)</f>
        <v>6.3630000000000004</v>
      </c>
      <c r="CY36">
        <f t="shared" si="19"/>
        <v>18.329999999999998</v>
      </c>
      <c r="CZ36">
        <f t="shared" si="20"/>
        <v>19.169999999999998</v>
      </c>
      <c r="DA36">
        <f t="shared" si="21"/>
        <v>9.75</v>
      </c>
      <c r="DB36">
        <f t="shared" si="1"/>
        <v>1957.92</v>
      </c>
      <c r="DC36">
        <f t="shared" si="2"/>
        <v>0</v>
      </c>
      <c r="DD36" t="s">
        <v>3</v>
      </c>
      <c r="DE36" t="s">
        <v>3</v>
      </c>
      <c r="DF36">
        <f t="shared" si="22"/>
        <v>1190</v>
      </c>
      <c r="DG36">
        <f t="shared" si="23"/>
        <v>0</v>
      </c>
      <c r="DH36">
        <f t="shared" si="24"/>
        <v>0</v>
      </c>
      <c r="DI36">
        <f t="shared" si="18"/>
        <v>0</v>
      </c>
      <c r="DJ36">
        <f t="shared" si="25"/>
        <v>1190</v>
      </c>
      <c r="DK36">
        <v>0</v>
      </c>
      <c r="DL36" t="s">
        <v>3</v>
      </c>
      <c r="DM36">
        <v>0</v>
      </c>
      <c r="DN36" t="s">
        <v>3</v>
      </c>
      <c r="DO36">
        <v>0</v>
      </c>
      <c r="GP36">
        <v>1</v>
      </c>
      <c r="GQ36">
        <v>-1</v>
      </c>
      <c r="GR36">
        <v>-1</v>
      </c>
    </row>
    <row r="37" spans="1:200" x14ac:dyDescent="0.2">
      <c r="A37">
        <f>ROW(Source!A41)</f>
        <v>41</v>
      </c>
      <c r="B37">
        <v>88223195</v>
      </c>
      <c r="C37">
        <v>88223320</v>
      </c>
      <c r="D37">
        <v>0</v>
      </c>
      <c r="E37">
        <v>1</v>
      </c>
      <c r="F37">
        <v>1</v>
      </c>
      <c r="G37">
        <v>1</v>
      </c>
      <c r="H37">
        <v>3</v>
      </c>
      <c r="I37" t="s">
        <v>28</v>
      </c>
      <c r="J37" t="s">
        <v>3</v>
      </c>
      <c r="K37" t="s">
        <v>130</v>
      </c>
      <c r="L37">
        <v>1346</v>
      </c>
      <c r="N37">
        <v>1009</v>
      </c>
      <c r="O37" t="s">
        <v>51</v>
      </c>
      <c r="P37" t="s">
        <v>51</v>
      </c>
      <c r="Q37">
        <v>1</v>
      </c>
      <c r="W37">
        <v>0</v>
      </c>
      <c r="X37">
        <v>574148084</v>
      </c>
      <c r="Y37">
        <f t="shared" si="0"/>
        <v>51.524879599999998</v>
      </c>
      <c r="AA37">
        <v>121.08</v>
      </c>
      <c r="AB37">
        <v>0</v>
      </c>
      <c r="AC37">
        <v>0</v>
      </c>
      <c r="AD37">
        <v>0</v>
      </c>
      <c r="AE37">
        <v>126.59</v>
      </c>
      <c r="AF37">
        <v>0</v>
      </c>
      <c r="AG37">
        <v>0</v>
      </c>
      <c r="AH37">
        <v>0</v>
      </c>
      <c r="AI37">
        <v>9.75</v>
      </c>
      <c r="AJ37">
        <v>1</v>
      </c>
      <c r="AK37">
        <v>1</v>
      </c>
      <c r="AL37">
        <v>1</v>
      </c>
      <c r="AM37">
        <v>0</v>
      </c>
      <c r="AN37">
        <v>0</v>
      </c>
      <c r="AO37">
        <v>0</v>
      </c>
      <c r="AP37">
        <v>1</v>
      </c>
      <c r="AQ37">
        <v>0</v>
      </c>
      <c r="AR37">
        <v>0</v>
      </c>
      <c r="AS37" t="s">
        <v>3</v>
      </c>
      <c r="AT37">
        <v>51.524879599999998</v>
      </c>
      <c r="AU37" t="s">
        <v>3</v>
      </c>
      <c r="AV37">
        <v>0</v>
      </c>
      <c r="AW37">
        <v>1</v>
      </c>
      <c r="AX37">
        <v>-1</v>
      </c>
      <c r="AY37">
        <v>0</v>
      </c>
      <c r="AZ37">
        <v>0</v>
      </c>
      <c r="BA37" t="s">
        <v>3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ROUND(Y37*Source!I41,7)</f>
        <v>3.21</v>
      </c>
      <c r="CY37">
        <f t="shared" si="19"/>
        <v>121.08</v>
      </c>
      <c r="CZ37">
        <f t="shared" si="20"/>
        <v>126.59</v>
      </c>
      <c r="DA37">
        <f t="shared" si="21"/>
        <v>9.75</v>
      </c>
      <c r="DB37">
        <f t="shared" si="1"/>
        <v>6522.53</v>
      </c>
      <c r="DC37">
        <f t="shared" si="2"/>
        <v>0</v>
      </c>
      <c r="DD37" t="s">
        <v>3</v>
      </c>
      <c r="DE37" t="s">
        <v>3</v>
      </c>
      <c r="DF37">
        <f t="shared" si="22"/>
        <v>3961</v>
      </c>
      <c r="DG37">
        <f t="shared" si="23"/>
        <v>0</v>
      </c>
      <c r="DH37">
        <f t="shared" si="24"/>
        <v>0</v>
      </c>
      <c r="DI37">
        <f t="shared" si="18"/>
        <v>0</v>
      </c>
      <c r="DJ37">
        <f t="shared" si="25"/>
        <v>3961</v>
      </c>
      <c r="DK37">
        <v>0</v>
      </c>
      <c r="DL37" t="s">
        <v>3</v>
      </c>
      <c r="DM37">
        <v>0</v>
      </c>
      <c r="DN37" t="s">
        <v>3</v>
      </c>
      <c r="DO37">
        <v>0</v>
      </c>
      <c r="GP37">
        <v>1</v>
      </c>
      <c r="GQ37">
        <v>-1</v>
      </c>
      <c r="GR37">
        <v>-1</v>
      </c>
    </row>
    <row r="38" spans="1:200" x14ac:dyDescent="0.2">
      <c r="A38">
        <f>ROW(Source!A41)</f>
        <v>41</v>
      </c>
      <c r="B38">
        <v>88223195</v>
      </c>
      <c r="C38">
        <v>88223320</v>
      </c>
      <c r="D38">
        <v>0</v>
      </c>
      <c r="E38">
        <v>1</v>
      </c>
      <c r="F38">
        <v>1</v>
      </c>
      <c r="G38">
        <v>1</v>
      </c>
      <c r="H38">
        <v>3</v>
      </c>
      <c r="I38" t="s">
        <v>28</v>
      </c>
      <c r="J38" t="s">
        <v>136</v>
      </c>
      <c r="K38" t="s">
        <v>134</v>
      </c>
      <c r="L38">
        <v>1327</v>
      </c>
      <c r="N38">
        <v>1005</v>
      </c>
      <c r="O38" t="s">
        <v>135</v>
      </c>
      <c r="P38" t="s">
        <v>135</v>
      </c>
      <c r="Q38">
        <v>1</v>
      </c>
      <c r="W38">
        <v>0</v>
      </c>
      <c r="X38">
        <v>-1923600470</v>
      </c>
      <c r="Y38">
        <f t="shared" si="0"/>
        <v>100</v>
      </c>
      <c r="AA38">
        <v>6899</v>
      </c>
      <c r="AB38">
        <v>0</v>
      </c>
      <c r="AC38">
        <v>0</v>
      </c>
      <c r="AD38">
        <v>0</v>
      </c>
      <c r="AE38">
        <v>6899</v>
      </c>
      <c r="AF38">
        <v>0</v>
      </c>
      <c r="AG38">
        <v>0</v>
      </c>
      <c r="AH38">
        <v>0</v>
      </c>
      <c r="AI38">
        <v>9.75</v>
      </c>
      <c r="AJ38">
        <v>1</v>
      </c>
      <c r="AK38">
        <v>1</v>
      </c>
      <c r="AL38">
        <v>1</v>
      </c>
      <c r="AM38">
        <v>0</v>
      </c>
      <c r="AN38">
        <v>0</v>
      </c>
      <c r="AO38">
        <v>0</v>
      </c>
      <c r="AP38">
        <v>1</v>
      </c>
      <c r="AQ38">
        <v>0</v>
      </c>
      <c r="AR38">
        <v>0</v>
      </c>
      <c r="AS38" t="s">
        <v>3</v>
      </c>
      <c r="AT38">
        <v>100</v>
      </c>
      <c r="AU38" t="s">
        <v>3</v>
      </c>
      <c r="AV38">
        <v>0</v>
      </c>
      <c r="AW38">
        <v>1</v>
      </c>
      <c r="AX38">
        <v>-1</v>
      </c>
      <c r="AY38">
        <v>0</v>
      </c>
      <c r="AZ38">
        <v>0</v>
      </c>
      <c r="BA38" t="s">
        <v>3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ROUND(Y38*Source!I41,7)</f>
        <v>6.23</v>
      </c>
      <c r="CY38">
        <f t="shared" si="19"/>
        <v>6899</v>
      </c>
      <c r="CZ38">
        <f t="shared" si="20"/>
        <v>6899</v>
      </c>
      <c r="DA38">
        <f t="shared" si="21"/>
        <v>9.75</v>
      </c>
      <c r="DB38">
        <f t="shared" si="1"/>
        <v>689900</v>
      </c>
      <c r="DC38">
        <f t="shared" si="2"/>
        <v>0</v>
      </c>
      <c r="DD38" t="s">
        <v>3</v>
      </c>
      <c r="DE38" t="s">
        <v>3</v>
      </c>
      <c r="DF38">
        <f t="shared" si="22"/>
        <v>419061</v>
      </c>
      <c r="DG38">
        <f t="shared" si="23"/>
        <v>0</v>
      </c>
      <c r="DH38">
        <f t="shared" si="24"/>
        <v>0</v>
      </c>
      <c r="DI38">
        <f t="shared" si="18"/>
        <v>0</v>
      </c>
      <c r="DJ38">
        <f t="shared" si="25"/>
        <v>419061</v>
      </c>
      <c r="DK38">
        <v>0</v>
      </c>
      <c r="DL38" t="s">
        <v>3</v>
      </c>
      <c r="DM38">
        <v>0</v>
      </c>
      <c r="DN38" t="s">
        <v>3</v>
      </c>
      <c r="DO38">
        <v>0</v>
      </c>
      <c r="GP38">
        <v>1</v>
      </c>
      <c r="GQ38">
        <v>-1</v>
      </c>
      <c r="GR38">
        <v>-1</v>
      </c>
    </row>
    <row r="39" spans="1:200" x14ac:dyDescent="0.2">
      <c r="A39">
        <f>ROW(Source!A41)</f>
        <v>41</v>
      </c>
      <c r="B39">
        <v>88223195</v>
      </c>
      <c r="C39">
        <v>88223320</v>
      </c>
      <c r="D39">
        <v>0</v>
      </c>
      <c r="E39">
        <v>1</v>
      </c>
      <c r="F39">
        <v>1</v>
      </c>
      <c r="G39">
        <v>1</v>
      </c>
      <c r="H39">
        <v>3</v>
      </c>
      <c r="I39" t="s">
        <v>28</v>
      </c>
      <c r="J39" t="s">
        <v>3</v>
      </c>
      <c r="K39" t="s">
        <v>38</v>
      </c>
      <c r="L39">
        <v>1371</v>
      </c>
      <c r="N39">
        <v>1013</v>
      </c>
      <c r="O39" t="s">
        <v>30</v>
      </c>
      <c r="P39" t="s">
        <v>30</v>
      </c>
      <c r="Q39">
        <v>1</v>
      </c>
      <c r="W39">
        <v>0</v>
      </c>
      <c r="X39">
        <v>-362524378</v>
      </c>
      <c r="Y39">
        <f t="shared" si="0"/>
        <v>770.46548959999996</v>
      </c>
      <c r="AA39">
        <v>8.36</v>
      </c>
      <c r="AB39">
        <v>0</v>
      </c>
      <c r="AC39">
        <v>0</v>
      </c>
      <c r="AD39">
        <v>0</v>
      </c>
      <c r="AE39">
        <v>8.74</v>
      </c>
      <c r="AF39">
        <v>0</v>
      </c>
      <c r="AG39">
        <v>0</v>
      </c>
      <c r="AH39">
        <v>0</v>
      </c>
      <c r="AI39">
        <v>9.75</v>
      </c>
      <c r="AJ39">
        <v>1</v>
      </c>
      <c r="AK39">
        <v>1</v>
      </c>
      <c r="AL39">
        <v>1</v>
      </c>
      <c r="AM39">
        <v>0</v>
      </c>
      <c r="AN39">
        <v>0</v>
      </c>
      <c r="AO39">
        <v>0</v>
      </c>
      <c r="AP39">
        <v>1</v>
      </c>
      <c r="AQ39">
        <v>0</v>
      </c>
      <c r="AR39">
        <v>0</v>
      </c>
      <c r="AS39" t="s">
        <v>3</v>
      </c>
      <c r="AT39">
        <v>770.46548959999996</v>
      </c>
      <c r="AU39" t="s">
        <v>3</v>
      </c>
      <c r="AV39">
        <v>0</v>
      </c>
      <c r="AW39">
        <v>1</v>
      </c>
      <c r="AX39">
        <v>-1</v>
      </c>
      <c r="AY39">
        <v>0</v>
      </c>
      <c r="AZ39">
        <v>0</v>
      </c>
      <c r="BA39" t="s">
        <v>3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ROUND(Y39*Source!I41,7)</f>
        <v>48</v>
      </c>
      <c r="CY39">
        <f t="shared" si="19"/>
        <v>8.36</v>
      </c>
      <c r="CZ39">
        <f t="shared" si="20"/>
        <v>8.74</v>
      </c>
      <c r="DA39">
        <f t="shared" si="21"/>
        <v>9.75</v>
      </c>
      <c r="DB39">
        <f t="shared" si="1"/>
        <v>6733.87</v>
      </c>
      <c r="DC39">
        <f t="shared" si="2"/>
        <v>0</v>
      </c>
      <c r="DD39" t="s">
        <v>3</v>
      </c>
      <c r="DE39" t="s">
        <v>3</v>
      </c>
      <c r="DF39">
        <f t="shared" si="22"/>
        <v>4080</v>
      </c>
      <c r="DG39">
        <f t="shared" si="23"/>
        <v>0</v>
      </c>
      <c r="DH39">
        <f t="shared" si="24"/>
        <v>0</v>
      </c>
      <c r="DI39">
        <f t="shared" si="18"/>
        <v>0</v>
      </c>
      <c r="DJ39">
        <f t="shared" si="25"/>
        <v>4080</v>
      </c>
      <c r="DK39">
        <v>0</v>
      </c>
      <c r="DL39" t="s">
        <v>3</v>
      </c>
      <c r="DM39">
        <v>0</v>
      </c>
      <c r="DN39" t="s">
        <v>3</v>
      </c>
      <c r="DO39">
        <v>0</v>
      </c>
      <c r="GP39">
        <v>1</v>
      </c>
      <c r="GQ39">
        <v>-1</v>
      </c>
      <c r="GR39">
        <v>-1</v>
      </c>
    </row>
    <row r="40" spans="1:200" x14ac:dyDescent="0.2">
      <c r="A40">
        <f>ROW(Source!A51)</f>
        <v>51</v>
      </c>
      <c r="B40">
        <v>88223195</v>
      </c>
      <c r="C40">
        <v>88223356</v>
      </c>
      <c r="D40">
        <v>48043841</v>
      </c>
      <c r="E40">
        <v>68</v>
      </c>
      <c r="F40">
        <v>1</v>
      </c>
      <c r="G40">
        <v>1</v>
      </c>
      <c r="H40">
        <v>1</v>
      </c>
      <c r="I40" t="s">
        <v>470</v>
      </c>
      <c r="J40" t="s">
        <v>3</v>
      </c>
      <c r="K40" t="s">
        <v>471</v>
      </c>
      <c r="L40">
        <v>1191</v>
      </c>
      <c r="N40">
        <v>1013</v>
      </c>
      <c r="O40" t="s">
        <v>472</v>
      </c>
      <c r="P40" t="s">
        <v>472</v>
      </c>
      <c r="Q40">
        <v>1</v>
      </c>
      <c r="W40">
        <v>0</v>
      </c>
      <c r="X40">
        <v>784619160</v>
      </c>
      <c r="Y40">
        <f t="shared" si="0"/>
        <v>214.09</v>
      </c>
      <c r="AA40">
        <v>0</v>
      </c>
      <c r="AB40">
        <v>0</v>
      </c>
      <c r="AC40">
        <v>0</v>
      </c>
      <c r="AD40">
        <v>388.58</v>
      </c>
      <c r="AE40">
        <v>0</v>
      </c>
      <c r="AF40">
        <v>0</v>
      </c>
      <c r="AG40">
        <v>0</v>
      </c>
      <c r="AH40">
        <v>8.74</v>
      </c>
      <c r="AI40">
        <v>1</v>
      </c>
      <c r="AJ40">
        <v>1</v>
      </c>
      <c r="AK40">
        <v>1</v>
      </c>
      <c r="AL40">
        <v>44.46</v>
      </c>
      <c r="AM40">
        <v>4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214.09</v>
      </c>
      <c r="AU40" t="s">
        <v>3</v>
      </c>
      <c r="AV40">
        <v>1</v>
      </c>
      <c r="AW40">
        <v>2</v>
      </c>
      <c r="AX40">
        <v>88223372</v>
      </c>
      <c r="AY40">
        <v>1</v>
      </c>
      <c r="AZ40">
        <v>0</v>
      </c>
      <c r="BA40">
        <v>34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U40">
        <f>ROUND(AT40*Source!I51*AH40*AL40,0)</f>
        <v>214176</v>
      </c>
      <c r="CV40">
        <f>ROUND(Y40*Source!I51,7)</f>
        <v>551.17470500000002</v>
      </c>
      <c r="CW40">
        <v>0</v>
      </c>
      <c r="CX40">
        <f>ROUND(Y40*Source!I51,7)</f>
        <v>551.17470500000002</v>
      </c>
      <c r="CY40">
        <f>AD40</f>
        <v>388.58</v>
      </c>
      <c r="CZ40">
        <f>AH40</f>
        <v>8.74</v>
      </c>
      <c r="DA40">
        <f>AL40</f>
        <v>44.46</v>
      </c>
      <c r="DB40">
        <f t="shared" si="1"/>
        <v>1871.15</v>
      </c>
      <c r="DC40">
        <f t="shared" si="2"/>
        <v>0</v>
      </c>
      <c r="DD40" t="s">
        <v>3</v>
      </c>
      <c r="DE40" t="s">
        <v>3</v>
      </c>
      <c r="DF40">
        <f>ROUND(ROUND(AE40,0)*CX40,0)</f>
        <v>0</v>
      </c>
      <c r="DG40">
        <f t="shared" si="23"/>
        <v>0</v>
      </c>
      <c r="DH40">
        <f t="shared" si="24"/>
        <v>0</v>
      </c>
      <c r="DI40">
        <f>ROUND(ROUND(AH40*AL40,0)*CX40,0)</f>
        <v>214407</v>
      </c>
      <c r="DJ40">
        <f>DI40</f>
        <v>214407</v>
      </c>
      <c r="DK40">
        <v>0</v>
      </c>
      <c r="DL40" t="s">
        <v>3</v>
      </c>
      <c r="DM40">
        <v>0</v>
      </c>
      <c r="DN40" t="s">
        <v>3</v>
      </c>
      <c r="DO40">
        <v>0</v>
      </c>
      <c r="GQ40">
        <v>-1</v>
      </c>
      <c r="GR40">
        <v>-1</v>
      </c>
    </row>
    <row r="41" spans="1:200" x14ac:dyDescent="0.2">
      <c r="A41">
        <f>ROW(Source!A51)</f>
        <v>51</v>
      </c>
      <c r="B41">
        <v>88223195</v>
      </c>
      <c r="C41">
        <v>88223356</v>
      </c>
      <c r="D41">
        <v>48044033</v>
      </c>
      <c r="E41">
        <v>68</v>
      </c>
      <c r="F41">
        <v>1</v>
      </c>
      <c r="G41">
        <v>1</v>
      </c>
      <c r="H41">
        <v>1</v>
      </c>
      <c r="I41" t="s">
        <v>473</v>
      </c>
      <c r="J41" t="s">
        <v>3</v>
      </c>
      <c r="K41" t="s">
        <v>474</v>
      </c>
      <c r="L41">
        <v>1191</v>
      </c>
      <c r="N41">
        <v>1013</v>
      </c>
      <c r="O41" t="s">
        <v>472</v>
      </c>
      <c r="P41" t="s">
        <v>472</v>
      </c>
      <c r="Q41">
        <v>1</v>
      </c>
      <c r="W41">
        <v>0</v>
      </c>
      <c r="X41">
        <v>-1417349443</v>
      </c>
      <c r="Y41">
        <f t="shared" si="0"/>
        <v>5.04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44.46</v>
      </c>
      <c r="AL41">
        <v>1</v>
      </c>
      <c r="AM41">
        <v>4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5.04</v>
      </c>
      <c r="AU41" t="s">
        <v>3</v>
      </c>
      <c r="AV41">
        <v>2</v>
      </c>
      <c r="AW41">
        <v>2</v>
      </c>
      <c r="AX41">
        <v>88223373</v>
      </c>
      <c r="AY41">
        <v>1</v>
      </c>
      <c r="AZ41">
        <v>0</v>
      </c>
      <c r="BA41">
        <v>35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ROUND(Y41*Source!I51,7)</f>
        <v>12.975479999999999</v>
      </c>
      <c r="CY41">
        <f>AD41</f>
        <v>0</v>
      </c>
      <c r="CZ41">
        <f>AH41</f>
        <v>0</v>
      </c>
      <c r="DA41">
        <f>AL41</f>
        <v>1</v>
      </c>
      <c r="DB41">
        <f t="shared" si="1"/>
        <v>0</v>
      </c>
      <c r="DC41">
        <f t="shared" si="2"/>
        <v>0</v>
      </c>
      <c r="DD41" t="s">
        <v>3</v>
      </c>
      <c r="DE41" t="s">
        <v>3</v>
      </c>
      <c r="DF41">
        <f>ROUND(ROUND(AE41,0)*CX41,0)</f>
        <v>0</v>
      </c>
      <c r="DG41">
        <f t="shared" si="23"/>
        <v>0</v>
      </c>
      <c r="DH41">
        <f>ROUND(ROUND(AG41*AK41,0)*CX41,0)</f>
        <v>0</v>
      </c>
      <c r="DI41">
        <f t="shared" ref="DI41:DI54" si="26">ROUND(ROUND(AH41,0)*CX41,0)</f>
        <v>0</v>
      </c>
      <c r="DJ41">
        <f>DI41</f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  <c r="GQ41">
        <v>-1</v>
      </c>
      <c r="GR41">
        <v>-1</v>
      </c>
    </row>
    <row r="42" spans="1:200" x14ac:dyDescent="0.2">
      <c r="A42">
        <f>ROW(Source!A51)</f>
        <v>51</v>
      </c>
      <c r="B42">
        <v>88223195</v>
      </c>
      <c r="C42">
        <v>88223356</v>
      </c>
      <c r="D42">
        <v>48205768</v>
      </c>
      <c r="E42">
        <v>1</v>
      </c>
      <c r="F42">
        <v>1</v>
      </c>
      <c r="G42">
        <v>1</v>
      </c>
      <c r="H42">
        <v>2</v>
      </c>
      <c r="I42" t="s">
        <v>494</v>
      </c>
      <c r="J42" t="s">
        <v>495</v>
      </c>
      <c r="K42" t="s">
        <v>496</v>
      </c>
      <c r="L42">
        <v>1367</v>
      </c>
      <c r="N42">
        <v>1011</v>
      </c>
      <c r="O42" t="s">
        <v>478</v>
      </c>
      <c r="P42" t="s">
        <v>478</v>
      </c>
      <c r="Q42">
        <v>1</v>
      </c>
      <c r="W42">
        <v>0</v>
      </c>
      <c r="X42">
        <v>1098214667</v>
      </c>
      <c r="Y42">
        <f t="shared" si="0"/>
        <v>1.76</v>
      </c>
      <c r="AA42">
        <v>0</v>
      </c>
      <c r="AB42">
        <v>482.65</v>
      </c>
      <c r="AC42">
        <v>600.21</v>
      </c>
      <c r="AD42">
        <v>0</v>
      </c>
      <c r="AE42">
        <v>0</v>
      </c>
      <c r="AF42">
        <v>31.26</v>
      </c>
      <c r="AG42">
        <v>13.5</v>
      </c>
      <c r="AH42">
        <v>0</v>
      </c>
      <c r="AI42">
        <v>1</v>
      </c>
      <c r="AJ42">
        <v>15.44</v>
      </c>
      <c r="AK42">
        <v>44.46</v>
      </c>
      <c r="AL42">
        <v>1</v>
      </c>
      <c r="AM42">
        <v>4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1.76</v>
      </c>
      <c r="AU42" t="s">
        <v>3</v>
      </c>
      <c r="AV42">
        <v>0</v>
      </c>
      <c r="AW42">
        <v>2</v>
      </c>
      <c r="AX42">
        <v>88223374</v>
      </c>
      <c r="AY42">
        <v>1</v>
      </c>
      <c r="AZ42">
        <v>0</v>
      </c>
      <c r="BA42">
        <v>36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f>ROUND(Y42*Source!I51*DO42,7)</f>
        <v>0</v>
      </c>
      <c r="CX42">
        <f>ROUND(Y42*Source!I51,7)</f>
        <v>4.5311199999999996</v>
      </c>
      <c r="CY42">
        <f>AB42</f>
        <v>482.65</v>
      </c>
      <c r="CZ42">
        <f>AF42</f>
        <v>31.26</v>
      </c>
      <c r="DA42">
        <f>AJ42</f>
        <v>15.44</v>
      </c>
      <c r="DB42">
        <f t="shared" si="1"/>
        <v>55.02</v>
      </c>
      <c r="DC42">
        <f t="shared" si="2"/>
        <v>23.76</v>
      </c>
      <c r="DD42" t="s">
        <v>3</v>
      </c>
      <c r="DE42" t="s">
        <v>3</v>
      </c>
      <c r="DF42">
        <f>ROUND(ROUND(AE42,0)*CX42,0)</f>
        <v>0</v>
      </c>
      <c r="DG42">
        <f>ROUND(ROUND(AF42*AJ42,0)*CX42,0)</f>
        <v>2189</v>
      </c>
      <c r="DH42">
        <f>ROUND(ROUND(AG42*AK42,0)*CX42,0)</f>
        <v>2719</v>
      </c>
      <c r="DI42">
        <f t="shared" si="26"/>
        <v>0</v>
      </c>
      <c r="DJ42">
        <f>DG42</f>
        <v>2189</v>
      </c>
      <c r="DK42">
        <v>0</v>
      </c>
      <c r="DL42" t="s">
        <v>3</v>
      </c>
      <c r="DM42">
        <v>0</v>
      </c>
      <c r="DN42" t="s">
        <v>3</v>
      </c>
      <c r="DO42">
        <v>0</v>
      </c>
      <c r="GQ42">
        <v>-1</v>
      </c>
      <c r="GR42">
        <v>-1</v>
      </c>
    </row>
    <row r="43" spans="1:200" x14ac:dyDescent="0.2">
      <c r="A43">
        <f>ROW(Source!A51)</f>
        <v>51</v>
      </c>
      <c r="B43">
        <v>88223195</v>
      </c>
      <c r="C43">
        <v>88223356</v>
      </c>
      <c r="D43">
        <v>48206504</v>
      </c>
      <c r="E43">
        <v>1</v>
      </c>
      <c r="F43">
        <v>1</v>
      </c>
      <c r="G43">
        <v>1</v>
      </c>
      <c r="H43">
        <v>2</v>
      </c>
      <c r="I43" t="s">
        <v>485</v>
      </c>
      <c r="J43" t="s">
        <v>486</v>
      </c>
      <c r="K43" t="s">
        <v>487</v>
      </c>
      <c r="L43">
        <v>1367</v>
      </c>
      <c r="N43">
        <v>1011</v>
      </c>
      <c r="O43" t="s">
        <v>478</v>
      </c>
      <c r="P43" t="s">
        <v>478</v>
      </c>
      <c r="Q43">
        <v>1</v>
      </c>
      <c r="W43">
        <v>0</v>
      </c>
      <c r="X43">
        <v>2001246382</v>
      </c>
      <c r="Y43">
        <f t="shared" si="0"/>
        <v>3.28</v>
      </c>
      <c r="AA43">
        <v>0</v>
      </c>
      <c r="AB43">
        <v>1014.56</v>
      </c>
      <c r="AC43">
        <v>515.74</v>
      </c>
      <c r="AD43">
        <v>0</v>
      </c>
      <c r="AE43">
        <v>0</v>
      </c>
      <c r="AF43">
        <v>65.709999999999994</v>
      </c>
      <c r="AG43">
        <v>11.6</v>
      </c>
      <c r="AH43">
        <v>0</v>
      </c>
      <c r="AI43">
        <v>1</v>
      </c>
      <c r="AJ43">
        <v>15.44</v>
      </c>
      <c r="AK43">
        <v>44.46</v>
      </c>
      <c r="AL43">
        <v>1</v>
      </c>
      <c r="AM43">
        <v>4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3.28</v>
      </c>
      <c r="AU43" t="s">
        <v>3</v>
      </c>
      <c r="AV43">
        <v>0</v>
      </c>
      <c r="AW43">
        <v>2</v>
      </c>
      <c r="AX43">
        <v>88223375</v>
      </c>
      <c r="AY43">
        <v>1</v>
      </c>
      <c r="AZ43">
        <v>0</v>
      </c>
      <c r="BA43">
        <v>37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f>ROUND(Y43*Source!I51*DO43,7)</f>
        <v>0</v>
      </c>
      <c r="CX43">
        <f>ROUND(Y43*Source!I51,7)</f>
        <v>8.4443599999999996</v>
      </c>
      <c r="CY43">
        <f>AB43</f>
        <v>1014.56</v>
      </c>
      <c r="CZ43">
        <f>AF43</f>
        <v>65.709999999999994</v>
      </c>
      <c r="DA43">
        <f>AJ43</f>
        <v>15.44</v>
      </c>
      <c r="DB43">
        <f t="shared" si="1"/>
        <v>215.53</v>
      </c>
      <c r="DC43">
        <f t="shared" si="2"/>
        <v>38.049999999999997</v>
      </c>
      <c r="DD43" t="s">
        <v>3</v>
      </c>
      <c r="DE43" t="s">
        <v>3</v>
      </c>
      <c r="DF43">
        <f>ROUND(ROUND(AE43,0)*CX43,0)</f>
        <v>0</v>
      </c>
      <c r="DG43">
        <f>ROUND(ROUND(AF43*AJ43,0)*CX43,0)</f>
        <v>8571</v>
      </c>
      <c r="DH43">
        <f>ROUND(ROUND(AG43*AK43,0)*CX43,0)</f>
        <v>4357</v>
      </c>
      <c r="DI43">
        <f t="shared" si="26"/>
        <v>0</v>
      </c>
      <c r="DJ43">
        <f>DG43</f>
        <v>8571</v>
      </c>
      <c r="DK43">
        <v>0</v>
      </c>
      <c r="DL43" t="s">
        <v>3</v>
      </c>
      <c r="DM43">
        <v>0</v>
      </c>
      <c r="DN43" t="s">
        <v>3</v>
      </c>
      <c r="DO43">
        <v>0</v>
      </c>
      <c r="GQ43">
        <v>-1</v>
      </c>
      <c r="GR43">
        <v>-1</v>
      </c>
    </row>
    <row r="44" spans="1:200" x14ac:dyDescent="0.2">
      <c r="A44">
        <f>ROW(Source!A51)</f>
        <v>51</v>
      </c>
      <c r="B44">
        <v>88223195</v>
      </c>
      <c r="C44">
        <v>88223356</v>
      </c>
      <c r="D44">
        <v>48056613</v>
      </c>
      <c r="E44">
        <v>1</v>
      </c>
      <c r="F44">
        <v>1</v>
      </c>
      <c r="G44">
        <v>1</v>
      </c>
      <c r="H44">
        <v>3</v>
      </c>
      <c r="I44" t="s">
        <v>107</v>
      </c>
      <c r="J44" t="s">
        <v>110</v>
      </c>
      <c r="K44" t="s">
        <v>108</v>
      </c>
      <c r="L44">
        <v>1301</v>
      </c>
      <c r="N44">
        <v>1003</v>
      </c>
      <c r="O44" t="s">
        <v>109</v>
      </c>
      <c r="P44" t="s">
        <v>109</v>
      </c>
      <c r="Q44">
        <v>1</v>
      </c>
      <c r="W44">
        <v>1</v>
      </c>
      <c r="X44">
        <v>-401269913</v>
      </c>
      <c r="Y44">
        <f t="shared" si="0"/>
        <v>-429</v>
      </c>
      <c r="AA44">
        <v>62.21</v>
      </c>
      <c r="AB44">
        <v>0</v>
      </c>
      <c r="AC44">
        <v>0</v>
      </c>
      <c r="AD44">
        <v>0</v>
      </c>
      <c r="AE44">
        <v>6.38</v>
      </c>
      <c r="AF44">
        <v>0</v>
      </c>
      <c r="AG44">
        <v>0</v>
      </c>
      <c r="AH44">
        <v>0</v>
      </c>
      <c r="AI44">
        <v>9.75</v>
      </c>
      <c r="AJ44">
        <v>1</v>
      </c>
      <c r="AK44">
        <v>1</v>
      </c>
      <c r="AL44">
        <v>1</v>
      </c>
      <c r="AM44">
        <v>4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-429</v>
      </c>
      <c r="AU44" t="s">
        <v>3</v>
      </c>
      <c r="AV44">
        <v>0</v>
      </c>
      <c r="AW44">
        <v>2</v>
      </c>
      <c r="AX44">
        <v>88223376</v>
      </c>
      <c r="AY44">
        <v>1</v>
      </c>
      <c r="AZ44">
        <v>6144</v>
      </c>
      <c r="BA44">
        <v>38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ROUND(Y44*Source!I51,7)</f>
        <v>-1104.4604999999999</v>
      </c>
      <c r="CY44">
        <f t="shared" ref="CY44:CY54" si="27">AA44</f>
        <v>62.21</v>
      </c>
      <c r="CZ44">
        <f t="shared" ref="CZ44:CZ54" si="28">AE44</f>
        <v>6.38</v>
      </c>
      <c r="DA44">
        <f t="shared" ref="DA44:DA54" si="29">AI44</f>
        <v>9.75</v>
      </c>
      <c r="DB44">
        <f t="shared" si="1"/>
        <v>-2737.02</v>
      </c>
      <c r="DC44">
        <f t="shared" si="2"/>
        <v>0</v>
      </c>
      <c r="DD44" t="s">
        <v>3</v>
      </c>
      <c r="DE44" t="s">
        <v>3</v>
      </c>
      <c r="DF44">
        <f t="shared" ref="DF44:DF54" si="30">ROUND(ROUND(AE44*AI44,0)*CX44,0)</f>
        <v>-68477</v>
      </c>
      <c r="DG44">
        <f t="shared" ref="DG44:DG56" si="31">ROUND(ROUND(AF44,0)*CX44,0)</f>
        <v>0</v>
      </c>
      <c r="DH44">
        <f t="shared" ref="DH44:DH55" si="32">ROUND(ROUND(AG44,0)*CX44,0)</f>
        <v>0</v>
      </c>
      <c r="DI44">
        <f t="shared" si="26"/>
        <v>0</v>
      </c>
      <c r="DJ44">
        <f t="shared" ref="DJ44:DJ54" si="33">DF44</f>
        <v>-68477</v>
      </c>
      <c r="DK44">
        <v>0</v>
      </c>
      <c r="DL44" t="s">
        <v>3</v>
      </c>
      <c r="DM44">
        <v>0</v>
      </c>
      <c r="DN44" t="s">
        <v>3</v>
      </c>
      <c r="DO44">
        <v>0</v>
      </c>
      <c r="GP44">
        <v>0</v>
      </c>
      <c r="GQ44">
        <v>-1</v>
      </c>
      <c r="GR44">
        <v>-1</v>
      </c>
    </row>
    <row r="45" spans="1:200" x14ac:dyDescent="0.2">
      <c r="A45">
        <f>ROW(Source!A51)</f>
        <v>51</v>
      </c>
      <c r="B45">
        <v>88223195</v>
      </c>
      <c r="C45">
        <v>88223356</v>
      </c>
      <c r="D45">
        <v>48056614</v>
      </c>
      <c r="E45">
        <v>1</v>
      </c>
      <c r="F45">
        <v>1</v>
      </c>
      <c r="G45">
        <v>1</v>
      </c>
      <c r="H45">
        <v>3</v>
      </c>
      <c r="I45" t="s">
        <v>112</v>
      </c>
      <c r="J45" t="s">
        <v>114</v>
      </c>
      <c r="K45" t="s">
        <v>113</v>
      </c>
      <c r="L45">
        <v>1301</v>
      </c>
      <c r="N45">
        <v>1003</v>
      </c>
      <c r="O45" t="s">
        <v>109</v>
      </c>
      <c r="P45" t="s">
        <v>109</v>
      </c>
      <c r="Q45">
        <v>1</v>
      </c>
      <c r="W45">
        <v>1</v>
      </c>
      <c r="X45">
        <v>-602402899</v>
      </c>
      <c r="Y45">
        <f t="shared" si="0"/>
        <v>-67</v>
      </c>
      <c r="AA45">
        <v>77.510000000000005</v>
      </c>
      <c r="AB45">
        <v>0</v>
      </c>
      <c r="AC45">
        <v>0</v>
      </c>
      <c r="AD45">
        <v>0</v>
      </c>
      <c r="AE45">
        <v>7.95</v>
      </c>
      <c r="AF45">
        <v>0</v>
      </c>
      <c r="AG45">
        <v>0</v>
      </c>
      <c r="AH45">
        <v>0</v>
      </c>
      <c r="AI45">
        <v>9.75</v>
      </c>
      <c r="AJ45">
        <v>1</v>
      </c>
      <c r="AK45">
        <v>1</v>
      </c>
      <c r="AL45">
        <v>1</v>
      </c>
      <c r="AM45">
        <v>4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-67</v>
      </c>
      <c r="AU45" t="s">
        <v>3</v>
      </c>
      <c r="AV45">
        <v>0</v>
      </c>
      <c r="AW45">
        <v>2</v>
      </c>
      <c r="AX45">
        <v>88223377</v>
      </c>
      <c r="AY45">
        <v>1</v>
      </c>
      <c r="AZ45">
        <v>6144</v>
      </c>
      <c r="BA45">
        <v>39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ROUND(Y45*Source!I51,7)</f>
        <v>-172.4915</v>
      </c>
      <c r="CY45">
        <f t="shared" si="27"/>
        <v>77.510000000000005</v>
      </c>
      <c r="CZ45">
        <f t="shared" si="28"/>
        <v>7.95</v>
      </c>
      <c r="DA45">
        <f t="shared" si="29"/>
        <v>9.75</v>
      </c>
      <c r="DB45">
        <f t="shared" si="1"/>
        <v>-532.65</v>
      </c>
      <c r="DC45">
        <f t="shared" si="2"/>
        <v>0</v>
      </c>
      <c r="DD45" t="s">
        <v>3</v>
      </c>
      <c r="DE45" t="s">
        <v>3</v>
      </c>
      <c r="DF45">
        <f t="shared" si="30"/>
        <v>-13454</v>
      </c>
      <c r="DG45">
        <f t="shared" si="31"/>
        <v>0</v>
      </c>
      <c r="DH45">
        <f t="shared" si="32"/>
        <v>0</v>
      </c>
      <c r="DI45">
        <f t="shared" si="26"/>
        <v>0</v>
      </c>
      <c r="DJ45">
        <f t="shared" si="33"/>
        <v>-13454</v>
      </c>
      <c r="DK45">
        <v>0</v>
      </c>
      <c r="DL45" t="s">
        <v>3</v>
      </c>
      <c r="DM45">
        <v>0</v>
      </c>
      <c r="DN45" t="s">
        <v>3</v>
      </c>
      <c r="DO45">
        <v>0</v>
      </c>
      <c r="GP45">
        <v>0</v>
      </c>
      <c r="GQ45">
        <v>-1</v>
      </c>
      <c r="GR45">
        <v>-1</v>
      </c>
    </row>
    <row r="46" spans="1:200" x14ac:dyDescent="0.2">
      <c r="A46">
        <f>ROW(Source!A51)</f>
        <v>51</v>
      </c>
      <c r="B46">
        <v>88223195</v>
      </c>
      <c r="C46">
        <v>88223356</v>
      </c>
      <c r="D46">
        <v>48056699</v>
      </c>
      <c r="E46">
        <v>1</v>
      </c>
      <c r="F46">
        <v>1</v>
      </c>
      <c r="G46">
        <v>1</v>
      </c>
      <c r="H46">
        <v>3</v>
      </c>
      <c r="I46" t="s">
        <v>116</v>
      </c>
      <c r="J46" t="s">
        <v>118</v>
      </c>
      <c r="K46" t="s">
        <v>117</v>
      </c>
      <c r="L46">
        <v>1302</v>
      </c>
      <c r="N46">
        <v>1003</v>
      </c>
      <c r="O46" t="s">
        <v>76</v>
      </c>
      <c r="P46" t="s">
        <v>76</v>
      </c>
      <c r="Q46">
        <v>10</v>
      </c>
      <c r="W46">
        <v>1</v>
      </c>
      <c r="X46">
        <v>-236616192</v>
      </c>
      <c r="Y46">
        <f t="shared" si="0"/>
        <v>-27.1</v>
      </c>
      <c r="AA46">
        <v>624.98</v>
      </c>
      <c r="AB46">
        <v>0</v>
      </c>
      <c r="AC46">
        <v>0</v>
      </c>
      <c r="AD46">
        <v>0</v>
      </c>
      <c r="AE46">
        <v>64.099999999999994</v>
      </c>
      <c r="AF46">
        <v>0</v>
      </c>
      <c r="AG46">
        <v>0</v>
      </c>
      <c r="AH46">
        <v>0</v>
      </c>
      <c r="AI46">
        <v>9.75</v>
      </c>
      <c r="AJ46">
        <v>1</v>
      </c>
      <c r="AK46">
        <v>1</v>
      </c>
      <c r="AL46">
        <v>1</v>
      </c>
      <c r="AM46">
        <v>4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-27.1</v>
      </c>
      <c r="AU46" t="s">
        <v>3</v>
      </c>
      <c r="AV46">
        <v>0</v>
      </c>
      <c r="AW46">
        <v>2</v>
      </c>
      <c r="AX46">
        <v>88223378</v>
      </c>
      <c r="AY46">
        <v>1</v>
      </c>
      <c r="AZ46">
        <v>6144</v>
      </c>
      <c r="BA46">
        <v>40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ROUND(Y46*Source!I51,7)</f>
        <v>-69.768950000000004</v>
      </c>
      <c r="CY46">
        <f t="shared" si="27"/>
        <v>624.98</v>
      </c>
      <c r="CZ46">
        <f t="shared" si="28"/>
        <v>64.099999999999994</v>
      </c>
      <c r="DA46">
        <f t="shared" si="29"/>
        <v>9.75</v>
      </c>
      <c r="DB46">
        <f t="shared" si="1"/>
        <v>-1737.11</v>
      </c>
      <c r="DC46">
        <f t="shared" si="2"/>
        <v>0</v>
      </c>
      <c r="DD46" t="s">
        <v>3</v>
      </c>
      <c r="DE46" t="s">
        <v>3</v>
      </c>
      <c r="DF46">
        <f t="shared" si="30"/>
        <v>-43606</v>
      </c>
      <c r="DG46">
        <f t="shared" si="31"/>
        <v>0</v>
      </c>
      <c r="DH46">
        <f t="shared" si="32"/>
        <v>0</v>
      </c>
      <c r="DI46">
        <f t="shared" si="26"/>
        <v>0</v>
      </c>
      <c r="DJ46">
        <f t="shared" si="33"/>
        <v>-43606</v>
      </c>
      <c r="DK46">
        <v>0</v>
      </c>
      <c r="DL46" t="s">
        <v>3</v>
      </c>
      <c r="DM46">
        <v>0</v>
      </c>
      <c r="DN46" t="s">
        <v>3</v>
      </c>
      <c r="DO46">
        <v>0</v>
      </c>
      <c r="GP46">
        <v>0</v>
      </c>
      <c r="GQ46">
        <v>-1</v>
      </c>
      <c r="GR46">
        <v>-1</v>
      </c>
    </row>
    <row r="47" spans="1:200" x14ac:dyDescent="0.2">
      <c r="A47">
        <f>ROW(Source!A51)</f>
        <v>51</v>
      </c>
      <c r="B47">
        <v>88223195</v>
      </c>
      <c r="C47">
        <v>88223356</v>
      </c>
      <c r="D47">
        <v>48058819</v>
      </c>
      <c r="E47">
        <v>1</v>
      </c>
      <c r="F47">
        <v>1</v>
      </c>
      <c r="G47">
        <v>1</v>
      </c>
      <c r="H47">
        <v>3</v>
      </c>
      <c r="I47" t="s">
        <v>120</v>
      </c>
      <c r="J47" t="s">
        <v>123</v>
      </c>
      <c r="K47" t="s">
        <v>121</v>
      </c>
      <c r="L47">
        <v>1455</v>
      </c>
      <c r="N47">
        <v>1013</v>
      </c>
      <c r="O47" t="s">
        <v>122</v>
      </c>
      <c r="P47" t="s">
        <v>122</v>
      </c>
      <c r="Q47">
        <v>1</v>
      </c>
      <c r="W47">
        <v>1</v>
      </c>
      <c r="X47">
        <v>1137178285</v>
      </c>
      <c r="Y47">
        <f t="shared" si="0"/>
        <v>-71.400000000000006</v>
      </c>
      <c r="AA47">
        <v>68.540000000000006</v>
      </c>
      <c r="AB47">
        <v>0</v>
      </c>
      <c r="AC47">
        <v>0</v>
      </c>
      <c r="AD47">
        <v>0</v>
      </c>
      <c r="AE47">
        <v>7.03</v>
      </c>
      <c r="AF47">
        <v>0</v>
      </c>
      <c r="AG47">
        <v>0</v>
      </c>
      <c r="AH47">
        <v>0</v>
      </c>
      <c r="AI47">
        <v>9.75</v>
      </c>
      <c r="AJ47">
        <v>1</v>
      </c>
      <c r="AK47">
        <v>1</v>
      </c>
      <c r="AL47">
        <v>1</v>
      </c>
      <c r="AM47">
        <v>4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-71.400000000000006</v>
      </c>
      <c r="AU47" t="s">
        <v>3</v>
      </c>
      <c r="AV47">
        <v>0</v>
      </c>
      <c r="AW47">
        <v>2</v>
      </c>
      <c r="AX47">
        <v>88223379</v>
      </c>
      <c r="AY47">
        <v>1</v>
      </c>
      <c r="AZ47">
        <v>6144</v>
      </c>
      <c r="BA47">
        <v>41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V47">
        <v>0</v>
      </c>
      <c r="CW47">
        <v>0</v>
      </c>
      <c r="CX47">
        <f>ROUND(Y47*Source!I51,7)</f>
        <v>-183.8193</v>
      </c>
      <c r="CY47">
        <f t="shared" si="27"/>
        <v>68.540000000000006</v>
      </c>
      <c r="CZ47">
        <f t="shared" si="28"/>
        <v>7.03</v>
      </c>
      <c r="DA47">
        <f t="shared" si="29"/>
        <v>9.75</v>
      </c>
      <c r="DB47">
        <f t="shared" si="1"/>
        <v>-501.94</v>
      </c>
      <c r="DC47">
        <f t="shared" si="2"/>
        <v>0</v>
      </c>
      <c r="DD47" t="s">
        <v>3</v>
      </c>
      <c r="DE47" t="s">
        <v>3</v>
      </c>
      <c r="DF47">
        <f t="shared" si="30"/>
        <v>-12684</v>
      </c>
      <c r="DG47">
        <f t="shared" si="31"/>
        <v>0</v>
      </c>
      <c r="DH47">
        <f t="shared" si="32"/>
        <v>0</v>
      </c>
      <c r="DI47">
        <f t="shared" si="26"/>
        <v>0</v>
      </c>
      <c r="DJ47">
        <f t="shared" si="33"/>
        <v>-12684</v>
      </c>
      <c r="DK47">
        <v>0</v>
      </c>
      <c r="DL47" t="s">
        <v>3</v>
      </c>
      <c r="DM47">
        <v>0</v>
      </c>
      <c r="DN47" t="s">
        <v>3</v>
      </c>
      <c r="DO47">
        <v>0</v>
      </c>
      <c r="GP47">
        <v>0</v>
      </c>
      <c r="GQ47">
        <v>-1</v>
      </c>
      <c r="GR47">
        <v>-1</v>
      </c>
    </row>
    <row r="48" spans="1:200" x14ac:dyDescent="0.2">
      <c r="A48">
        <f>ROW(Source!A51)</f>
        <v>51</v>
      </c>
      <c r="B48">
        <v>88223195</v>
      </c>
      <c r="C48">
        <v>88223356</v>
      </c>
      <c r="D48">
        <v>48081733</v>
      </c>
      <c r="E48">
        <v>1</v>
      </c>
      <c r="F48">
        <v>1</v>
      </c>
      <c r="G48">
        <v>1</v>
      </c>
      <c r="H48">
        <v>3</v>
      </c>
      <c r="I48" t="s">
        <v>497</v>
      </c>
      <c r="J48" t="s">
        <v>498</v>
      </c>
      <c r="K48" t="s">
        <v>499</v>
      </c>
      <c r="L48">
        <v>1425</v>
      </c>
      <c r="N48">
        <v>1013</v>
      </c>
      <c r="O48" t="s">
        <v>323</v>
      </c>
      <c r="P48" t="s">
        <v>323</v>
      </c>
      <c r="Q48">
        <v>1</v>
      </c>
      <c r="W48">
        <v>0</v>
      </c>
      <c r="X48">
        <v>-1512750844</v>
      </c>
      <c r="Y48" s="78">
        <f>'4.Ведомость_списания'!F38</f>
        <v>8</v>
      </c>
      <c r="AA48">
        <v>487.5</v>
      </c>
      <c r="AB48">
        <v>0</v>
      </c>
      <c r="AC48">
        <v>0</v>
      </c>
      <c r="AD48">
        <v>0</v>
      </c>
      <c r="AE48">
        <v>50</v>
      </c>
      <c r="AF48">
        <v>0</v>
      </c>
      <c r="AG48">
        <v>0</v>
      </c>
      <c r="AH48">
        <v>0</v>
      </c>
      <c r="AI48">
        <v>9.75</v>
      </c>
      <c r="AJ48">
        <v>1</v>
      </c>
      <c r="AK48">
        <v>1</v>
      </c>
      <c r="AL48">
        <v>1</v>
      </c>
      <c r="AM48">
        <v>4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8</v>
      </c>
      <c r="AU48" t="s">
        <v>3</v>
      </c>
      <c r="AV48">
        <v>0</v>
      </c>
      <c r="AW48">
        <v>2</v>
      </c>
      <c r="AX48">
        <v>88223381</v>
      </c>
      <c r="AY48">
        <v>1</v>
      </c>
      <c r="AZ48">
        <v>0</v>
      </c>
      <c r="BA48">
        <v>43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ROUND(Y48*Source!I51,7)</f>
        <v>20.596</v>
      </c>
      <c r="CY48">
        <f t="shared" si="27"/>
        <v>487.5</v>
      </c>
      <c r="CZ48">
        <f t="shared" si="28"/>
        <v>50</v>
      </c>
      <c r="DA48">
        <f t="shared" si="29"/>
        <v>9.75</v>
      </c>
      <c r="DB48">
        <f t="shared" si="1"/>
        <v>400</v>
      </c>
      <c r="DC48">
        <f t="shared" si="2"/>
        <v>0</v>
      </c>
      <c r="DD48" t="s">
        <v>3</v>
      </c>
      <c r="DE48" t="s">
        <v>3</v>
      </c>
      <c r="DF48">
        <f t="shared" si="30"/>
        <v>10051</v>
      </c>
      <c r="DG48">
        <f t="shared" si="31"/>
        <v>0</v>
      </c>
      <c r="DH48">
        <f t="shared" si="32"/>
        <v>0</v>
      </c>
      <c r="DI48">
        <f t="shared" si="26"/>
        <v>0</v>
      </c>
      <c r="DJ48">
        <f t="shared" si="33"/>
        <v>10051</v>
      </c>
      <c r="DK48">
        <v>0</v>
      </c>
      <c r="DL48" t="s">
        <v>3</v>
      </c>
      <c r="DM48">
        <v>0</v>
      </c>
      <c r="DN48" t="s">
        <v>3</v>
      </c>
      <c r="DO48">
        <v>0</v>
      </c>
      <c r="GQ48">
        <v>-1</v>
      </c>
      <c r="GR48">
        <v>-1</v>
      </c>
    </row>
    <row r="49" spans="1:200" x14ac:dyDescent="0.2">
      <c r="A49">
        <f>ROW(Source!A51)</f>
        <v>51</v>
      </c>
      <c r="B49">
        <v>88223195</v>
      </c>
      <c r="C49">
        <v>88223356</v>
      </c>
      <c r="D49">
        <v>48088197</v>
      </c>
      <c r="E49">
        <v>1</v>
      </c>
      <c r="F49">
        <v>1</v>
      </c>
      <c r="G49">
        <v>1</v>
      </c>
      <c r="H49">
        <v>3</v>
      </c>
      <c r="I49" t="s">
        <v>500</v>
      </c>
      <c r="J49" t="s">
        <v>501</v>
      </c>
      <c r="K49" t="s">
        <v>502</v>
      </c>
      <c r="L49">
        <v>1296</v>
      </c>
      <c r="N49">
        <v>1002</v>
      </c>
      <c r="O49" t="s">
        <v>503</v>
      </c>
      <c r="P49" t="s">
        <v>503</v>
      </c>
      <c r="Q49">
        <v>1</v>
      </c>
      <c r="W49">
        <v>0</v>
      </c>
      <c r="X49">
        <v>128475473</v>
      </c>
      <c r="Y49" s="78">
        <f>'4.Ведомость_списания'!F39</f>
        <v>85.5</v>
      </c>
      <c r="AA49">
        <v>456.89</v>
      </c>
      <c r="AB49">
        <v>0</v>
      </c>
      <c r="AC49">
        <v>0</v>
      </c>
      <c r="AD49">
        <v>0</v>
      </c>
      <c r="AE49">
        <v>46.86</v>
      </c>
      <c r="AF49">
        <v>0</v>
      </c>
      <c r="AG49">
        <v>0</v>
      </c>
      <c r="AH49">
        <v>0</v>
      </c>
      <c r="AI49">
        <v>9.75</v>
      </c>
      <c r="AJ49">
        <v>1</v>
      </c>
      <c r="AK49">
        <v>1</v>
      </c>
      <c r="AL49">
        <v>1</v>
      </c>
      <c r="AM49">
        <v>4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85.5</v>
      </c>
      <c r="AU49" t="s">
        <v>3</v>
      </c>
      <c r="AV49">
        <v>0</v>
      </c>
      <c r="AW49">
        <v>2</v>
      </c>
      <c r="AX49">
        <v>88223382</v>
      </c>
      <c r="AY49">
        <v>1</v>
      </c>
      <c r="AZ49">
        <v>0</v>
      </c>
      <c r="BA49">
        <v>44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v>0</v>
      </c>
      <c r="CX49">
        <f>ROUND(Y49*Source!I51,7)</f>
        <v>220.11975000000001</v>
      </c>
      <c r="CY49">
        <f t="shared" si="27"/>
        <v>456.89</v>
      </c>
      <c r="CZ49">
        <f t="shared" si="28"/>
        <v>46.86</v>
      </c>
      <c r="DA49">
        <f t="shared" si="29"/>
        <v>9.75</v>
      </c>
      <c r="DB49">
        <f t="shared" si="1"/>
        <v>4006.53</v>
      </c>
      <c r="DC49">
        <f t="shared" si="2"/>
        <v>0</v>
      </c>
      <c r="DD49" t="s">
        <v>3</v>
      </c>
      <c r="DE49" t="s">
        <v>3</v>
      </c>
      <c r="DF49">
        <f t="shared" si="30"/>
        <v>100595</v>
      </c>
      <c r="DG49">
        <f t="shared" si="31"/>
        <v>0</v>
      </c>
      <c r="DH49">
        <f t="shared" si="32"/>
        <v>0</v>
      </c>
      <c r="DI49">
        <f t="shared" si="26"/>
        <v>0</v>
      </c>
      <c r="DJ49">
        <f t="shared" si="33"/>
        <v>100595</v>
      </c>
      <c r="DK49">
        <v>0</v>
      </c>
      <c r="DL49" t="s">
        <v>3</v>
      </c>
      <c r="DM49">
        <v>0</v>
      </c>
      <c r="DN49" t="s">
        <v>3</v>
      </c>
      <c r="DO49">
        <v>0</v>
      </c>
      <c r="GQ49">
        <v>-1</v>
      </c>
      <c r="GR49">
        <v>-1</v>
      </c>
    </row>
    <row r="50" spans="1:200" x14ac:dyDescent="0.2">
      <c r="A50">
        <f>ROW(Source!A51)</f>
        <v>51</v>
      </c>
      <c r="B50">
        <v>88223195</v>
      </c>
      <c r="C50">
        <v>88223356</v>
      </c>
      <c r="D50">
        <v>0</v>
      </c>
      <c r="E50">
        <v>1</v>
      </c>
      <c r="F50">
        <v>1</v>
      </c>
      <c r="G50">
        <v>1</v>
      </c>
      <c r="H50">
        <v>3</v>
      </c>
      <c r="I50" t="s">
        <v>28</v>
      </c>
      <c r="J50" t="s">
        <v>3</v>
      </c>
      <c r="K50" t="s">
        <v>124</v>
      </c>
      <c r="L50">
        <v>1301</v>
      </c>
      <c r="N50">
        <v>1003</v>
      </c>
      <c r="O50" t="s">
        <v>109</v>
      </c>
      <c r="P50" t="s">
        <v>109</v>
      </c>
      <c r="Q50">
        <v>1</v>
      </c>
      <c r="W50">
        <v>0</v>
      </c>
      <c r="X50">
        <v>-1945252716</v>
      </c>
      <c r="Y50">
        <f t="shared" si="0"/>
        <v>394.66304136999997</v>
      </c>
      <c r="AA50">
        <v>12.18</v>
      </c>
      <c r="AB50">
        <v>0</v>
      </c>
      <c r="AC50">
        <v>0</v>
      </c>
      <c r="AD50">
        <v>0</v>
      </c>
      <c r="AE50">
        <v>12.73</v>
      </c>
      <c r="AF50">
        <v>0</v>
      </c>
      <c r="AG50">
        <v>0</v>
      </c>
      <c r="AH50">
        <v>0</v>
      </c>
      <c r="AI50">
        <v>9.75</v>
      </c>
      <c r="AJ50">
        <v>1</v>
      </c>
      <c r="AK50">
        <v>1</v>
      </c>
      <c r="AL50">
        <v>1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 t="s">
        <v>3</v>
      </c>
      <c r="AT50">
        <v>394.66304136999997</v>
      </c>
      <c r="AU50" t="s">
        <v>3</v>
      </c>
      <c r="AV50">
        <v>0</v>
      </c>
      <c r="AW50">
        <v>1</v>
      </c>
      <c r="AX50">
        <v>-1</v>
      </c>
      <c r="AY50">
        <v>0</v>
      </c>
      <c r="AZ50">
        <v>0</v>
      </c>
      <c r="BA50" t="s">
        <v>3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ROUND(Y50*Source!I51,7)</f>
        <v>1016.06</v>
      </c>
      <c r="CY50">
        <f t="shared" si="27"/>
        <v>12.18</v>
      </c>
      <c r="CZ50">
        <f t="shared" si="28"/>
        <v>12.73</v>
      </c>
      <c r="DA50">
        <f t="shared" si="29"/>
        <v>9.75</v>
      </c>
      <c r="DB50">
        <f t="shared" si="1"/>
        <v>5024.0600000000004</v>
      </c>
      <c r="DC50">
        <f t="shared" si="2"/>
        <v>0</v>
      </c>
      <c r="DD50" t="s">
        <v>3</v>
      </c>
      <c r="DE50" t="s">
        <v>3</v>
      </c>
      <c r="DF50">
        <f t="shared" si="30"/>
        <v>125991</v>
      </c>
      <c r="DG50">
        <f t="shared" si="31"/>
        <v>0</v>
      </c>
      <c r="DH50">
        <f t="shared" si="32"/>
        <v>0</v>
      </c>
      <c r="DI50">
        <f t="shared" si="26"/>
        <v>0</v>
      </c>
      <c r="DJ50">
        <f t="shared" si="33"/>
        <v>125991</v>
      </c>
      <c r="DK50">
        <v>0</v>
      </c>
      <c r="DL50" t="s">
        <v>3</v>
      </c>
      <c r="DM50">
        <v>0</v>
      </c>
      <c r="DN50" t="s">
        <v>3</v>
      </c>
      <c r="DO50">
        <v>0</v>
      </c>
      <c r="GP50">
        <v>1</v>
      </c>
      <c r="GQ50">
        <v>-1</v>
      </c>
      <c r="GR50">
        <v>-1</v>
      </c>
    </row>
    <row r="51" spans="1:200" x14ac:dyDescent="0.2">
      <c r="A51">
        <f>ROW(Source!A51)</f>
        <v>51</v>
      </c>
      <c r="B51">
        <v>88223195</v>
      </c>
      <c r="C51">
        <v>88223356</v>
      </c>
      <c r="D51">
        <v>0</v>
      </c>
      <c r="E51">
        <v>1</v>
      </c>
      <c r="F51">
        <v>1</v>
      </c>
      <c r="G51">
        <v>1</v>
      </c>
      <c r="H51">
        <v>3</v>
      </c>
      <c r="I51" t="s">
        <v>28</v>
      </c>
      <c r="J51" t="s">
        <v>3</v>
      </c>
      <c r="K51" t="s">
        <v>127</v>
      </c>
      <c r="L51">
        <v>1301</v>
      </c>
      <c r="N51">
        <v>1003</v>
      </c>
      <c r="O51" t="s">
        <v>109</v>
      </c>
      <c r="P51" t="s">
        <v>109</v>
      </c>
      <c r="Q51">
        <v>1</v>
      </c>
      <c r="W51">
        <v>0</v>
      </c>
      <c r="X51">
        <v>160057132</v>
      </c>
      <c r="Y51">
        <f t="shared" si="0"/>
        <v>80.166245869999997</v>
      </c>
      <c r="AA51">
        <v>18.329999999999998</v>
      </c>
      <c r="AB51">
        <v>0</v>
      </c>
      <c r="AC51">
        <v>0</v>
      </c>
      <c r="AD51">
        <v>0</v>
      </c>
      <c r="AE51">
        <v>19.169999999999998</v>
      </c>
      <c r="AF51">
        <v>0</v>
      </c>
      <c r="AG51">
        <v>0</v>
      </c>
      <c r="AH51">
        <v>0</v>
      </c>
      <c r="AI51">
        <v>9.75</v>
      </c>
      <c r="AJ51">
        <v>1</v>
      </c>
      <c r="AK51">
        <v>1</v>
      </c>
      <c r="AL51">
        <v>1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 t="s">
        <v>3</v>
      </c>
      <c r="AT51">
        <v>80.166245869999997</v>
      </c>
      <c r="AU51" t="s">
        <v>3</v>
      </c>
      <c r="AV51">
        <v>0</v>
      </c>
      <c r="AW51">
        <v>1</v>
      </c>
      <c r="AX51">
        <v>-1</v>
      </c>
      <c r="AY51">
        <v>0</v>
      </c>
      <c r="AZ51">
        <v>0</v>
      </c>
      <c r="BA51" t="s">
        <v>3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ROUND(Y51*Source!I51,7)</f>
        <v>206.38800000000001</v>
      </c>
      <c r="CY51">
        <f t="shared" si="27"/>
        <v>18.329999999999998</v>
      </c>
      <c r="CZ51">
        <f t="shared" si="28"/>
        <v>19.169999999999998</v>
      </c>
      <c r="DA51">
        <f t="shared" si="29"/>
        <v>9.75</v>
      </c>
      <c r="DB51">
        <f t="shared" si="1"/>
        <v>1536.79</v>
      </c>
      <c r="DC51">
        <f t="shared" si="2"/>
        <v>0</v>
      </c>
      <c r="DD51" t="s">
        <v>3</v>
      </c>
      <c r="DE51" t="s">
        <v>3</v>
      </c>
      <c r="DF51">
        <f t="shared" si="30"/>
        <v>38595</v>
      </c>
      <c r="DG51">
        <f t="shared" si="31"/>
        <v>0</v>
      </c>
      <c r="DH51">
        <f t="shared" si="32"/>
        <v>0</v>
      </c>
      <c r="DI51">
        <f t="shared" si="26"/>
        <v>0</v>
      </c>
      <c r="DJ51">
        <f t="shared" si="33"/>
        <v>38595</v>
      </c>
      <c r="DK51">
        <v>0</v>
      </c>
      <c r="DL51" t="s">
        <v>3</v>
      </c>
      <c r="DM51">
        <v>0</v>
      </c>
      <c r="DN51" t="s">
        <v>3</v>
      </c>
      <c r="DO51">
        <v>0</v>
      </c>
      <c r="GP51">
        <v>1</v>
      </c>
      <c r="GQ51">
        <v>-1</v>
      </c>
      <c r="GR51">
        <v>-1</v>
      </c>
    </row>
    <row r="52" spans="1:200" x14ac:dyDescent="0.2">
      <c r="A52">
        <f>ROW(Source!A51)</f>
        <v>51</v>
      </c>
      <c r="B52">
        <v>88223195</v>
      </c>
      <c r="C52">
        <v>88223356</v>
      </c>
      <c r="D52">
        <v>0</v>
      </c>
      <c r="E52">
        <v>1</v>
      </c>
      <c r="F52">
        <v>1</v>
      </c>
      <c r="G52">
        <v>1</v>
      </c>
      <c r="H52">
        <v>3</v>
      </c>
      <c r="I52" t="s">
        <v>28</v>
      </c>
      <c r="J52" t="s">
        <v>3</v>
      </c>
      <c r="K52" t="s">
        <v>130</v>
      </c>
      <c r="L52">
        <v>1346</v>
      </c>
      <c r="N52">
        <v>1009</v>
      </c>
      <c r="O52" t="s">
        <v>51</v>
      </c>
      <c r="P52" t="s">
        <v>51</v>
      </c>
      <c r="Q52">
        <v>1</v>
      </c>
      <c r="W52">
        <v>0</v>
      </c>
      <c r="X52">
        <v>574148084</v>
      </c>
      <c r="Y52">
        <f t="shared" si="0"/>
        <v>49.05030103</v>
      </c>
      <c r="AA52">
        <v>121.08</v>
      </c>
      <c r="AB52">
        <v>0</v>
      </c>
      <c r="AC52">
        <v>0</v>
      </c>
      <c r="AD52">
        <v>0</v>
      </c>
      <c r="AE52">
        <v>126.59</v>
      </c>
      <c r="AF52">
        <v>0</v>
      </c>
      <c r="AG52">
        <v>0</v>
      </c>
      <c r="AH52">
        <v>0</v>
      </c>
      <c r="AI52">
        <v>9.75</v>
      </c>
      <c r="AJ52">
        <v>1</v>
      </c>
      <c r="AK52">
        <v>1</v>
      </c>
      <c r="AL52">
        <v>1</v>
      </c>
      <c r="AM52">
        <v>0</v>
      </c>
      <c r="AN52">
        <v>0</v>
      </c>
      <c r="AO52">
        <v>0</v>
      </c>
      <c r="AP52">
        <v>1</v>
      </c>
      <c r="AQ52">
        <v>0</v>
      </c>
      <c r="AR52">
        <v>0</v>
      </c>
      <c r="AS52" t="s">
        <v>3</v>
      </c>
      <c r="AT52">
        <v>49.05030103</v>
      </c>
      <c r="AU52" t="s">
        <v>3</v>
      </c>
      <c r="AV52">
        <v>0</v>
      </c>
      <c r="AW52">
        <v>1</v>
      </c>
      <c r="AX52">
        <v>-1</v>
      </c>
      <c r="AY52">
        <v>0</v>
      </c>
      <c r="AZ52">
        <v>0</v>
      </c>
      <c r="BA52" t="s">
        <v>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ROUND(Y52*Source!I51,7)</f>
        <v>126.28</v>
      </c>
      <c r="CY52">
        <f t="shared" si="27"/>
        <v>121.08</v>
      </c>
      <c r="CZ52">
        <f t="shared" si="28"/>
        <v>126.59</v>
      </c>
      <c r="DA52">
        <f t="shared" si="29"/>
        <v>9.75</v>
      </c>
      <c r="DB52">
        <f t="shared" si="1"/>
        <v>6209.28</v>
      </c>
      <c r="DC52">
        <f t="shared" si="2"/>
        <v>0</v>
      </c>
      <c r="DD52" t="s">
        <v>3</v>
      </c>
      <c r="DE52" t="s">
        <v>3</v>
      </c>
      <c r="DF52">
        <f t="shared" si="30"/>
        <v>155830</v>
      </c>
      <c r="DG52">
        <f t="shared" si="31"/>
        <v>0</v>
      </c>
      <c r="DH52">
        <f t="shared" si="32"/>
        <v>0</v>
      </c>
      <c r="DI52">
        <f t="shared" si="26"/>
        <v>0</v>
      </c>
      <c r="DJ52">
        <f t="shared" si="33"/>
        <v>155830</v>
      </c>
      <c r="DK52">
        <v>0</v>
      </c>
      <c r="DL52" t="s">
        <v>3</v>
      </c>
      <c r="DM52">
        <v>0</v>
      </c>
      <c r="DN52" t="s">
        <v>3</v>
      </c>
      <c r="DO52">
        <v>0</v>
      </c>
      <c r="GP52">
        <v>1</v>
      </c>
      <c r="GQ52">
        <v>-1</v>
      </c>
      <c r="GR52">
        <v>-1</v>
      </c>
    </row>
    <row r="53" spans="1:200" x14ac:dyDescent="0.2">
      <c r="A53">
        <f>ROW(Source!A51)</f>
        <v>51</v>
      </c>
      <c r="B53">
        <v>88223195</v>
      </c>
      <c r="C53">
        <v>88223356</v>
      </c>
      <c r="D53">
        <v>0</v>
      </c>
      <c r="E53">
        <v>1</v>
      </c>
      <c r="F53">
        <v>1</v>
      </c>
      <c r="G53">
        <v>1</v>
      </c>
      <c r="H53">
        <v>3</v>
      </c>
      <c r="I53" t="s">
        <v>28</v>
      </c>
      <c r="J53" t="s">
        <v>3</v>
      </c>
      <c r="K53" t="s">
        <v>38</v>
      </c>
      <c r="L53">
        <v>1371</v>
      </c>
      <c r="N53">
        <v>1013</v>
      </c>
      <c r="O53" t="s">
        <v>30</v>
      </c>
      <c r="P53" t="s">
        <v>30</v>
      </c>
      <c r="Q53">
        <v>1</v>
      </c>
      <c r="W53">
        <v>0</v>
      </c>
      <c r="X53">
        <v>-362524378</v>
      </c>
      <c r="Y53">
        <f t="shared" si="0"/>
        <v>419.49893183</v>
      </c>
      <c r="AA53">
        <v>8.36</v>
      </c>
      <c r="AB53">
        <v>0</v>
      </c>
      <c r="AC53">
        <v>0</v>
      </c>
      <c r="AD53">
        <v>0</v>
      </c>
      <c r="AE53">
        <v>8.74</v>
      </c>
      <c r="AF53">
        <v>0</v>
      </c>
      <c r="AG53">
        <v>0</v>
      </c>
      <c r="AH53">
        <v>0</v>
      </c>
      <c r="AI53">
        <v>9.75</v>
      </c>
      <c r="AJ53">
        <v>1</v>
      </c>
      <c r="AK53">
        <v>1</v>
      </c>
      <c r="AL53">
        <v>1</v>
      </c>
      <c r="AM53">
        <v>0</v>
      </c>
      <c r="AN53">
        <v>0</v>
      </c>
      <c r="AO53">
        <v>0</v>
      </c>
      <c r="AP53">
        <v>1</v>
      </c>
      <c r="AQ53">
        <v>0</v>
      </c>
      <c r="AR53">
        <v>0</v>
      </c>
      <c r="AS53" t="s">
        <v>3</v>
      </c>
      <c r="AT53">
        <v>419.49893183</v>
      </c>
      <c r="AU53" t="s">
        <v>3</v>
      </c>
      <c r="AV53">
        <v>0</v>
      </c>
      <c r="AW53">
        <v>1</v>
      </c>
      <c r="AX53">
        <v>-1</v>
      </c>
      <c r="AY53">
        <v>0</v>
      </c>
      <c r="AZ53">
        <v>0</v>
      </c>
      <c r="BA53" t="s">
        <v>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ROUND(Y53*Source!I51,7)</f>
        <v>1080</v>
      </c>
      <c r="CY53">
        <f t="shared" si="27"/>
        <v>8.36</v>
      </c>
      <c r="CZ53">
        <f t="shared" si="28"/>
        <v>8.74</v>
      </c>
      <c r="DA53">
        <f t="shared" si="29"/>
        <v>9.75</v>
      </c>
      <c r="DB53">
        <f t="shared" si="1"/>
        <v>3666.42</v>
      </c>
      <c r="DC53">
        <f t="shared" si="2"/>
        <v>0</v>
      </c>
      <c r="DD53" t="s">
        <v>3</v>
      </c>
      <c r="DE53" t="s">
        <v>3</v>
      </c>
      <c r="DF53">
        <f t="shared" si="30"/>
        <v>91800</v>
      </c>
      <c r="DG53">
        <f t="shared" si="31"/>
        <v>0</v>
      </c>
      <c r="DH53">
        <f t="shared" si="32"/>
        <v>0</v>
      </c>
      <c r="DI53">
        <f t="shared" si="26"/>
        <v>0</v>
      </c>
      <c r="DJ53">
        <f t="shared" si="33"/>
        <v>91800</v>
      </c>
      <c r="DK53">
        <v>0</v>
      </c>
      <c r="DL53" t="s">
        <v>3</v>
      </c>
      <c r="DM53">
        <v>0</v>
      </c>
      <c r="DN53" t="s">
        <v>3</v>
      </c>
      <c r="DO53">
        <v>0</v>
      </c>
      <c r="GP53">
        <v>1</v>
      </c>
      <c r="GQ53">
        <v>-1</v>
      </c>
      <c r="GR53">
        <v>-1</v>
      </c>
    </row>
    <row r="54" spans="1:200" x14ac:dyDescent="0.2">
      <c r="A54">
        <f>ROW(Source!A51)</f>
        <v>51</v>
      </c>
      <c r="B54">
        <v>88223195</v>
      </c>
      <c r="C54">
        <v>88223356</v>
      </c>
      <c r="D54">
        <v>0</v>
      </c>
      <c r="E54">
        <v>1</v>
      </c>
      <c r="F54">
        <v>1</v>
      </c>
      <c r="G54">
        <v>1</v>
      </c>
      <c r="H54">
        <v>3</v>
      </c>
      <c r="I54" t="s">
        <v>28</v>
      </c>
      <c r="J54" t="s">
        <v>136</v>
      </c>
      <c r="K54" t="s">
        <v>134</v>
      </c>
      <c r="L54">
        <v>1327</v>
      </c>
      <c r="N54">
        <v>1005</v>
      </c>
      <c r="O54" t="s">
        <v>135</v>
      </c>
      <c r="P54" t="s">
        <v>135</v>
      </c>
      <c r="Q54">
        <v>1</v>
      </c>
      <c r="W54">
        <v>0</v>
      </c>
      <c r="X54">
        <v>-1923600470</v>
      </c>
      <c r="Y54">
        <f t="shared" si="0"/>
        <v>100</v>
      </c>
      <c r="AA54">
        <v>6899</v>
      </c>
      <c r="AB54">
        <v>0</v>
      </c>
      <c r="AC54">
        <v>0</v>
      </c>
      <c r="AD54">
        <v>0</v>
      </c>
      <c r="AE54">
        <v>6899</v>
      </c>
      <c r="AF54">
        <v>0</v>
      </c>
      <c r="AG54">
        <v>0</v>
      </c>
      <c r="AH54">
        <v>0</v>
      </c>
      <c r="AI54">
        <v>9.75</v>
      </c>
      <c r="AJ54">
        <v>1</v>
      </c>
      <c r="AK54">
        <v>1</v>
      </c>
      <c r="AL54">
        <v>1</v>
      </c>
      <c r="AM54">
        <v>0</v>
      </c>
      <c r="AN54">
        <v>0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100</v>
      </c>
      <c r="AU54" t="s">
        <v>3</v>
      </c>
      <c r="AV54">
        <v>0</v>
      </c>
      <c r="AW54">
        <v>1</v>
      </c>
      <c r="AX54">
        <v>-1</v>
      </c>
      <c r="AY54">
        <v>0</v>
      </c>
      <c r="AZ54">
        <v>0</v>
      </c>
      <c r="BA54" t="s">
        <v>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ROUND(Y54*Source!I51,7)</f>
        <v>257.45</v>
      </c>
      <c r="CY54">
        <f t="shared" si="27"/>
        <v>6899</v>
      </c>
      <c r="CZ54">
        <f t="shared" si="28"/>
        <v>6899</v>
      </c>
      <c r="DA54">
        <f t="shared" si="29"/>
        <v>9.75</v>
      </c>
      <c r="DB54">
        <f t="shared" si="1"/>
        <v>689900</v>
      </c>
      <c r="DC54">
        <f t="shared" si="2"/>
        <v>0</v>
      </c>
      <c r="DD54" t="s">
        <v>3</v>
      </c>
      <c r="DE54" t="s">
        <v>3</v>
      </c>
      <c r="DF54">
        <f t="shared" si="30"/>
        <v>17317374</v>
      </c>
      <c r="DG54">
        <f t="shared" si="31"/>
        <v>0</v>
      </c>
      <c r="DH54">
        <f t="shared" si="32"/>
        <v>0</v>
      </c>
      <c r="DI54">
        <f t="shared" si="26"/>
        <v>0</v>
      </c>
      <c r="DJ54">
        <f t="shared" si="33"/>
        <v>17317374</v>
      </c>
      <c r="DK54">
        <v>0</v>
      </c>
      <c r="DL54" t="s">
        <v>3</v>
      </c>
      <c r="DM54">
        <v>0</v>
      </c>
      <c r="DN54" t="s">
        <v>3</v>
      </c>
      <c r="DO54">
        <v>0</v>
      </c>
      <c r="GP54">
        <v>1</v>
      </c>
      <c r="GQ54">
        <v>-1</v>
      </c>
      <c r="GR54">
        <v>-1</v>
      </c>
    </row>
    <row r="55" spans="1:200" x14ac:dyDescent="0.2">
      <c r="A55">
        <f>ROW(Source!A61)</f>
        <v>61</v>
      </c>
      <c r="B55">
        <v>88223195</v>
      </c>
      <c r="C55">
        <v>88223392</v>
      </c>
      <c r="D55">
        <v>49510719</v>
      </c>
      <c r="E55">
        <v>70</v>
      </c>
      <c r="F55">
        <v>1</v>
      </c>
      <c r="G55">
        <v>1</v>
      </c>
      <c r="H55">
        <v>1</v>
      </c>
      <c r="I55" t="s">
        <v>470</v>
      </c>
      <c r="J55" t="s">
        <v>3</v>
      </c>
      <c r="K55" t="s">
        <v>471</v>
      </c>
      <c r="L55">
        <v>1191</v>
      </c>
      <c r="N55">
        <v>1013</v>
      </c>
      <c r="O55" t="s">
        <v>472</v>
      </c>
      <c r="P55" t="s">
        <v>472</v>
      </c>
      <c r="Q55">
        <v>1</v>
      </c>
      <c r="W55">
        <v>0</v>
      </c>
      <c r="X55">
        <v>784619160</v>
      </c>
      <c r="Y55">
        <f t="shared" si="0"/>
        <v>187.55</v>
      </c>
      <c r="AA55">
        <v>0</v>
      </c>
      <c r="AB55">
        <v>0</v>
      </c>
      <c r="AC55">
        <v>0</v>
      </c>
      <c r="AD55">
        <v>388.58</v>
      </c>
      <c r="AE55">
        <v>0</v>
      </c>
      <c r="AF55">
        <v>0</v>
      </c>
      <c r="AG55">
        <v>0</v>
      </c>
      <c r="AH55">
        <v>8.74</v>
      </c>
      <c r="AI55">
        <v>1</v>
      </c>
      <c r="AJ55">
        <v>1</v>
      </c>
      <c r="AK55">
        <v>1</v>
      </c>
      <c r="AL55">
        <v>44.46</v>
      </c>
      <c r="AM55">
        <v>4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187.55</v>
      </c>
      <c r="AU55" t="s">
        <v>3</v>
      </c>
      <c r="AV55">
        <v>1</v>
      </c>
      <c r="AW55">
        <v>2</v>
      </c>
      <c r="AX55">
        <v>88223408</v>
      </c>
      <c r="AY55">
        <v>1</v>
      </c>
      <c r="AZ55">
        <v>0</v>
      </c>
      <c r="BA55">
        <v>45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U55">
        <f>ROUND(AT55*Source!I61*AH55*AL55,0)</f>
        <v>105673</v>
      </c>
      <c r="CV55">
        <f>ROUND(Y55*Source!I61,7)</f>
        <v>271.94749999999999</v>
      </c>
      <c r="CW55">
        <v>0</v>
      </c>
      <c r="CX55">
        <f>ROUND(Y55*Source!I61,7)</f>
        <v>271.94749999999999</v>
      </c>
      <c r="CY55">
        <f>AD55</f>
        <v>388.58</v>
      </c>
      <c r="CZ55">
        <f>AH55</f>
        <v>8.74</v>
      </c>
      <c r="DA55">
        <f>AL55</f>
        <v>44.46</v>
      </c>
      <c r="DB55">
        <f t="shared" si="1"/>
        <v>1639.19</v>
      </c>
      <c r="DC55">
        <f t="shared" si="2"/>
        <v>0</v>
      </c>
      <c r="DD55" t="s">
        <v>3</v>
      </c>
      <c r="DE55" t="s">
        <v>3</v>
      </c>
      <c r="DF55">
        <f>ROUND(ROUND(AE55,0)*CX55,0)</f>
        <v>0</v>
      </c>
      <c r="DG55">
        <f t="shared" si="31"/>
        <v>0</v>
      </c>
      <c r="DH55">
        <f t="shared" si="32"/>
        <v>0</v>
      </c>
      <c r="DI55">
        <f>ROUND(ROUND(AH55*AL55,0)*CX55,0)</f>
        <v>105788</v>
      </c>
      <c r="DJ55">
        <f>DI55</f>
        <v>105788</v>
      </c>
      <c r="DK55">
        <v>0</v>
      </c>
      <c r="DL55" t="s">
        <v>3</v>
      </c>
      <c r="DM55">
        <v>0</v>
      </c>
      <c r="DN55" t="s">
        <v>3</v>
      </c>
      <c r="DO55">
        <v>0</v>
      </c>
      <c r="GQ55">
        <v>-1</v>
      </c>
      <c r="GR55">
        <v>-1</v>
      </c>
    </row>
    <row r="56" spans="1:200" x14ac:dyDescent="0.2">
      <c r="A56">
        <f>ROW(Source!A61)</f>
        <v>61</v>
      </c>
      <c r="B56">
        <v>88223195</v>
      </c>
      <c r="C56">
        <v>88223392</v>
      </c>
      <c r="D56">
        <v>49510905</v>
      </c>
      <c r="E56">
        <v>70</v>
      </c>
      <c r="F56">
        <v>1</v>
      </c>
      <c r="G56">
        <v>1</v>
      </c>
      <c r="H56">
        <v>1</v>
      </c>
      <c r="I56" t="s">
        <v>473</v>
      </c>
      <c r="J56" t="s">
        <v>3</v>
      </c>
      <c r="K56" t="s">
        <v>474</v>
      </c>
      <c r="L56">
        <v>1191</v>
      </c>
      <c r="N56">
        <v>1013</v>
      </c>
      <c r="O56" t="s">
        <v>472</v>
      </c>
      <c r="P56" t="s">
        <v>472</v>
      </c>
      <c r="Q56">
        <v>1</v>
      </c>
      <c r="W56">
        <v>0</v>
      </c>
      <c r="X56">
        <v>-1417349443</v>
      </c>
      <c r="Y56">
        <f t="shared" si="0"/>
        <v>5.04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44.46</v>
      </c>
      <c r="AL56">
        <v>1</v>
      </c>
      <c r="AM56">
        <v>4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5.04</v>
      </c>
      <c r="AU56" t="s">
        <v>3</v>
      </c>
      <c r="AV56">
        <v>2</v>
      </c>
      <c r="AW56">
        <v>2</v>
      </c>
      <c r="AX56">
        <v>88223409</v>
      </c>
      <c r="AY56">
        <v>1</v>
      </c>
      <c r="AZ56">
        <v>0</v>
      </c>
      <c r="BA56">
        <v>46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ROUND(Y56*Source!I61,7)</f>
        <v>7.3079999999999998</v>
      </c>
      <c r="CY56">
        <f>AD56</f>
        <v>0</v>
      </c>
      <c r="CZ56">
        <f>AH56</f>
        <v>0</v>
      </c>
      <c r="DA56">
        <f>AL56</f>
        <v>1</v>
      </c>
      <c r="DB56">
        <f t="shared" si="1"/>
        <v>0</v>
      </c>
      <c r="DC56">
        <f t="shared" si="2"/>
        <v>0</v>
      </c>
      <c r="DD56" t="s">
        <v>3</v>
      </c>
      <c r="DE56" t="s">
        <v>3</v>
      </c>
      <c r="DF56">
        <f>ROUND(ROUND(AE56,0)*CX56,0)</f>
        <v>0</v>
      </c>
      <c r="DG56">
        <f t="shared" si="31"/>
        <v>0</v>
      </c>
      <c r="DH56">
        <f>ROUND(ROUND(AG56*AK56,0)*CX56,0)</f>
        <v>0</v>
      </c>
      <c r="DI56">
        <f t="shared" ref="DI56:DI69" si="34">ROUND(ROUND(AH56,0)*CX56,0)</f>
        <v>0</v>
      </c>
      <c r="DJ56">
        <f>DI56</f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  <c r="GQ56">
        <v>-1</v>
      </c>
      <c r="GR56">
        <v>-1</v>
      </c>
    </row>
    <row r="57" spans="1:200" x14ac:dyDescent="0.2">
      <c r="A57">
        <f>ROW(Source!A61)</f>
        <v>61</v>
      </c>
      <c r="B57">
        <v>88223195</v>
      </c>
      <c r="C57">
        <v>88223392</v>
      </c>
      <c r="D57">
        <v>49672767</v>
      </c>
      <c r="E57">
        <v>1</v>
      </c>
      <c r="F57">
        <v>1</v>
      </c>
      <c r="G57">
        <v>1</v>
      </c>
      <c r="H57">
        <v>2</v>
      </c>
      <c r="I57" t="s">
        <v>494</v>
      </c>
      <c r="J57" t="s">
        <v>495</v>
      </c>
      <c r="K57" t="s">
        <v>496</v>
      </c>
      <c r="L57">
        <v>1367</v>
      </c>
      <c r="N57">
        <v>1011</v>
      </c>
      <c r="O57" t="s">
        <v>478</v>
      </c>
      <c r="P57" t="s">
        <v>478</v>
      </c>
      <c r="Q57">
        <v>1</v>
      </c>
      <c r="W57">
        <v>0</v>
      </c>
      <c r="X57">
        <v>1232162608</v>
      </c>
      <c r="Y57">
        <f t="shared" si="0"/>
        <v>1.76</v>
      </c>
      <c r="AA57">
        <v>0</v>
      </c>
      <c r="AB57">
        <v>482.65</v>
      </c>
      <c r="AC57">
        <v>600.21</v>
      </c>
      <c r="AD57">
        <v>0</v>
      </c>
      <c r="AE57">
        <v>0</v>
      </c>
      <c r="AF57">
        <v>31.26</v>
      </c>
      <c r="AG57">
        <v>13.5</v>
      </c>
      <c r="AH57">
        <v>0</v>
      </c>
      <c r="AI57">
        <v>1</v>
      </c>
      <c r="AJ57">
        <v>15.44</v>
      </c>
      <c r="AK57">
        <v>44.46</v>
      </c>
      <c r="AL57">
        <v>1</v>
      </c>
      <c r="AM57">
        <v>4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1.76</v>
      </c>
      <c r="AU57" t="s">
        <v>3</v>
      </c>
      <c r="AV57">
        <v>0</v>
      </c>
      <c r="AW57">
        <v>2</v>
      </c>
      <c r="AX57">
        <v>88223410</v>
      </c>
      <c r="AY57">
        <v>1</v>
      </c>
      <c r="AZ57">
        <v>0</v>
      </c>
      <c r="BA57">
        <v>47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f>ROUND(Y57*Source!I61*DO57,7)</f>
        <v>0</v>
      </c>
      <c r="CX57">
        <f>ROUND(Y57*Source!I61,7)</f>
        <v>2.552</v>
      </c>
      <c r="CY57">
        <f>AB57</f>
        <v>482.65</v>
      </c>
      <c r="CZ57">
        <f>AF57</f>
        <v>31.26</v>
      </c>
      <c r="DA57">
        <f>AJ57</f>
        <v>15.44</v>
      </c>
      <c r="DB57">
        <f t="shared" si="1"/>
        <v>55.02</v>
      </c>
      <c r="DC57">
        <f t="shared" si="2"/>
        <v>23.76</v>
      </c>
      <c r="DD57" t="s">
        <v>3</v>
      </c>
      <c r="DE57" t="s">
        <v>3</v>
      </c>
      <c r="DF57">
        <f>ROUND(ROUND(AE57,0)*CX57,0)</f>
        <v>0</v>
      </c>
      <c r="DG57">
        <f>ROUND(ROUND(AF57*AJ57,0)*CX57,0)</f>
        <v>1233</v>
      </c>
      <c r="DH57">
        <f>ROUND(ROUND(AG57*AK57,0)*CX57,0)</f>
        <v>1531</v>
      </c>
      <c r="DI57">
        <f t="shared" si="34"/>
        <v>0</v>
      </c>
      <c r="DJ57">
        <f>DG57</f>
        <v>1233</v>
      </c>
      <c r="DK57">
        <v>0</v>
      </c>
      <c r="DL57" t="s">
        <v>3</v>
      </c>
      <c r="DM57">
        <v>0</v>
      </c>
      <c r="DN57" t="s">
        <v>3</v>
      </c>
      <c r="DO57">
        <v>0</v>
      </c>
      <c r="GQ57">
        <v>-1</v>
      </c>
      <c r="GR57">
        <v>-1</v>
      </c>
    </row>
    <row r="58" spans="1:200" x14ac:dyDescent="0.2">
      <c r="A58">
        <f>ROW(Source!A61)</f>
        <v>61</v>
      </c>
      <c r="B58">
        <v>88223195</v>
      </c>
      <c r="C58">
        <v>88223392</v>
      </c>
      <c r="D58">
        <v>49673503</v>
      </c>
      <c r="E58">
        <v>1</v>
      </c>
      <c r="F58">
        <v>1</v>
      </c>
      <c r="G58">
        <v>1</v>
      </c>
      <c r="H58">
        <v>2</v>
      </c>
      <c r="I58" t="s">
        <v>485</v>
      </c>
      <c r="J58" t="s">
        <v>486</v>
      </c>
      <c r="K58" t="s">
        <v>487</v>
      </c>
      <c r="L58">
        <v>1367</v>
      </c>
      <c r="N58">
        <v>1011</v>
      </c>
      <c r="O58" t="s">
        <v>478</v>
      </c>
      <c r="P58" t="s">
        <v>478</v>
      </c>
      <c r="Q58">
        <v>1</v>
      </c>
      <c r="W58">
        <v>0</v>
      </c>
      <c r="X58">
        <v>509054691</v>
      </c>
      <c r="Y58">
        <f t="shared" si="0"/>
        <v>3.28</v>
      </c>
      <c r="AA58">
        <v>0</v>
      </c>
      <c r="AB58">
        <v>1014.56</v>
      </c>
      <c r="AC58">
        <v>515.74</v>
      </c>
      <c r="AD58">
        <v>0</v>
      </c>
      <c r="AE58">
        <v>0</v>
      </c>
      <c r="AF58">
        <v>65.709999999999994</v>
      </c>
      <c r="AG58">
        <v>11.6</v>
      </c>
      <c r="AH58">
        <v>0</v>
      </c>
      <c r="AI58">
        <v>1</v>
      </c>
      <c r="AJ58">
        <v>15.44</v>
      </c>
      <c r="AK58">
        <v>44.46</v>
      </c>
      <c r="AL58">
        <v>1</v>
      </c>
      <c r="AM58">
        <v>4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3.28</v>
      </c>
      <c r="AU58" t="s">
        <v>3</v>
      </c>
      <c r="AV58">
        <v>0</v>
      </c>
      <c r="AW58">
        <v>2</v>
      </c>
      <c r="AX58">
        <v>88223411</v>
      </c>
      <c r="AY58">
        <v>1</v>
      </c>
      <c r="AZ58">
        <v>0</v>
      </c>
      <c r="BA58">
        <v>48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f>ROUND(Y58*Source!I61*DO58,7)</f>
        <v>0</v>
      </c>
      <c r="CX58">
        <f>ROUND(Y58*Source!I61,7)</f>
        <v>4.7560000000000002</v>
      </c>
      <c r="CY58">
        <f>AB58</f>
        <v>1014.56</v>
      </c>
      <c r="CZ58">
        <f>AF58</f>
        <v>65.709999999999994</v>
      </c>
      <c r="DA58">
        <f>AJ58</f>
        <v>15.44</v>
      </c>
      <c r="DB58">
        <f t="shared" si="1"/>
        <v>215.53</v>
      </c>
      <c r="DC58">
        <f t="shared" si="2"/>
        <v>38.049999999999997</v>
      </c>
      <c r="DD58" t="s">
        <v>3</v>
      </c>
      <c r="DE58" t="s">
        <v>3</v>
      </c>
      <c r="DF58">
        <f>ROUND(ROUND(AE58,0)*CX58,0)</f>
        <v>0</v>
      </c>
      <c r="DG58">
        <f>ROUND(ROUND(AF58*AJ58,0)*CX58,0)</f>
        <v>4827</v>
      </c>
      <c r="DH58">
        <f>ROUND(ROUND(AG58*AK58,0)*CX58,0)</f>
        <v>2454</v>
      </c>
      <c r="DI58">
        <f t="shared" si="34"/>
        <v>0</v>
      </c>
      <c r="DJ58">
        <f>DG58</f>
        <v>4827</v>
      </c>
      <c r="DK58">
        <v>0</v>
      </c>
      <c r="DL58" t="s">
        <v>3</v>
      </c>
      <c r="DM58">
        <v>0</v>
      </c>
      <c r="DN58" t="s">
        <v>3</v>
      </c>
      <c r="DO58">
        <v>0</v>
      </c>
      <c r="GQ58">
        <v>-1</v>
      </c>
      <c r="GR58">
        <v>-1</v>
      </c>
    </row>
    <row r="59" spans="1:200" x14ac:dyDescent="0.2">
      <c r="A59">
        <f>ROW(Source!A61)</f>
        <v>61</v>
      </c>
      <c r="B59">
        <v>88223195</v>
      </c>
      <c r="C59">
        <v>88223392</v>
      </c>
      <c r="D59">
        <v>49523448</v>
      </c>
      <c r="E59">
        <v>1</v>
      </c>
      <c r="F59">
        <v>1</v>
      </c>
      <c r="G59">
        <v>1</v>
      </c>
      <c r="H59">
        <v>3</v>
      </c>
      <c r="I59" t="s">
        <v>107</v>
      </c>
      <c r="J59" t="s">
        <v>110</v>
      </c>
      <c r="K59" t="s">
        <v>108</v>
      </c>
      <c r="L59">
        <v>1301</v>
      </c>
      <c r="N59">
        <v>1003</v>
      </c>
      <c r="O59" t="s">
        <v>109</v>
      </c>
      <c r="P59" t="s">
        <v>109</v>
      </c>
      <c r="Q59">
        <v>1</v>
      </c>
      <c r="W59">
        <v>1</v>
      </c>
      <c r="X59">
        <v>1264737560</v>
      </c>
      <c r="Y59">
        <f t="shared" si="0"/>
        <v>-347</v>
      </c>
      <c r="AA59">
        <v>62.21</v>
      </c>
      <c r="AB59">
        <v>0</v>
      </c>
      <c r="AC59">
        <v>0</v>
      </c>
      <c r="AD59">
        <v>0</v>
      </c>
      <c r="AE59">
        <v>6.38</v>
      </c>
      <c r="AF59">
        <v>0</v>
      </c>
      <c r="AG59">
        <v>0</v>
      </c>
      <c r="AH59">
        <v>0</v>
      </c>
      <c r="AI59">
        <v>9.75</v>
      </c>
      <c r="AJ59">
        <v>1</v>
      </c>
      <c r="AK59">
        <v>1</v>
      </c>
      <c r="AL59">
        <v>1</v>
      </c>
      <c r="AM59">
        <v>4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-347</v>
      </c>
      <c r="AU59" t="s">
        <v>3</v>
      </c>
      <c r="AV59">
        <v>0</v>
      </c>
      <c r="AW59">
        <v>2</v>
      </c>
      <c r="AX59">
        <v>88223412</v>
      </c>
      <c r="AY59">
        <v>1</v>
      </c>
      <c r="AZ59">
        <v>6144</v>
      </c>
      <c r="BA59">
        <v>49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ROUND(Y59*Source!I61,7)</f>
        <v>-503.15</v>
      </c>
      <c r="CY59">
        <f t="shared" ref="CY59:CY69" si="35">AA59</f>
        <v>62.21</v>
      </c>
      <c r="CZ59">
        <f t="shared" ref="CZ59:CZ69" si="36">AE59</f>
        <v>6.38</v>
      </c>
      <c r="DA59">
        <f t="shared" ref="DA59:DA69" si="37">AI59</f>
        <v>9.75</v>
      </c>
      <c r="DB59">
        <f t="shared" si="1"/>
        <v>-2213.86</v>
      </c>
      <c r="DC59">
        <f t="shared" si="2"/>
        <v>0</v>
      </c>
      <c r="DD59" t="s">
        <v>3</v>
      </c>
      <c r="DE59" t="s">
        <v>3</v>
      </c>
      <c r="DF59">
        <f t="shared" ref="DF59:DF69" si="38">ROUND(ROUND(AE59*AI59,0)*CX59,0)</f>
        <v>-31195</v>
      </c>
      <c r="DG59">
        <f t="shared" ref="DG59:DG71" si="39">ROUND(ROUND(AF59,0)*CX59,0)</f>
        <v>0</v>
      </c>
      <c r="DH59">
        <f t="shared" ref="DH59:DH70" si="40">ROUND(ROUND(AG59,0)*CX59,0)</f>
        <v>0</v>
      </c>
      <c r="DI59">
        <f t="shared" si="34"/>
        <v>0</v>
      </c>
      <c r="DJ59">
        <f t="shared" ref="DJ59:DJ69" si="41">DF59</f>
        <v>-31195</v>
      </c>
      <c r="DK59">
        <v>0</v>
      </c>
      <c r="DL59" t="s">
        <v>3</v>
      </c>
      <c r="DM59">
        <v>0</v>
      </c>
      <c r="DN59" t="s">
        <v>3</v>
      </c>
      <c r="DO59">
        <v>0</v>
      </c>
      <c r="GP59">
        <v>0</v>
      </c>
      <c r="GQ59">
        <v>-1</v>
      </c>
      <c r="GR59">
        <v>-1</v>
      </c>
    </row>
    <row r="60" spans="1:200" x14ac:dyDescent="0.2">
      <c r="A60">
        <f>ROW(Source!A61)</f>
        <v>61</v>
      </c>
      <c r="B60">
        <v>88223195</v>
      </c>
      <c r="C60">
        <v>88223392</v>
      </c>
      <c r="D60">
        <v>49523449</v>
      </c>
      <c r="E60">
        <v>1</v>
      </c>
      <c r="F60">
        <v>1</v>
      </c>
      <c r="G60">
        <v>1</v>
      </c>
      <c r="H60">
        <v>3</v>
      </c>
      <c r="I60" t="s">
        <v>112</v>
      </c>
      <c r="J60" t="s">
        <v>114</v>
      </c>
      <c r="K60" t="s">
        <v>113</v>
      </c>
      <c r="L60">
        <v>1301</v>
      </c>
      <c r="N60">
        <v>1003</v>
      </c>
      <c r="O60" t="s">
        <v>109</v>
      </c>
      <c r="P60" t="s">
        <v>109</v>
      </c>
      <c r="Q60">
        <v>1</v>
      </c>
      <c r="W60">
        <v>1</v>
      </c>
      <c r="X60">
        <v>2137999826</v>
      </c>
      <c r="Y60">
        <f t="shared" si="0"/>
        <v>-71</v>
      </c>
      <c r="AA60">
        <v>77.510000000000005</v>
      </c>
      <c r="AB60">
        <v>0</v>
      </c>
      <c r="AC60">
        <v>0</v>
      </c>
      <c r="AD60">
        <v>0</v>
      </c>
      <c r="AE60">
        <v>7.95</v>
      </c>
      <c r="AF60">
        <v>0</v>
      </c>
      <c r="AG60">
        <v>0</v>
      </c>
      <c r="AH60">
        <v>0</v>
      </c>
      <c r="AI60">
        <v>9.75</v>
      </c>
      <c r="AJ60">
        <v>1</v>
      </c>
      <c r="AK60">
        <v>1</v>
      </c>
      <c r="AL60">
        <v>1</v>
      </c>
      <c r="AM60">
        <v>4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-71</v>
      </c>
      <c r="AU60" t="s">
        <v>3</v>
      </c>
      <c r="AV60">
        <v>0</v>
      </c>
      <c r="AW60">
        <v>2</v>
      </c>
      <c r="AX60">
        <v>88223413</v>
      </c>
      <c r="AY60">
        <v>1</v>
      </c>
      <c r="AZ60">
        <v>6144</v>
      </c>
      <c r="BA60">
        <v>50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ROUND(Y60*Source!I61,7)</f>
        <v>-102.95</v>
      </c>
      <c r="CY60">
        <f t="shared" si="35"/>
        <v>77.510000000000005</v>
      </c>
      <c r="CZ60">
        <f t="shared" si="36"/>
        <v>7.95</v>
      </c>
      <c r="DA60">
        <f t="shared" si="37"/>
        <v>9.75</v>
      </c>
      <c r="DB60">
        <f t="shared" si="1"/>
        <v>-564.45000000000005</v>
      </c>
      <c r="DC60">
        <f t="shared" si="2"/>
        <v>0</v>
      </c>
      <c r="DD60" t="s">
        <v>3</v>
      </c>
      <c r="DE60" t="s">
        <v>3</v>
      </c>
      <c r="DF60">
        <f t="shared" si="38"/>
        <v>-8030</v>
      </c>
      <c r="DG60">
        <f t="shared" si="39"/>
        <v>0</v>
      </c>
      <c r="DH60">
        <f t="shared" si="40"/>
        <v>0</v>
      </c>
      <c r="DI60">
        <f t="shared" si="34"/>
        <v>0</v>
      </c>
      <c r="DJ60">
        <f t="shared" si="41"/>
        <v>-8030</v>
      </c>
      <c r="DK60">
        <v>0</v>
      </c>
      <c r="DL60" t="s">
        <v>3</v>
      </c>
      <c r="DM60">
        <v>0</v>
      </c>
      <c r="DN60" t="s">
        <v>3</v>
      </c>
      <c r="DO60">
        <v>0</v>
      </c>
      <c r="GP60">
        <v>0</v>
      </c>
      <c r="GQ60">
        <v>-1</v>
      </c>
      <c r="GR60">
        <v>-1</v>
      </c>
    </row>
    <row r="61" spans="1:200" x14ac:dyDescent="0.2">
      <c r="A61">
        <f>ROW(Source!A61)</f>
        <v>61</v>
      </c>
      <c r="B61">
        <v>88223195</v>
      </c>
      <c r="C61">
        <v>88223392</v>
      </c>
      <c r="D61">
        <v>49523534</v>
      </c>
      <c r="E61">
        <v>1</v>
      </c>
      <c r="F61">
        <v>1</v>
      </c>
      <c r="G61">
        <v>1</v>
      </c>
      <c r="H61">
        <v>3</v>
      </c>
      <c r="I61" t="s">
        <v>116</v>
      </c>
      <c r="J61" t="s">
        <v>118</v>
      </c>
      <c r="K61" t="s">
        <v>117</v>
      </c>
      <c r="L61">
        <v>1302</v>
      </c>
      <c r="N61">
        <v>1003</v>
      </c>
      <c r="O61" t="s">
        <v>76</v>
      </c>
      <c r="P61" t="s">
        <v>76</v>
      </c>
      <c r="Q61">
        <v>10</v>
      </c>
      <c r="W61">
        <v>1</v>
      </c>
      <c r="X61">
        <v>1385349247</v>
      </c>
      <c r="Y61">
        <f t="shared" si="0"/>
        <v>-20.7</v>
      </c>
      <c r="AA61">
        <v>624.98</v>
      </c>
      <c r="AB61">
        <v>0</v>
      </c>
      <c r="AC61">
        <v>0</v>
      </c>
      <c r="AD61">
        <v>0</v>
      </c>
      <c r="AE61">
        <v>64.099999999999994</v>
      </c>
      <c r="AF61">
        <v>0</v>
      </c>
      <c r="AG61">
        <v>0</v>
      </c>
      <c r="AH61">
        <v>0</v>
      </c>
      <c r="AI61">
        <v>9.75</v>
      </c>
      <c r="AJ61">
        <v>1</v>
      </c>
      <c r="AK61">
        <v>1</v>
      </c>
      <c r="AL61">
        <v>1</v>
      </c>
      <c r="AM61">
        <v>4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-20.7</v>
      </c>
      <c r="AU61" t="s">
        <v>3</v>
      </c>
      <c r="AV61">
        <v>0</v>
      </c>
      <c r="AW61">
        <v>2</v>
      </c>
      <c r="AX61">
        <v>88223414</v>
      </c>
      <c r="AY61">
        <v>1</v>
      </c>
      <c r="AZ61">
        <v>6144</v>
      </c>
      <c r="BA61">
        <v>51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ROUND(Y61*Source!I61,7)</f>
        <v>-30.015000000000001</v>
      </c>
      <c r="CY61">
        <f t="shared" si="35"/>
        <v>624.98</v>
      </c>
      <c r="CZ61">
        <f t="shared" si="36"/>
        <v>64.099999999999994</v>
      </c>
      <c r="DA61">
        <f t="shared" si="37"/>
        <v>9.75</v>
      </c>
      <c r="DB61">
        <f t="shared" si="1"/>
        <v>-1326.87</v>
      </c>
      <c r="DC61">
        <f t="shared" si="2"/>
        <v>0</v>
      </c>
      <c r="DD61" t="s">
        <v>3</v>
      </c>
      <c r="DE61" t="s">
        <v>3</v>
      </c>
      <c r="DF61">
        <f t="shared" si="38"/>
        <v>-18759</v>
      </c>
      <c r="DG61">
        <f t="shared" si="39"/>
        <v>0</v>
      </c>
      <c r="DH61">
        <f t="shared" si="40"/>
        <v>0</v>
      </c>
      <c r="DI61">
        <f t="shared" si="34"/>
        <v>0</v>
      </c>
      <c r="DJ61">
        <f t="shared" si="41"/>
        <v>-18759</v>
      </c>
      <c r="DK61">
        <v>0</v>
      </c>
      <c r="DL61" t="s">
        <v>3</v>
      </c>
      <c r="DM61">
        <v>0</v>
      </c>
      <c r="DN61" t="s">
        <v>3</v>
      </c>
      <c r="DO61">
        <v>0</v>
      </c>
      <c r="GP61">
        <v>0</v>
      </c>
      <c r="GQ61">
        <v>-1</v>
      </c>
      <c r="GR61">
        <v>-1</v>
      </c>
    </row>
    <row r="62" spans="1:200" x14ac:dyDescent="0.2">
      <c r="A62">
        <f>ROW(Source!A61)</f>
        <v>61</v>
      </c>
      <c r="B62">
        <v>88223195</v>
      </c>
      <c r="C62">
        <v>88223392</v>
      </c>
      <c r="D62">
        <v>49525611</v>
      </c>
      <c r="E62">
        <v>1</v>
      </c>
      <c r="F62">
        <v>1</v>
      </c>
      <c r="G62">
        <v>1</v>
      </c>
      <c r="H62">
        <v>3</v>
      </c>
      <c r="I62" t="s">
        <v>120</v>
      </c>
      <c r="J62" t="s">
        <v>123</v>
      </c>
      <c r="K62" t="s">
        <v>121</v>
      </c>
      <c r="L62">
        <v>1455</v>
      </c>
      <c r="N62">
        <v>1013</v>
      </c>
      <c r="O62" t="s">
        <v>122</v>
      </c>
      <c r="P62" t="s">
        <v>122</v>
      </c>
      <c r="Q62">
        <v>1</v>
      </c>
      <c r="W62">
        <v>1</v>
      </c>
      <c r="X62">
        <v>-525291310</v>
      </c>
      <c r="Y62">
        <f t="shared" si="0"/>
        <v>-60.6</v>
      </c>
      <c r="AA62">
        <v>68.540000000000006</v>
      </c>
      <c r="AB62">
        <v>0</v>
      </c>
      <c r="AC62">
        <v>0</v>
      </c>
      <c r="AD62">
        <v>0</v>
      </c>
      <c r="AE62">
        <v>7.03</v>
      </c>
      <c r="AF62">
        <v>0</v>
      </c>
      <c r="AG62">
        <v>0</v>
      </c>
      <c r="AH62">
        <v>0</v>
      </c>
      <c r="AI62">
        <v>9.75</v>
      </c>
      <c r="AJ62">
        <v>1</v>
      </c>
      <c r="AK62">
        <v>1</v>
      </c>
      <c r="AL62">
        <v>1</v>
      </c>
      <c r="AM62">
        <v>4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-60.6</v>
      </c>
      <c r="AU62" t="s">
        <v>3</v>
      </c>
      <c r="AV62">
        <v>0</v>
      </c>
      <c r="AW62">
        <v>2</v>
      </c>
      <c r="AX62">
        <v>88223415</v>
      </c>
      <c r="AY62">
        <v>1</v>
      </c>
      <c r="AZ62">
        <v>6144</v>
      </c>
      <c r="BA62">
        <v>52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ROUND(Y62*Source!I61,7)</f>
        <v>-87.87</v>
      </c>
      <c r="CY62">
        <f t="shared" si="35"/>
        <v>68.540000000000006</v>
      </c>
      <c r="CZ62">
        <f t="shared" si="36"/>
        <v>7.03</v>
      </c>
      <c r="DA62">
        <f t="shared" si="37"/>
        <v>9.75</v>
      </c>
      <c r="DB62">
        <f t="shared" si="1"/>
        <v>-426.02</v>
      </c>
      <c r="DC62">
        <f t="shared" si="2"/>
        <v>0</v>
      </c>
      <c r="DD62" t="s">
        <v>3</v>
      </c>
      <c r="DE62" t="s">
        <v>3</v>
      </c>
      <c r="DF62">
        <f t="shared" si="38"/>
        <v>-6063</v>
      </c>
      <c r="DG62">
        <f t="shared" si="39"/>
        <v>0</v>
      </c>
      <c r="DH62">
        <f t="shared" si="40"/>
        <v>0</v>
      </c>
      <c r="DI62">
        <f t="shared" si="34"/>
        <v>0</v>
      </c>
      <c r="DJ62">
        <f t="shared" si="41"/>
        <v>-6063</v>
      </c>
      <c r="DK62">
        <v>0</v>
      </c>
      <c r="DL62" t="s">
        <v>3</v>
      </c>
      <c r="DM62">
        <v>0</v>
      </c>
      <c r="DN62" t="s">
        <v>3</v>
      </c>
      <c r="DO62">
        <v>0</v>
      </c>
      <c r="GP62">
        <v>0</v>
      </c>
      <c r="GQ62">
        <v>-1</v>
      </c>
      <c r="GR62">
        <v>-1</v>
      </c>
    </row>
    <row r="63" spans="1:200" x14ac:dyDescent="0.2">
      <c r="A63">
        <f>ROW(Source!A61)</f>
        <v>61</v>
      </c>
      <c r="B63">
        <v>88223195</v>
      </c>
      <c r="C63">
        <v>88223392</v>
      </c>
      <c r="D63">
        <v>49548580</v>
      </c>
      <c r="E63">
        <v>1</v>
      </c>
      <c r="F63">
        <v>1</v>
      </c>
      <c r="G63">
        <v>1</v>
      </c>
      <c r="H63">
        <v>3</v>
      </c>
      <c r="I63" t="s">
        <v>497</v>
      </c>
      <c r="J63" t="s">
        <v>498</v>
      </c>
      <c r="K63" t="s">
        <v>499</v>
      </c>
      <c r="L63">
        <v>1425</v>
      </c>
      <c r="N63">
        <v>1013</v>
      </c>
      <c r="O63" t="s">
        <v>323</v>
      </c>
      <c r="P63" t="s">
        <v>323</v>
      </c>
      <c r="Q63">
        <v>1</v>
      </c>
      <c r="W63">
        <v>0</v>
      </c>
      <c r="X63">
        <v>-1857225731</v>
      </c>
      <c r="Y63" s="78">
        <f>'4.Ведомость_списания'!F46</f>
        <v>8</v>
      </c>
      <c r="AA63">
        <v>487.5</v>
      </c>
      <c r="AB63">
        <v>0</v>
      </c>
      <c r="AC63">
        <v>0</v>
      </c>
      <c r="AD63">
        <v>0</v>
      </c>
      <c r="AE63">
        <v>50</v>
      </c>
      <c r="AF63">
        <v>0</v>
      </c>
      <c r="AG63">
        <v>0</v>
      </c>
      <c r="AH63">
        <v>0</v>
      </c>
      <c r="AI63">
        <v>9.75</v>
      </c>
      <c r="AJ63">
        <v>1</v>
      </c>
      <c r="AK63">
        <v>1</v>
      </c>
      <c r="AL63">
        <v>1</v>
      </c>
      <c r="AM63">
        <v>4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8</v>
      </c>
      <c r="AU63" t="s">
        <v>3</v>
      </c>
      <c r="AV63">
        <v>0</v>
      </c>
      <c r="AW63">
        <v>2</v>
      </c>
      <c r="AX63">
        <v>88223417</v>
      </c>
      <c r="AY63">
        <v>1</v>
      </c>
      <c r="AZ63">
        <v>0</v>
      </c>
      <c r="BA63">
        <v>54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v>0</v>
      </c>
      <c r="CX63">
        <f>ROUND(Y63*Source!I61,7)</f>
        <v>11.6</v>
      </c>
      <c r="CY63">
        <f t="shared" si="35"/>
        <v>487.5</v>
      </c>
      <c r="CZ63">
        <f t="shared" si="36"/>
        <v>50</v>
      </c>
      <c r="DA63">
        <f t="shared" si="37"/>
        <v>9.75</v>
      </c>
      <c r="DB63">
        <f t="shared" si="1"/>
        <v>400</v>
      </c>
      <c r="DC63">
        <f t="shared" si="2"/>
        <v>0</v>
      </c>
      <c r="DD63" t="s">
        <v>3</v>
      </c>
      <c r="DE63" t="s">
        <v>3</v>
      </c>
      <c r="DF63">
        <f t="shared" si="38"/>
        <v>5661</v>
      </c>
      <c r="DG63">
        <f t="shared" si="39"/>
        <v>0</v>
      </c>
      <c r="DH63">
        <f t="shared" si="40"/>
        <v>0</v>
      </c>
      <c r="DI63">
        <f t="shared" si="34"/>
        <v>0</v>
      </c>
      <c r="DJ63">
        <f t="shared" si="41"/>
        <v>5661</v>
      </c>
      <c r="DK63">
        <v>0</v>
      </c>
      <c r="DL63" t="s">
        <v>3</v>
      </c>
      <c r="DM63">
        <v>0</v>
      </c>
      <c r="DN63" t="s">
        <v>3</v>
      </c>
      <c r="DO63">
        <v>0</v>
      </c>
      <c r="GQ63">
        <v>-1</v>
      </c>
      <c r="GR63">
        <v>-1</v>
      </c>
    </row>
    <row r="64" spans="1:200" x14ac:dyDescent="0.2">
      <c r="A64">
        <f>ROW(Source!A61)</f>
        <v>61</v>
      </c>
      <c r="B64">
        <v>88223195</v>
      </c>
      <c r="C64">
        <v>88223392</v>
      </c>
      <c r="D64">
        <v>49555041</v>
      </c>
      <c r="E64">
        <v>1</v>
      </c>
      <c r="F64">
        <v>1</v>
      </c>
      <c r="G64">
        <v>1</v>
      </c>
      <c r="H64">
        <v>3</v>
      </c>
      <c r="I64" t="s">
        <v>500</v>
      </c>
      <c r="J64" t="s">
        <v>501</v>
      </c>
      <c r="K64" t="s">
        <v>502</v>
      </c>
      <c r="L64">
        <v>1296</v>
      </c>
      <c r="N64">
        <v>1002</v>
      </c>
      <c r="O64" t="s">
        <v>503</v>
      </c>
      <c r="P64" t="s">
        <v>503</v>
      </c>
      <c r="Q64">
        <v>1</v>
      </c>
      <c r="W64">
        <v>0</v>
      </c>
      <c r="X64">
        <v>-310994662</v>
      </c>
      <c r="Y64" s="78">
        <f>'4.Ведомость_списания'!F47</f>
        <v>69</v>
      </c>
      <c r="AA64">
        <v>456.89</v>
      </c>
      <c r="AB64">
        <v>0</v>
      </c>
      <c r="AC64">
        <v>0</v>
      </c>
      <c r="AD64">
        <v>0</v>
      </c>
      <c r="AE64">
        <v>46.86</v>
      </c>
      <c r="AF64">
        <v>0</v>
      </c>
      <c r="AG64">
        <v>0</v>
      </c>
      <c r="AH64">
        <v>0</v>
      </c>
      <c r="AI64">
        <v>9.75</v>
      </c>
      <c r="AJ64">
        <v>1</v>
      </c>
      <c r="AK64">
        <v>1</v>
      </c>
      <c r="AL64">
        <v>1</v>
      </c>
      <c r="AM64">
        <v>4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69</v>
      </c>
      <c r="AU64" t="s">
        <v>3</v>
      </c>
      <c r="AV64">
        <v>0</v>
      </c>
      <c r="AW64">
        <v>2</v>
      </c>
      <c r="AX64">
        <v>88223418</v>
      </c>
      <c r="AY64">
        <v>1</v>
      </c>
      <c r="AZ64">
        <v>0</v>
      </c>
      <c r="BA64">
        <v>55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ROUND(Y64*Source!I61,7)</f>
        <v>100.05</v>
      </c>
      <c r="CY64">
        <f t="shared" si="35"/>
        <v>456.89</v>
      </c>
      <c r="CZ64">
        <f t="shared" si="36"/>
        <v>46.86</v>
      </c>
      <c r="DA64">
        <f t="shared" si="37"/>
        <v>9.75</v>
      </c>
      <c r="DB64">
        <f t="shared" si="1"/>
        <v>3233.34</v>
      </c>
      <c r="DC64">
        <f t="shared" si="2"/>
        <v>0</v>
      </c>
      <c r="DD64" t="s">
        <v>3</v>
      </c>
      <c r="DE64" t="s">
        <v>3</v>
      </c>
      <c r="DF64">
        <f t="shared" si="38"/>
        <v>45723</v>
      </c>
      <c r="DG64">
        <f t="shared" si="39"/>
        <v>0</v>
      </c>
      <c r="DH64">
        <f t="shared" si="40"/>
        <v>0</v>
      </c>
      <c r="DI64">
        <f t="shared" si="34"/>
        <v>0</v>
      </c>
      <c r="DJ64">
        <f t="shared" si="41"/>
        <v>45723</v>
      </c>
      <c r="DK64">
        <v>0</v>
      </c>
      <c r="DL64" t="s">
        <v>3</v>
      </c>
      <c r="DM64">
        <v>0</v>
      </c>
      <c r="DN64" t="s">
        <v>3</v>
      </c>
      <c r="DO64">
        <v>0</v>
      </c>
      <c r="GQ64">
        <v>-1</v>
      </c>
      <c r="GR64">
        <v>-1</v>
      </c>
    </row>
    <row r="65" spans="1:200" x14ac:dyDescent="0.2">
      <c r="A65">
        <f>ROW(Source!A61)</f>
        <v>61</v>
      </c>
      <c r="B65">
        <v>88223195</v>
      </c>
      <c r="C65">
        <v>88223392</v>
      </c>
      <c r="D65">
        <v>0</v>
      </c>
      <c r="E65">
        <v>1</v>
      </c>
      <c r="F65">
        <v>1</v>
      </c>
      <c r="G65">
        <v>1</v>
      </c>
      <c r="H65">
        <v>3</v>
      </c>
      <c r="I65" t="s">
        <v>28</v>
      </c>
      <c r="J65" t="s">
        <v>3</v>
      </c>
      <c r="K65" t="s">
        <v>124</v>
      </c>
      <c r="L65">
        <v>1301</v>
      </c>
      <c r="N65">
        <v>1003</v>
      </c>
      <c r="O65" t="s">
        <v>109</v>
      </c>
      <c r="P65" t="s">
        <v>109</v>
      </c>
      <c r="Q65">
        <v>1</v>
      </c>
      <c r="W65">
        <v>0</v>
      </c>
      <c r="X65">
        <v>-1945252716</v>
      </c>
      <c r="Y65">
        <f t="shared" ref="Y65:Y128" si="42">AT65</f>
        <v>296.14482759999999</v>
      </c>
      <c r="AA65">
        <v>12.18</v>
      </c>
      <c r="AB65">
        <v>0</v>
      </c>
      <c r="AC65">
        <v>0</v>
      </c>
      <c r="AD65">
        <v>0</v>
      </c>
      <c r="AE65">
        <v>12.73</v>
      </c>
      <c r="AF65">
        <v>0</v>
      </c>
      <c r="AG65">
        <v>0</v>
      </c>
      <c r="AH65">
        <v>0</v>
      </c>
      <c r="AI65">
        <v>9.75</v>
      </c>
      <c r="AJ65">
        <v>1</v>
      </c>
      <c r="AK65">
        <v>1</v>
      </c>
      <c r="AL65">
        <v>1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 t="s">
        <v>3</v>
      </c>
      <c r="AT65">
        <v>296.14482759999999</v>
      </c>
      <c r="AU65" t="s">
        <v>3</v>
      </c>
      <c r="AV65">
        <v>0</v>
      </c>
      <c r="AW65">
        <v>1</v>
      </c>
      <c r="AX65">
        <v>-1</v>
      </c>
      <c r="AY65">
        <v>0</v>
      </c>
      <c r="AZ65">
        <v>0</v>
      </c>
      <c r="BA65" t="s">
        <v>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ROUND(Y65*Source!I61,7)</f>
        <v>429.41</v>
      </c>
      <c r="CY65">
        <f t="shared" si="35"/>
        <v>12.18</v>
      </c>
      <c r="CZ65">
        <f t="shared" si="36"/>
        <v>12.73</v>
      </c>
      <c r="DA65">
        <f t="shared" si="37"/>
        <v>9.75</v>
      </c>
      <c r="DB65">
        <f t="shared" ref="DB65:DB128" si="43">ROUND(ROUND(AT65*CZ65,2),2)</f>
        <v>3769.92</v>
      </c>
      <c r="DC65">
        <f t="shared" ref="DC65:DC128" si="44">ROUND(ROUND(AT65*AG65,2),2)</f>
        <v>0</v>
      </c>
      <c r="DD65" t="s">
        <v>3</v>
      </c>
      <c r="DE65" t="s">
        <v>3</v>
      </c>
      <c r="DF65">
        <f t="shared" si="38"/>
        <v>53247</v>
      </c>
      <c r="DG65">
        <f t="shared" si="39"/>
        <v>0</v>
      </c>
      <c r="DH65">
        <f t="shared" si="40"/>
        <v>0</v>
      </c>
      <c r="DI65">
        <f t="shared" si="34"/>
        <v>0</v>
      </c>
      <c r="DJ65">
        <f t="shared" si="41"/>
        <v>53247</v>
      </c>
      <c r="DK65">
        <v>0</v>
      </c>
      <c r="DL65" t="s">
        <v>3</v>
      </c>
      <c r="DM65">
        <v>0</v>
      </c>
      <c r="DN65" t="s">
        <v>3</v>
      </c>
      <c r="DO65">
        <v>0</v>
      </c>
      <c r="GP65">
        <v>1</v>
      </c>
      <c r="GQ65">
        <v>-1</v>
      </c>
      <c r="GR65">
        <v>-1</v>
      </c>
    </row>
    <row r="66" spans="1:200" x14ac:dyDescent="0.2">
      <c r="A66">
        <f>ROW(Source!A61)</f>
        <v>61</v>
      </c>
      <c r="B66">
        <v>88223195</v>
      </c>
      <c r="C66">
        <v>88223392</v>
      </c>
      <c r="D66">
        <v>0</v>
      </c>
      <c r="E66">
        <v>1</v>
      </c>
      <c r="F66">
        <v>1</v>
      </c>
      <c r="G66">
        <v>1</v>
      </c>
      <c r="H66">
        <v>3</v>
      </c>
      <c r="I66" t="s">
        <v>28</v>
      </c>
      <c r="J66" t="s">
        <v>3</v>
      </c>
      <c r="K66" t="s">
        <v>127</v>
      </c>
      <c r="L66">
        <v>1301</v>
      </c>
      <c r="N66">
        <v>1003</v>
      </c>
      <c r="O66" t="s">
        <v>109</v>
      </c>
      <c r="P66" t="s">
        <v>109</v>
      </c>
      <c r="Q66">
        <v>1</v>
      </c>
      <c r="W66">
        <v>0</v>
      </c>
      <c r="X66">
        <v>160057132</v>
      </c>
      <c r="Y66">
        <f t="shared" si="42"/>
        <v>78.731034500000007</v>
      </c>
      <c r="AA66">
        <v>18.329999999999998</v>
      </c>
      <c r="AB66">
        <v>0</v>
      </c>
      <c r="AC66">
        <v>0</v>
      </c>
      <c r="AD66">
        <v>0</v>
      </c>
      <c r="AE66">
        <v>19.169999999999998</v>
      </c>
      <c r="AF66">
        <v>0</v>
      </c>
      <c r="AG66">
        <v>0</v>
      </c>
      <c r="AH66">
        <v>0</v>
      </c>
      <c r="AI66">
        <v>9.75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3</v>
      </c>
      <c r="AT66">
        <v>78.731034500000007</v>
      </c>
      <c r="AU66" t="s">
        <v>3</v>
      </c>
      <c r="AV66">
        <v>0</v>
      </c>
      <c r="AW66">
        <v>1</v>
      </c>
      <c r="AX66">
        <v>-1</v>
      </c>
      <c r="AY66">
        <v>0</v>
      </c>
      <c r="AZ66">
        <v>0</v>
      </c>
      <c r="BA66" t="s">
        <v>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ROUND(Y66*Source!I61,7)</f>
        <v>114.16</v>
      </c>
      <c r="CY66">
        <f t="shared" si="35"/>
        <v>18.329999999999998</v>
      </c>
      <c r="CZ66">
        <f t="shared" si="36"/>
        <v>19.169999999999998</v>
      </c>
      <c r="DA66">
        <f t="shared" si="37"/>
        <v>9.75</v>
      </c>
      <c r="DB66">
        <f t="shared" si="43"/>
        <v>1509.27</v>
      </c>
      <c r="DC66">
        <f t="shared" si="44"/>
        <v>0</v>
      </c>
      <c r="DD66" t="s">
        <v>3</v>
      </c>
      <c r="DE66" t="s">
        <v>3</v>
      </c>
      <c r="DF66">
        <f t="shared" si="38"/>
        <v>21348</v>
      </c>
      <c r="DG66">
        <f t="shared" si="39"/>
        <v>0</v>
      </c>
      <c r="DH66">
        <f t="shared" si="40"/>
        <v>0</v>
      </c>
      <c r="DI66">
        <f t="shared" si="34"/>
        <v>0</v>
      </c>
      <c r="DJ66">
        <f t="shared" si="41"/>
        <v>21348</v>
      </c>
      <c r="DK66">
        <v>0</v>
      </c>
      <c r="DL66" t="s">
        <v>3</v>
      </c>
      <c r="DM66">
        <v>0</v>
      </c>
      <c r="DN66" t="s">
        <v>3</v>
      </c>
      <c r="DO66">
        <v>0</v>
      </c>
      <c r="GP66">
        <v>1</v>
      </c>
      <c r="GQ66">
        <v>-1</v>
      </c>
      <c r="GR66">
        <v>-1</v>
      </c>
    </row>
    <row r="67" spans="1:200" x14ac:dyDescent="0.2">
      <c r="A67">
        <f>ROW(Source!A61)</f>
        <v>61</v>
      </c>
      <c r="B67">
        <v>88223195</v>
      </c>
      <c r="C67">
        <v>88223392</v>
      </c>
      <c r="D67">
        <v>0</v>
      </c>
      <c r="E67">
        <v>1</v>
      </c>
      <c r="F67">
        <v>1</v>
      </c>
      <c r="G67">
        <v>1</v>
      </c>
      <c r="H67">
        <v>3</v>
      </c>
      <c r="I67" t="s">
        <v>28</v>
      </c>
      <c r="J67" t="s">
        <v>3</v>
      </c>
      <c r="K67" t="s">
        <v>130</v>
      </c>
      <c r="L67">
        <v>1346</v>
      </c>
      <c r="N67">
        <v>1009</v>
      </c>
      <c r="O67" t="s">
        <v>51</v>
      </c>
      <c r="P67" t="s">
        <v>51</v>
      </c>
      <c r="Q67">
        <v>1</v>
      </c>
      <c r="W67">
        <v>0</v>
      </c>
      <c r="X67">
        <v>574148084</v>
      </c>
      <c r="Y67">
        <f t="shared" si="42"/>
        <v>36.537931</v>
      </c>
      <c r="AA67">
        <v>121.08</v>
      </c>
      <c r="AB67">
        <v>0</v>
      </c>
      <c r="AC67">
        <v>0</v>
      </c>
      <c r="AD67">
        <v>0</v>
      </c>
      <c r="AE67">
        <v>126.59</v>
      </c>
      <c r="AF67">
        <v>0</v>
      </c>
      <c r="AG67">
        <v>0</v>
      </c>
      <c r="AH67">
        <v>0</v>
      </c>
      <c r="AI67">
        <v>9.75</v>
      </c>
      <c r="AJ67">
        <v>1</v>
      </c>
      <c r="AK67">
        <v>1</v>
      </c>
      <c r="AL67">
        <v>1</v>
      </c>
      <c r="AM67">
        <v>0</v>
      </c>
      <c r="AN67">
        <v>0</v>
      </c>
      <c r="AO67">
        <v>0</v>
      </c>
      <c r="AP67">
        <v>1</v>
      </c>
      <c r="AQ67">
        <v>0</v>
      </c>
      <c r="AR67">
        <v>0</v>
      </c>
      <c r="AS67" t="s">
        <v>3</v>
      </c>
      <c r="AT67">
        <v>36.537931</v>
      </c>
      <c r="AU67" t="s">
        <v>3</v>
      </c>
      <c r="AV67">
        <v>0</v>
      </c>
      <c r="AW67">
        <v>1</v>
      </c>
      <c r="AX67">
        <v>-1</v>
      </c>
      <c r="AY67">
        <v>0</v>
      </c>
      <c r="AZ67">
        <v>0</v>
      </c>
      <c r="BA67" t="s">
        <v>3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ROUND(Y67*Source!I61,7)</f>
        <v>52.98</v>
      </c>
      <c r="CY67">
        <f t="shared" si="35"/>
        <v>121.08</v>
      </c>
      <c r="CZ67">
        <f t="shared" si="36"/>
        <v>126.59</v>
      </c>
      <c r="DA67">
        <f t="shared" si="37"/>
        <v>9.75</v>
      </c>
      <c r="DB67">
        <f t="shared" si="43"/>
        <v>4625.34</v>
      </c>
      <c r="DC67">
        <f t="shared" si="44"/>
        <v>0</v>
      </c>
      <c r="DD67" t="s">
        <v>3</v>
      </c>
      <c r="DE67" t="s">
        <v>3</v>
      </c>
      <c r="DF67">
        <f t="shared" si="38"/>
        <v>65377</v>
      </c>
      <c r="DG67">
        <f t="shared" si="39"/>
        <v>0</v>
      </c>
      <c r="DH67">
        <f t="shared" si="40"/>
        <v>0</v>
      </c>
      <c r="DI67">
        <f t="shared" si="34"/>
        <v>0</v>
      </c>
      <c r="DJ67">
        <f t="shared" si="41"/>
        <v>65377</v>
      </c>
      <c r="DK67">
        <v>0</v>
      </c>
      <c r="DL67" t="s">
        <v>3</v>
      </c>
      <c r="DM67">
        <v>0</v>
      </c>
      <c r="DN67" t="s">
        <v>3</v>
      </c>
      <c r="DO67">
        <v>0</v>
      </c>
      <c r="GP67">
        <v>1</v>
      </c>
      <c r="GQ67">
        <v>-1</v>
      </c>
      <c r="GR67">
        <v>-1</v>
      </c>
    </row>
    <row r="68" spans="1:200" x14ac:dyDescent="0.2">
      <c r="A68">
        <f>ROW(Source!A61)</f>
        <v>61</v>
      </c>
      <c r="B68">
        <v>88223195</v>
      </c>
      <c r="C68">
        <v>88223392</v>
      </c>
      <c r="D68">
        <v>0</v>
      </c>
      <c r="E68">
        <v>1</v>
      </c>
      <c r="F68">
        <v>1</v>
      </c>
      <c r="G68">
        <v>1</v>
      </c>
      <c r="H68">
        <v>3</v>
      </c>
      <c r="I68" t="s">
        <v>28</v>
      </c>
      <c r="J68" t="s">
        <v>3</v>
      </c>
      <c r="K68" t="s">
        <v>38</v>
      </c>
      <c r="L68">
        <v>1371</v>
      </c>
      <c r="N68">
        <v>1013</v>
      </c>
      <c r="O68" t="s">
        <v>30</v>
      </c>
      <c r="P68" t="s">
        <v>30</v>
      </c>
      <c r="Q68">
        <v>1</v>
      </c>
      <c r="W68">
        <v>0</v>
      </c>
      <c r="X68">
        <v>-362524378</v>
      </c>
      <c r="Y68">
        <f t="shared" si="42"/>
        <v>347.58620689999998</v>
      </c>
      <c r="AA68">
        <v>8.36</v>
      </c>
      <c r="AB68">
        <v>0</v>
      </c>
      <c r="AC68">
        <v>0</v>
      </c>
      <c r="AD68">
        <v>0</v>
      </c>
      <c r="AE68">
        <v>8.74</v>
      </c>
      <c r="AF68">
        <v>0</v>
      </c>
      <c r="AG68">
        <v>0</v>
      </c>
      <c r="AH68">
        <v>0</v>
      </c>
      <c r="AI68">
        <v>9.75</v>
      </c>
      <c r="AJ68">
        <v>1</v>
      </c>
      <c r="AK68">
        <v>1</v>
      </c>
      <c r="AL68">
        <v>1</v>
      </c>
      <c r="AM68">
        <v>0</v>
      </c>
      <c r="AN68">
        <v>0</v>
      </c>
      <c r="AO68">
        <v>0</v>
      </c>
      <c r="AP68">
        <v>1</v>
      </c>
      <c r="AQ68">
        <v>0</v>
      </c>
      <c r="AR68">
        <v>0</v>
      </c>
      <c r="AS68" t="s">
        <v>3</v>
      </c>
      <c r="AT68">
        <v>347.58620689999998</v>
      </c>
      <c r="AU68" t="s">
        <v>3</v>
      </c>
      <c r="AV68">
        <v>0</v>
      </c>
      <c r="AW68">
        <v>1</v>
      </c>
      <c r="AX68">
        <v>-1</v>
      </c>
      <c r="AY68">
        <v>0</v>
      </c>
      <c r="AZ68">
        <v>0</v>
      </c>
      <c r="BA68" t="s">
        <v>3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ROUND(Y68*Source!I61,7)</f>
        <v>504</v>
      </c>
      <c r="CY68">
        <f t="shared" si="35"/>
        <v>8.36</v>
      </c>
      <c r="CZ68">
        <f t="shared" si="36"/>
        <v>8.74</v>
      </c>
      <c r="DA68">
        <f t="shared" si="37"/>
        <v>9.75</v>
      </c>
      <c r="DB68">
        <f t="shared" si="43"/>
        <v>3037.9</v>
      </c>
      <c r="DC68">
        <f t="shared" si="44"/>
        <v>0</v>
      </c>
      <c r="DD68" t="s">
        <v>3</v>
      </c>
      <c r="DE68" t="s">
        <v>3</v>
      </c>
      <c r="DF68">
        <f t="shared" si="38"/>
        <v>42840</v>
      </c>
      <c r="DG68">
        <f t="shared" si="39"/>
        <v>0</v>
      </c>
      <c r="DH68">
        <f t="shared" si="40"/>
        <v>0</v>
      </c>
      <c r="DI68">
        <f t="shared" si="34"/>
        <v>0</v>
      </c>
      <c r="DJ68">
        <f t="shared" si="41"/>
        <v>42840</v>
      </c>
      <c r="DK68">
        <v>0</v>
      </c>
      <c r="DL68" t="s">
        <v>3</v>
      </c>
      <c r="DM68">
        <v>0</v>
      </c>
      <c r="DN68" t="s">
        <v>3</v>
      </c>
      <c r="DO68">
        <v>0</v>
      </c>
      <c r="GP68">
        <v>1</v>
      </c>
      <c r="GQ68">
        <v>-1</v>
      </c>
      <c r="GR68">
        <v>-1</v>
      </c>
    </row>
    <row r="69" spans="1:200" x14ac:dyDescent="0.2">
      <c r="A69">
        <f>ROW(Source!A61)</f>
        <v>61</v>
      </c>
      <c r="B69">
        <v>88223195</v>
      </c>
      <c r="C69">
        <v>88223392</v>
      </c>
      <c r="D69">
        <v>0</v>
      </c>
      <c r="E69">
        <v>1</v>
      </c>
      <c r="F69">
        <v>1</v>
      </c>
      <c r="G69">
        <v>1</v>
      </c>
      <c r="H69">
        <v>3</v>
      </c>
      <c r="I69" t="s">
        <v>28</v>
      </c>
      <c r="J69" t="s">
        <v>136</v>
      </c>
      <c r="K69" t="s">
        <v>134</v>
      </c>
      <c r="L69">
        <v>1327</v>
      </c>
      <c r="N69">
        <v>1005</v>
      </c>
      <c r="O69" t="s">
        <v>135</v>
      </c>
      <c r="P69" t="s">
        <v>135</v>
      </c>
      <c r="Q69">
        <v>1</v>
      </c>
      <c r="W69">
        <v>0</v>
      </c>
      <c r="X69">
        <v>-1923600470</v>
      </c>
      <c r="Y69">
        <f t="shared" si="42"/>
        <v>100</v>
      </c>
      <c r="AA69">
        <v>6899</v>
      </c>
      <c r="AB69">
        <v>0</v>
      </c>
      <c r="AC69">
        <v>0</v>
      </c>
      <c r="AD69">
        <v>0</v>
      </c>
      <c r="AE69">
        <v>6899</v>
      </c>
      <c r="AF69">
        <v>0</v>
      </c>
      <c r="AG69">
        <v>0</v>
      </c>
      <c r="AH69">
        <v>0</v>
      </c>
      <c r="AI69">
        <v>9.75</v>
      </c>
      <c r="AJ69">
        <v>1</v>
      </c>
      <c r="AK69">
        <v>1</v>
      </c>
      <c r="AL69">
        <v>1</v>
      </c>
      <c r="AM69">
        <v>0</v>
      </c>
      <c r="AN69">
        <v>0</v>
      </c>
      <c r="AO69">
        <v>0</v>
      </c>
      <c r="AP69">
        <v>1</v>
      </c>
      <c r="AQ69">
        <v>0</v>
      </c>
      <c r="AR69">
        <v>0</v>
      </c>
      <c r="AS69" t="s">
        <v>3</v>
      </c>
      <c r="AT69">
        <v>100</v>
      </c>
      <c r="AU69" t="s">
        <v>3</v>
      </c>
      <c r="AV69">
        <v>0</v>
      </c>
      <c r="AW69">
        <v>1</v>
      </c>
      <c r="AX69">
        <v>-1</v>
      </c>
      <c r="AY69">
        <v>0</v>
      </c>
      <c r="AZ69">
        <v>0</v>
      </c>
      <c r="BA69" t="s">
        <v>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ROUND(Y69*Source!I61,7)</f>
        <v>145</v>
      </c>
      <c r="CY69">
        <f t="shared" si="35"/>
        <v>6899</v>
      </c>
      <c r="CZ69">
        <f t="shared" si="36"/>
        <v>6899</v>
      </c>
      <c r="DA69">
        <f t="shared" si="37"/>
        <v>9.75</v>
      </c>
      <c r="DB69">
        <f t="shared" si="43"/>
        <v>689900</v>
      </c>
      <c r="DC69">
        <f t="shared" si="44"/>
        <v>0</v>
      </c>
      <c r="DD69" t="s">
        <v>3</v>
      </c>
      <c r="DE69" t="s">
        <v>3</v>
      </c>
      <c r="DF69">
        <f t="shared" si="38"/>
        <v>9753425</v>
      </c>
      <c r="DG69">
        <f t="shared" si="39"/>
        <v>0</v>
      </c>
      <c r="DH69">
        <f t="shared" si="40"/>
        <v>0</v>
      </c>
      <c r="DI69">
        <f t="shared" si="34"/>
        <v>0</v>
      </c>
      <c r="DJ69">
        <f t="shared" si="41"/>
        <v>9753425</v>
      </c>
      <c r="DK69">
        <v>0</v>
      </c>
      <c r="DL69" t="s">
        <v>3</v>
      </c>
      <c r="DM69">
        <v>0</v>
      </c>
      <c r="DN69" t="s">
        <v>3</v>
      </c>
      <c r="DO69">
        <v>0</v>
      </c>
      <c r="GP69">
        <v>1</v>
      </c>
      <c r="GQ69">
        <v>-1</v>
      </c>
      <c r="GR69">
        <v>-1</v>
      </c>
    </row>
    <row r="70" spans="1:200" x14ac:dyDescent="0.2">
      <c r="A70">
        <f>ROW(Source!A71)</f>
        <v>71</v>
      </c>
      <c r="B70">
        <v>88223195</v>
      </c>
      <c r="C70">
        <v>88223428</v>
      </c>
      <c r="D70">
        <v>48043841</v>
      </c>
      <c r="E70">
        <v>68</v>
      </c>
      <c r="F70">
        <v>1</v>
      </c>
      <c r="G70">
        <v>1</v>
      </c>
      <c r="H70">
        <v>1</v>
      </c>
      <c r="I70" t="s">
        <v>470</v>
      </c>
      <c r="J70" t="s">
        <v>3</v>
      </c>
      <c r="K70" t="s">
        <v>471</v>
      </c>
      <c r="L70">
        <v>1191</v>
      </c>
      <c r="N70">
        <v>1013</v>
      </c>
      <c r="O70" t="s">
        <v>472</v>
      </c>
      <c r="P70" t="s">
        <v>472</v>
      </c>
      <c r="Q70">
        <v>1</v>
      </c>
      <c r="W70">
        <v>0</v>
      </c>
      <c r="X70">
        <v>784619160</v>
      </c>
      <c r="Y70">
        <f t="shared" si="42"/>
        <v>145.19</v>
      </c>
      <c r="AA70">
        <v>0</v>
      </c>
      <c r="AB70">
        <v>0</v>
      </c>
      <c r="AC70">
        <v>0</v>
      </c>
      <c r="AD70">
        <v>388.58</v>
      </c>
      <c r="AE70">
        <v>0</v>
      </c>
      <c r="AF70">
        <v>0</v>
      </c>
      <c r="AG70">
        <v>0</v>
      </c>
      <c r="AH70">
        <v>8.74</v>
      </c>
      <c r="AI70">
        <v>1</v>
      </c>
      <c r="AJ70">
        <v>1</v>
      </c>
      <c r="AK70">
        <v>1</v>
      </c>
      <c r="AL70">
        <v>44.46</v>
      </c>
      <c r="AM70">
        <v>4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145.19</v>
      </c>
      <c r="AU70" t="s">
        <v>3</v>
      </c>
      <c r="AV70">
        <v>1</v>
      </c>
      <c r="AW70">
        <v>2</v>
      </c>
      <c r="AX70">
        <v>88223444</v>
      </c>
      <c r="AY70">
        <v>1</v>
      </c>
      <c r="AZ70">
        <v>0</v>
      </c>
      <c r="BA70">
        <v>56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U70">
        <f>ROUND(AT70*Source!I71*AH70*AL70,0)</f>
        <v>20452</v>
      </c>
      <c r="CV70">
        <f>ROUND(Y70*Source!I71,7)</f>
        <v>52.631374999999998</v>
      </c>
      <c r="CW70">
        <v>0</v>
      </c>
      <c r="CX70">
        <f>ROUND(Y70*Source!I71,7)</f>
        <v>52.631374999999998</v>
      </c>
      <c r="CY70">
        <f>AD70</f>
        <v>388.58</v>
      </c>
      <c r="CZ70">
        <f>AH70</f>
        <v>8.74</v>
      </c>
      <c r="DA70">
        <f>AL70</f>
        <v>44.46</v>
      </c>
      <c r="DB70">
        <f t="shared" si="43"/>
        <v>1268.96</v>
      </c>
      <c r="DC70">
        <f t="shared" si="44"/>
        <v>0</v>
      </c>
      <c r="DD70" t="s">
        <v>3</v>
      </c>
      <c r="DE70" t="s">
        <v>3</v>
      </c>
      <c r="DF70">
        <f>ROUND(ROUND(AE70,0)*CX70,0)</f>
        <v>0</v>
      </c>
      <c r="DG70">
        <f t="shared" si="39"/>
        <v>0</v>
      </c>
      <c r="DH70">
        <f t="shared" si="40"/>
        <v>0</v>
      </c>
      <c r="DI70">
        <f>ROUND(ROUND(AH70*AL70,0)*CX70,0)</f>
        <v>20474</v>
      </c>
      <c r="DJ70">
        <f>DI70</f>
        <v>20474</v>
      </c>
      <c r="DK70">
        <v>0</v>
      </c>
      <c r="DL70" t="s">
        <v>3</v>
      </c>
      <c r="DM70">
        <v>0</v>
      </c>
      <c r="DN70" t="s">
        <v>3</v>
      </c>
      <c r="DO70">
        <v>0</v>
      </c>
      <c r="GQ70">
        <v>-1</v>
      </c>
      <c r="GR70">
        <v>-1</v>
      </c>
    </row>
    <row r="71" spans="1:200" x14ac:dyDescent="0.2">
      <c r="A71">
        <f>ROW(Source!A71)</f>
        <v>71</v>
      </c>
      <c r="B71">
        <v>88223195</v>
      </c>
      <c r="C71">
        <v>88223428</v>
      </c>
      <c r="D71">
        <v>48044033</v>
      </c>
      <c r="E71">
        <v>68</v>
      </c>
      <c r="F71">
        <v>1</v>
      </c>
      <c r="G71">
        <v>1</v>
      </c>
      <c r="H71">
        <v>1</v>
      </c>
      <c r="I71" t="s">
        <v>473</v>
      </c>
      <c r="J71" t="s">
        <v>3</v>
      </c>
      <c r="K71" t="s">
        <v>474</v>
      </c>
      <c r="L71">
        <v>1191</v>
      </c>
      <c r="N71">
        <v>1013</v>
      </c>
      <c r="O71" t="s">
        <v>472</v>
      </c>
      <c r="P71" t="s">
        <v>472</v>
      </c>
      <c r="Q71">
        <v>1</v>
      </c>
      <c r="W71">
        <v>0</v>
      </c>
      <c r="X71">
        <v>-1417349443</v>
      </c>
      <c r="Y71">
        <f t="shared" si="42"/>
        <v>3.94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44.46</v>
      </c>
      <c r="AL71">
        <v>1</v>
      </c>
      <c r="AM71">
        <v>4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3.94</v>
      </c>
      <c r="AU71" t="s">
        <v>3</v>
      </c>
      <c r="AV71">
        <v>2</v>
      </c>
      <c r="AW71">
        <v>2</v>
      </c>
      <c r="AX71">
        <v>88223445</v>
      </c>
      <c r="AY71">
        <v>1</v>
      </c>
      <c r="AZ71">
        <v>0</v>
      </c>
      <c r="BA71">
        <v>57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ROUND(Y71*Source!I71,7)</f>
        <v>1.42825</v>
      </c>
      <c r="CY71">
        <f>AD71</f>
        <v>0</v>
      </c>
      <c r="CZ71">
        <f>AH71</f>
        <v>0</v>
      </c>
      <c r="DA71">
        <f>AL71</f>
        <v>1</v>
      </c>
      <c r="DB71">
        <f t="shared" si="43"/>
        <v>0</v>
      </c>
      <c r="DC71">
        <f t="shared" si="44"/>
        <v>0</v>
      </c>
      <c r="DD71" t="s">
        <v>3</v>
      </c>
      <c r="DE71" t="s">
        <v>3</v>
      </c>
      <c r="DF71">
        <f>ROUND(ROUND(AE71,0)*CX71,0)</f>
        <v>0</v>
      </c>
      <c r="DG71">
        <f t="shared" si="39"/>
        <v>0</v>
      </c>
      <c r="DH71">
        <f>ROUND(ROUND(AG71*AK71,0)*CX71,0)</f>
        <v>0</v>
      </c>
      <c r="DI71">
        <f t="shared" ref="DI71:DI84" si="45">ROUND(ROUND(AH71,0)*CX71,0)</f>
        <v>0</v>
      </c>
      <c r="DJ71">
        <f>DI71</f>
        <v>0</v>
      </c>
      <c r="DK71">
        <v>0</v>
      </c>
      <c r="DL71" t="s">
        <v>3</v>
      </c>
      <c r="DM71">
        <v>0</v>
      </c>
      <c r="DN71" t="s">
        <v>3</v>
      </c>
      <c r="DO71">
        <v>0</v>
      </c>
      <c r="GQ71">
        <v>-1</v>
      </c>
      <c r="GR71">
        <v>-1</v>
      </c>
    </row>
    <row r="72" spans="1:200" x14ac:dyDescent="0.2">
      <c r="A72">
        <f>ROW(Source!A71)</f>
        <v>71</v>
      </c>
      <c r="B72">
        <v>88223195</v>
      </c>
      <c r="C72">
        <v>88223428</v>
      </c>
      <c r="D72">
        <v>48205768</v>
      </c>
      <c r="E72">
        <v>1</v>
      </c>
      <c r="F72">
        <v>1</v>
      </c>
      <c r="G72">
        <v>1</v>
      </c>
      <c r="H72">
        <v>2</v>
      </c>
      <c r="I72" t="s">
        <v>494</v>
      </c>
      <c r="J72" t="s">
        <v>495</v>
      </c>
      <c r="K72" t="s">
        <v>496</v>
      </c>
      <c r="L72">
        <v>1367</v>
      </c>
      <c r="N72">
        <v>1011</v>
      </c>
      <c r="O72" t="s">
        <v>478</v>
      </c>
      <c r="P72" t="s">
        <v>478</v>
      </c>
      <c r="Q72">
        <v>1</v>
      </c>
      <c r="W72">
        <v>0</v>
      </c>
      <c r="X72">
        <v>1098214667</v>
      </c>
      <c r="Y72">
        <f t="shared" si="42"/>
        <v>0.66</v>
      </c>
      <c r="AA72">
        <v>0</v>
      </c>
      <c r="AB72">
        <v>482.65</v>
      </c>
      <c r="AC72">
        <v>600.21</v>
      </c>
      <c r="AD72">
        <v>0</v>
      </c>
      <c r="AE72">
        <v>0</v>
      </c>
      <c r="AF72">
        <v>31.26</v>
      </c>
      <c r="AG72">
        <v>13.5</v>
      </c>
      <c r="AH72">
        <v>0</v>
      </c>
      <c r="AI72">
        <v>1</v>
      </c>
      <c r="AJ72">
        <v>15.44</v>
      </c>
      <c r="AK72">
        <v>44.46</v>
      </c>
      <c r="AL72">
        <v>1</v>
      </c>
      <c r="AM72">
        <v>4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0.66</v>
      </c>
      <c r="AU72" t="s">
        <v>3</v>
      </c>
      <c r="AV72">
        <v>0</v>
      </c>
      <c r="AW72">
        <v>2</v>
      </c>
      <c r="AX72">
        <v>88223446</v>
      </c>
      <c r="AY72">
        <v>1</v>
      </c>
      <c r="AZ72">
        <v>0</v>
      </c>
      <c r="BA72">
        <v>58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f>ROUND(Y72*Source!I71*DO72,7)</f>
        <v>0</v>
      </c>
      <c r="CX72">
        <f>ROUND(Y72*Source!I71,7)</f>
        <v>0.23924999999999999</v>
      </c>
      <c r="CY72">
        <f>AB72</f>
        <v>482.65</v>
      </c>
      <c r="CZ72">
        <f>AF72</f>
        <v>31.26</v>
      </c>
      <c r="DA72">
        <f>AJ72</f>
        <v>15.44</v>
      </c>
      <c r="DB72">
        <f t="shared" si="43"/>
        <v>20.63</v>
      </c>
      <c r="DC72">
        <f t="shared" si="44"/>
        <v>8.91</v>
      </c>
      <c r="DD72" t="s">
        <v>3</v>
      </c>
      <c r="DE72" t="s">
        <v>3</v>
      </c>
      <c r="DF72">
        <f>ROUND(ROUND(AE72,0)*CX72,0)</f>
        <v>0</v>
      </c>
      <c r="DG72">
        <f>ROUND(ROUND(AF72*AJ72,0)*CX72,0)</f>
        <v>116</v>
      </c>
      <c r="DH72">
        <f>ROUND(ROUND(AG72*AK72,0)*CX72,0)</f>
        <v>144</v>
      </c>
      <c r="DI72">
        <f t="shared" si="45"/>
        <v>0</v>
      </c>
      <c r="DJ72">
        <f>DG72</f>
        <v>116</v>
      </c>
      <c r="DK72">
        <v>0</v>
      </c>
      <c r="DL72" t="s">
        <v>3</v>
      </c>
      <c r="DM72">
        <v>0</v>
      </c>
      <c r="DN72" t="s">
        <v>3</v>
      </c>
      <c r="DO72">
        <v>0</v>
      </c>
      <c r="GQ72">
        <v>-1</v>
      </c>
      <c r="GR72">
        <v>-1</v>
      </c>
    </row>
    <row r="73" spans="1:200" x14ac:dyDescent="0.2">
      <c r="A73">
        <f>ROW(Source!A71)</f>
        <v>71</v>
      </c>
      <c r="B73">
        <v>88223195</v>
      </c>
      <c r="C73">
        <v>88223428</v>
      </c>
      <c r="D73">
        <v>48206504</v>
      </c>
      <c r="E73">
        <v>1</v>
      </c>
      <c r="F73">
        <v>1</v>
      </c>
      <c r="G73">
        <v>1</v>
      </c>
      <c r="H73">
        <v>2</v>
      </c>
      <c r="I73" t="s">
        <v>485</v>
      </c>
      <c r="J73" t="s">
        <v>486</v>
      </c>
      <c r="K73" t="s">
        <v>487</v>
      </c>
      <c r="L73">
        <v>1367</v>
      </c>
      <c r="N73">
        <v>1011</v>
      </c>
      <c r="O73" t="s">
        <v>478</v>
      </c>
      <c r="P73" t="s">
        <v>478</v>
      </c>
      <c r="Q73">
        <v>1</v>
      </c>
      <c r="W73">
        <v>0</v>
      </c>
      <c r="X73">
        <v>2001246382</v>
      </c>
      <c r="Y73">
        <f t="shared" si="42"/>
        <v>3.28</v>
      </c>
      <c r="AA73">
        <v>0</v>
      </c>
      <c r="AB73">
        <v>1014.56</v>
      </c>
      <c r="AC73">
        <v>515.74</v>
      </c>
      <c r="AD73">
        <v>0</v>
      </c>
      <c r="AE73">
        <v>0</v>
      </c>
      <c r="AF73">
        <v>65.709999999999994</v>
      </c>
      <c r="AG73">
        <v>11.6</v>
      </c>
      <c r="AH73">
        <v>0</v>
      </c>
      <c r="AI73">
        <v>1</v>
      </c>
      <c r="AJ73">
        <v>15.44</v>
      </c>
      <c r="AK73">
        <v>44.46</v>
      </c>
      <c r="AL73">
        <v>1</v>
      </c>
      <c r="AM73">
        <v>4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3.28</v>
      </c>
      <c r="AU73" t="s">
        <v>3</v>
      </c>
      <c r="AV73">
        <v>0</v>
      </c>
      <c r="AW73">
        <v>2</v>
      </c>
      <c r="AX73">
        <v>88223447</v>
      </c>
      <c r="AY73">
        <v>1</v>
      </c>
      <c r="AZ73">
        <v>0</v>
      </c>
      <c r="BA73">
        <v>59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f>ROUND(Y73*Source!I71*DO73,7)</f>
        <v>0</v>
      </c>
      <c r="CX73">
        <f>ROUND(Y73*Source!I71,7)</f>
        <v>1.1890000000000001</v>
      </c>
      <c r="CY73">
        <f>AB73</f>
        <v>1014.56</v>
      </c>
      <c r="CZ73">
        <f>AF73</f>
        <v>65.709999999999994</v>
      </c>
      <c r="DA73">
        <f>AJ73</f>
        <v>15.44</v>
      </c>
      <c r="DB73">
        <f t="shared" si="43"/>
        <v>215.53</v>
      </c>
      <c r="DC73">
        <f t="shared" si="44"/>
        <v>38.049999999999997</v>
      </c>
      <c r="DD73" t="s">
        <v>3</v>
      </c>
      <c r="DE73" t="s">
        <v>3</v>
      </c>
      <c r="DF73">
        <f>ROUND(ROUND(AE73,0)*CX73,0)</f>
        <v>0</v>
      </c>
      <c r="DG73">
        <f>ROUND(ROUND(AF73*AJ73,0)*CX73,0)</f>
        <v>1207</v>
      </c>
      <c r="DH73">
        <f>ROUND(ROUND(AG73*AK73,0)*CX73,0)</f>
        <v>614</v>
      </c>
      <c r="DI73">
        <f t="shared" si="45"/>
        <v>0</v>
      </c>
      <c r="DJ73">
        <f>DG73</f>
        <v>1207</v>
      </c>
      <c r="DK73">
        <v>0</v>
      </c>
      <c r="DL73" t="s">
        <v>3</v>
      </c>
      <c r="DM73">
        <v>0</v>
      </c>
      <c r="DN73" t="s">
        <v>3</v>
      </c>
      <c r="DO73">
        <v>0</v>
      </c>
      <c r="GQ73">
        <v>-1</v>
      </c>
      <c r="GR73">
        <v>-1</v>
      </c>
    </row>
    <row r="74" spans="1:200" x14ac:dyDescent="0.2">
      <c r="A74">
        <f>ROW(Source!A71)</f>
        <v>71</v>
      </c>
      <c r="B74">
        <v>88223195</v>
      </c>
      <c r="C74">
        <v>88223428</v>
      </c>
      <c r="D74">
        <v>48056613</v>
      </c>
      <c r="E74">
        <v>1</v>
      </c>
      <c r="F74">
        <v>1</v>
      </c>
      <c r="G74">
        <v>1</v>
      </c>
      <c r="H74">
        <v>3</v>
      </c>
      <c r="I74" t="s">
        <v>107</v>
      </c>
      <c r="J74" t="s">
        <v>110</v>
      </c>
      <c r="K74" t="s">
        <v>108</v>
      </c>
      <c r="L74">
        <v>1301</v>
      </c>
      <c r="N74">
        <v>1003</v>
      </c>
      <c r="O74" t="s">
        <v>109</v>
      </c>
      <c r="P74" t="s">
        <v>109</v>
      </c>
      <c r="Q74">
        <v>1</v>
      </c>
      <c r="W74">
        <v>1</v>
      </c>
      <c r="X74">
        <v>-401269913</v>
      </c>
      <c r="Y74">
        <f t="shared" si="42"/>
        <v>-244</v>
      </c>
      <c r="AA74">
        <v>62.21</v>
      </c>
      <c r="AB74">
        <v>0</v>
      </c>
      <c r="AC74">
        <v>0</v>
      </c>
      <c r="AD74">
        <v>0</v>
      </c>
      <c r="AE74">
        <v>6.38</v>
      </c>
      <c r="AF74">
        <v>0</v>
      </c>
      <c r="AG74">
        <v>0</v>
      </c>
      <c r="AH74">
        <v>0</v>
      </c>
      <c r="AI74">
        <v>9.75</v>
      </c>
      <c r="AJ74">
        <v>1</v>
      </c>
      <c r="AK74">
        <v>1</v>
      </c>
      <c r="AL74">
        <v>1</v>
      </c>
      <c r="AM74">
        <v>4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-244</v>
      </c>
      <c r="AU74" t="s">
        <v>3</v>
      </c>
      <c r="AV74">
        <v>0</v>
      </c>
      <c r="AW74">
        <v>2</v>
      </c>
      <c r="AX74">
        <v>88223448</v>
      </c>
      <c r="AY74">
        <v>1</v>
      </c>
      <c r="AZ74">
        <v>6144</v>
      </c>
      <c r="BA74">
        <v>60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ROUND(Y74*Source!I71,7)</f>
        <v>-88.45</v>
      </c>
      <c r="CY74">
        <f t="shared" ref="CY74:CY84" si="46">AA74</f>
        <v>62.21</v>
      </c>
      <c r="CZ74">
        <f t="shared" ref="CZ74:CZ84" si="47">AE74</f>
        <v>6.38</v>
      </c>
      <c r="DA74">
        <f t="shared" ref="DA74:DA84" si="48">AI74</f>
        <v>9.75</v>
      </c>
      <c r="DB74">
        <f t="shared" si="43"/>
        <v>-1556.72</v>
      </c>
      <c r="DC74">
        <f t="shared" si="44"/>
        <v>0</v>
      </c>
      <c r="DD74" t="s">
        <v>3</v>
      </c>
      <c r="DE74" t="s">
        <v>3</v>
      </c>
      <c r="DF74">
        <f t="shared" ref="DF74:DF84" si="49">ROUND(ROUND(AE74*AI74,0)*CX74,0)</f>
        <v>-5484</v>
      </c>
      <c r="DG74">
        <f t="shared" ref="DG74:DG86" si="50">ROUND(ROUND(AF74,0)*CX74,0)</f>
        <v>0</v>
      </c>
      <c r="DH74">
        <f t="shared" ref="DH74:DH85" si="51">ROUND(ROUND(AG74,0)*CX74,0)</f>
        <v>0</v>
      </c>
      <c r="DI74">
        <f t="shared" si="45"/>
        <v>0</v>
      </c>
      <c r="DJ74">
        <f t="shared" ref="DJ74:DJ84" si="52">DF74</f>
        <v>-5484</v>
      </c>
      <c r="DK74">
        <v>0</v>
      </c>
      <c r="DL74" t="s">
        <v>3</v>
      </c>
      <c r="DM74">
        <v>0</v>
      </c>
      <c r="DN74" t="s">
        <v>3</v>
      </c>
      <c r="DO74">
        <v>0</v>
      </c>
      <c r="GP74">
        <v>0</v>
      </c>
      <c r="GQ74">
        <v>-1</v>
      </c>
      <c r="GR74">
        <v>-1</v>
      </c>
    </row>
    <row r="75" spans="1:200" x14ac:dyDescent="0.2">
      <c r="A75">
        <f>ROW(Source!A71)</f>
        <v>71</v>
      </c>
      <c r="B75">
        <v>88223195</v>
      </c>
      <c r="C75">
        <v>88223428</v>
      </c>
      <c r="D75">
        <v>48056614</v>
      </c>
      <c r="E75">
        <v>1</v>
      </c>
      <c r="F75">
        <v>1</v>
      </c>
      <c r="G75">
        <v>1</v>
      </c>
      <c r="H75">
        <v>3</v>
      </c>
      <c r="I75" t="s">
        <v>112</v>
      </c>
      <c r="J75" t="s">
        <v>114</v>
      </c>
      <c r="K75" t="s">
        <v>113</v>
      </c>
      <c r="L75">
        <v>1301</v>
      </c>
      <c r="N75">
        <v>1003</v>
      </c>
      <c r="O75" t="s">
        <v>109</v>
      </c>
      <c r="P75" t="s">
        <v>109</v>
      </c>
      <c r="Q75">
        <v>1</v>
      </c>
      <c r="W75">
        <v>1</v>
      </c>
      <c r="X75">
        <v>-602402899</v>
      </c>
      <c r="Y75">
        <f t="shared" si="42"/>
        <v>-56</v>
      </c>
      <c r="AA75">
        <v>77.510000000000005</v>
      </c>
      <c r="AB75">
        <v>0</v>
      </c>
      <c r="AC75">
        <v>0</v>
      </c>
      <c r="AD75">
        <v>0</v>
      </c>
      <c r="AE75">
        <v>7.95</v>
      </c>
      <c r="AF75">
        <v>0</v>
      </c>
      <c r="AG75">
        <v>0</v>
      </c>
      <c r="AH75">
        <v>0</v>
      </c>
      <c r="AI75">
        <v>9.75</v>
      </c>
      <c r="AJ75">
        <v>1</v>
      </c>
      <c r="AK75">
        <v>1</v>
      </c>
      <c r="AL75">
        <v>1</v>
      </c>
      <c r="AM75">
        <v>4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-56</v>
      </c>
      <c r="AU75" t="s">
        <v>3</v>
      </c>
      <c r="AV75">
        <v>0</v>
      </c>
      <c r="AW75">
        <v>2</v>
      </c>
      <c r="AX75">
        <v>88223449</v>
      </c>
      <c r="AY75">
        <v>1</v>
      </c>
      <c r="AZ75">
        <v>6144</v>
      </c>
      <c r="BA75">
        <v>61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ROUND(Y75*Source!I71,7)</f>
        <v>-20.3</v>
      </c>
      <c r="CY75">
        <f t="shared" si="46"/>
        <v>77.510000000000005</v>
      </c>
      <c r="CZ75">
        <f t="shared" si="47"/>
        <v>7.95</v>
      </c>
      <c r="DA75">
        <f t="shared" si="48"/>
        <v>9.75</v>
      </c>
      <c r="DB75">
        <f t="shared" si="43"/>
        <v>-445.2</v>
      </c>
      <c r="DC75">
        <f t="shared" si="44"/>
        <v>0</v>
      </c>
      <c r="DD75" t="s">
        <v>3</v>
      </c>
      <c r="DE75" t="s">
        <v>3</v>
      </c>
      <c r="DF75">
        <f t="shared" si="49"/>
        <v>-1583</v>
      </c>
      <c r="DG75">
        <f t="shared" si="50"/>
        <v>0</v>
      </c>
      <c r="DH75">
        <f t="shared" si="51"/>
        <v>0</v>
      </c>
      <c r="DI75">
        <f t="shared" si="45"/>
        <v>0</v>
      </c>
      <c r="DJ75">
        <f t="shared" si="52"/>
        <v>-1583</v>
      </c>
      <c r="DK75">
        <v>0</v>
      </c>
      <c r="DL75" t="s">
        <v>3</v>
      </c>
      <c r="DM75">
        <v>0</v>
      </c>
      <c r="DN75" t="s">
        <v>3</v>
      </c>
      <c r="DO75">
        <v>0</v>
      </c>
      <c r="GP75">
        <v>0</v>
      </c>
      <c r="GQ75">
        <v>-1</v>
      </c>
      <c r="GR75">
        <v>-1</v>
      </c>
    </row>
    <row r="76" spans="1:200" x14ac:dyDescent="0.2">
      <c r="A76">
        <f>ROW(Source!A71)</f>
        <v>71</v>
      </c>
      <c r="B76">
        <v>88223195</v>
      </c>
      <c r="C76">
        <v>88223428</v>
      </c>
      <c r="D76">
        <v>48056699</v>
      </c>
      <c r="E76">
        <v>1</v>
      </c>
      <c r="F76">
        <v>1</v>
      </c>
      <c r="G76">
        <v>1</v>
      </c>
      <c r="H76">
        <v>3</v>
      </c>
      <c r="I76" t="s">
        <v>116</v>
      </c>
      <c r="J76" t="s">
        <v>118</v>
      </c>
      <c r="K76" t="s">
        <v>117</v>
      </c>
      <c r="L76">
        <v>1302</v>
      </c>
      <c r="N76">
        <v>1003</v>
      </c>
      <c r="O76" t="s">
        <v>76</v>
      </c>
      <c r="P76" t="s">
        <v>76</v>
      </c>
      <c r="Q76">
        <v>10</v>
      </c>
      <c r="W76">
        <v>1</v>
      </c>
      <c r="X76">
        <v>-236616192</v>
      </c>
      <c r="Y76">
        <f t="shared" si="42"/>
        <v>-15.6</v>
      </c>
      <c r="AA76">
        <v>624.98</v>
      </c>
      <c r="AB76">
        <v>0</v>
      </c>
      <c r="AC76">
        <v>0</v>
      </c>
      <c r="AD76">
        <v>0</v>
      </c>
      <c r="AE76">
        <v>64.099999999999994</v>
      </c>
      <c r="AF76">
        <v>0</v>
      </c>
      <c r="AG76">
        <v>0</v>
      </c>
      <c r="AH76">
        <v>0</v>
      </c>
      <c r="AI76">
        <v>9.75</v>
      </c>
      <c r="AJ76">
        <v>1</v>
      </c>
      <c r="AK76">
        <v>1</v>
      </c>
      <c r="AL76">
        <v>1</v>
      </c>
      <c r="AM76">
        <v>4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-15.6</v>
      </c>
      <c r="AU76" t="s">
        <v>3</v>
      </c>
      <c r="AV76">
        <v>0</v>
      </c>
      <c r="AW76">
        <v>2</v>
      </c>
      <c r="AX76">
        <v>88223450</v>
      </c>
      <c r="AY76">
        <v>1</v>
      </c>
      <c r="AZ76">
        <v>6144</v>
      </c>
      <c r="BA76">
        <v>62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ROUND(Y76*Source!I71,7)</f>
        <v>-5.6550000000000002</v>
      </c>
      <c r="CY76">
        <f t="shared" si="46"/>
        <v>624.98</v>
      </c>
      <c r="CZ76">
        <f t="shared" si="47"/>
        <v>64.099999999999994</v>
      </c>
      <c r="DA76">
        <f t="shared" si="48"/>
        <v>9.75</v>
      </c>
      <c r="DB76">
        <f t="shared" si="43"/>
        <v>-999.96</v>
      </c>
      <c r="DC76">
        <f t="shared" si="44"/>
        <v>0</v>
      </c>
      <c r="DD76" t="s">
        <v>3</v>
      </c>
      <c r="DE76" t="s">
        <v>3</v>
      </c>
      <c r="DF76">
        <f t="shared" si="49"/>
        <v>-3534</v>
      </c>
      <c r="DG76">
        <f t="shared" si="50"/>
        <v>0</v>
      </c>
      <c r="DH76">
        <f t="shared" si="51"/>
        <v>0</v>
      </c>
      <c r="DI76">
        <f t="shared" si="45"/>
        <v>0</v>
      </c>
      <c r="DJ76">
        <f t="shared" si="52"/>
        <v>-3534</v>
      </c>
      <c r="DK76">
        <v>0</v>
      </c>
      <c r="DL76" t="s">
        <v>3</v>
      </c>
      <c r="DM76">
        <v>0</v>
      </c>
      <c r="DN76" t="s">
        <v>3</v>
      </c>
      <c r="DO76">
        <v>0</v>
      </c>
      <c r="GP76">
        <v>0</v>
      </c>
      <c r="GQ76">
        <v>-1</v>
      </c>
      <c r="GR76">
        <v>-1</v>
      </c>
    </row>
    <row r="77" spans="1:200" x14ac:dyDescent="0.2">
      <c r="A77">
        <f>ROW(Source!A71)</f>
        <v>71</v>
      </c>
      <c r="B77">
        <v>88223195</v>
      </c>
      <c r="C77">
        <v>88223428</v>
      </c>
      <c r="D77">
        <v>48058819</v>
      </c>
      <c r="E77">
        <v>1</v>
      </c>
      <c r="F77">
        <v>1</v>
      </c>
      <c r="G77">
        <v>1</v>
      </c>
      <c r="H77">
        <v>3</v>
      </c>
      <c r="I77" t="s">
        <v>120</v>
      </c>
      <c r="J77" t="s">
        <v>123</v>
      </c>
      <c r="K77" t="s">
        <v>121</v>
      </c>
      <c r="L77">
        <v>1455</v>
      </c>
      <c r="N77">
        <v>1013</v>
      </c>
      <c r="O77" t="s">
        <v>122</v>
      </c>
      <c r="P77" t="s">
        <v>122</v>
      </c>
      <c r="Q77">
        <v>1</v>
      </c>
      <c r="W77">
        <v>1</v>
      </c>
      <c r="X77">
        <v>1137178285</v>
      </c>
      <c r="Y77">
        <f t="shared" si="42"/>
        <v>-38.9</v>
      </c>
      <c r="AA77">
        <v>68.540000000000006</v>
      </c>
      <c r="AB77">
        <v>0</v>
      </c>
      <c r="AC77">
        <v>0</v>
      </c>
      <c r="AD77">
        <v>0</v>
      </c>
      <c r="AE77">
        <v>7.03</v>
      </c>
      <c r="AF77">
        <v>0</v>
      </c>
      <c r="AG77">
        <v>0</v>
      </c>
      <c r="AH77">
        <v>0</v>
      </c>
      <c r="AI77">
        <v>9.75</v>
      </c>
      <c r="AJ77">
        <v>1</v>
      </c>
      <c r="AK77">
        <v>1</v>
      </c>
      <c r="AL77">
        <v>1</v>
      </c>
      <c r="AM77">
        <v>4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-38.9</v>
      </c>
      <c r="AU77" t="s">
        <v>3</v>
      </c>
      <c r="AV77">
        <v>0</v>
      </c>
      <c r="AW77">
        <v>2</v>
      </c>
      <c r="AX77">
        <v>88223451</v>
      </c>
      <c r="AY77">
        <v>1</v>
      </c>
      <c r="AZ77">
        <v>6144</v>
      </c>
      <c r="BA77">
        <v>63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ROUND(Y77*Source!I71,7)</f>
        <v>-14.10125</v>
      </c>
      <c r="CY77">
        <f t="shared" si="46"/>
        <v>68.540000000000006</v>
      </c>
      <c r="CZ77">
        <f t="shared" si="47"/>
        <v>7.03</v>
      </c>
      <c r="DA77">
        <f t="shared" si="48"/>
        <v>9.75</v>
      </c>
      <c r="DB77">
        <f t="shared" si="43"/>
        <v>-273.47000000000003</v>
      </c>
      <c r="DC77">
        <f t="shared" si="44"/>
        <v>0</v>
      </c>
      <c r="DD77" t="s">
        <v>3</v>
      </c>
      <c r="DE77" t="s">
        <v>3</v>
      </c>
      <c r="DF77">
        <f t="shared" si="49"/>
        <v>-973</v>
      </c>
      <c r="DG77">
        <f t="shared" si="50"/>
        <v>0</v>
      </c>
      <c r="DH77">
        <f t="shared" si="51"/>
        <v>0</v>
      </c>
      <c r="DI77">
        <f t="shared" si="45"/>
        <v>0</v>
      </c>
      <c r="DJ77">
        <f t="shared" si="52"/>
        <v>-973</v>
      </c>
      <c r="DK77">
        <v>0</v>
      </c>
      <c r="DL77" t="s">
        <v>3</v>
      </c>
      <c r="DM77">
        <v>0</v>
      </c>
      <c r="DN77" t="s">
        <v>3</v>
      </c>
      <c r="DO77">
        <v>0</v>
      </c>
      <c r="GP77">
        <v>0</v>
      </c>
      <c r="GQ77">
        <v>-1</v>
      </c>
      <c r="GR77">
        <v>-1</v>
      </c>
    </row>
    <row r="78" spans="1:200" x14ac:dyDescent="0.2">
      <c r="A78">
        <f>ROW(Source!A71)</f>
        <v>71</v>
      </c>
      <c r="B78">
        <v>88223195</v>
      </c>
      <c r="C78">
        <v>88223428</v>
      </c>
      <c r="D78">
        <v>48081733</v>
      </c>
      <c r="E78">
        <v>1</v>
      </c>
      <c r="F78">
        <v>1</v>
      </c>
      <c r="G78">
        <v>1</v>
      </c>
      <c r="H78">
        <v>3</v>
      </c>
      <c r="I78" t="s">
        <v>497</v>
      </c>
      <c r="J78" t="s">
        <v>498</v>
      </c>
      <c r="K78" t="s">
        <v>499</v>
      </c>
      <c r="L78">
        <v>1425</v>
      </c>
      <c r="N78">
        <v>1013</v>
      </c>
      <c r="O78" t="s">
        <v>323</v>
      </c>
      <c r="P78" t="s">
        <v>323</v>
      </c>
      <c r="Q78">
        <v>1</v>
      </c>
      <c r="W78">
        <v>0</v>
      </c>
      <c r="X78">
        <v>-1512750844</v>
      </c>
      <c r="Y78" s="78">
        <f>'4.Ведомость_списания'!F54</f>
        <v>8</v>
      </c>
      <c r="AA78">
        <v>487.5</v>
      </c>
      <c r="AB78">
        <v>0</v>
      </c>
      <c r="AC78">
        <v>0</v>
      </c>
      <c r="AD78">
        <v>0</v>
      </c>
      <c r="AE78">
        <v>50</v>
      </c>
      <c r="AF78">
        <v>0</v>
      </c>
      <c r="AG78">
        <v>0</v>
      </c>
      <c r="AH78">
        <v>0</v>
      </c>
      <c r="AI78">
        <v>9.75</v>
      </c>
      <c r="AJ78">
        <v>1</v>
      </c>
      <c r="AK78">
        <v>1</v>
      </c>
      <c r="AL78">
        <v>1</v>
      </c>
      <c r="AM78">
        <v>4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8</v>
      </c>
      <c r="AU78" t="s">
        <v>3</v>
      </c>
      <c r="AV78">
        <v>0</v>
      </c>
      <c r="AW78">
        <v>2</v>
      </c>
      <c r="AX78">
        <v>88223453</v>
      </c>
      <c r="AY78">
        <v>1</v>
      </c>
      <c r="AZ78">
        <v>0</v>
      </c>
      <c r="BA78">
        <v>65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ROUND(Y78*Source!I71,7)</f>
        <v>2.9</v>
      </c>
      <c r="CY78">
        <f t="shared" si="46"/>
        <v>487.5</v>
      </c>
      <c r="CZ78">
        <f t="shared" si="47"/>
        <v>50</v>
      </c>
      <c r="DA78">
        <f t="shared" si="48"/>
        <v>9.75</v>
      </c>
      <c r="DB78">
        <f t="shared" si="43"/>
        <v>400</v>
      </c>
      <c r="DC78">
        <f t="shared" si="44"/>
        <v>0</v>
      </c>
      <c r="DD78" t="s">
        <v>3</v>
      </c>
      <c r="DE78" t="s">
        <v>3</v>
      </c>
      <c r="DF78">
        <f t="shared" si="49"/>
        <v>1415</v>
      </c>
      <c r="DG78">
        <f t="shared" si="50"/>
        <v>0</v>
      </c>
      <c r="DH78">
        <f t="shared" si="51"/>
        <v>0</v>
      </c>
      <c r="DI78">
        <f t="shared" si="45"/>
        <v>0</v>
      </c>
      <c r="DJ78">
        <f t="shared" si="52"/>
        <v>1415</v>
      </c>
      <c r="DK78">
        <v>0</v>
      </c>
      <c r="DL78" t="s">
        <v>3</v>
      </c>
      <c r="DM78">
        <v>0</v>
      </c>
      <c r="DN78" t="s">
        <v>3</v>
      </c>
      <c r="DO78">
        <v>0</v>
      </c>
      <c r="GQ78">
        <v>-1</v>
      </c>
      <c r="GR78">
        <v>-1</v>
      </c>
    </row>
    <row r="79" spans="1:200" x14ac:dyDescent="0.2">
      <c r="A79">
        <f>ROW(Source!A71)</f>
        <v>71</v>
      </c>
      <c r="B79">
        <v>88223195</v>
      </c>
      <c r="C79">
        <v>88223428</v>
      </c>
      <c r="D79">
        <v>48088197</v>
      </c>
      <c r="E79">
        <v>1</v>
      </c>
      <c r="F79">
        <v>1</v>
      </c>
      <c r="G79">
        <v>1</v>
      </c>
      <c r="H79">
        <v>3</v>
      </c>
      <c r="I79" t="s">
        <v>500</v>
      </c>
      <c r="J79" t="s">
        <v>501</v>
      </c>
      <c r="K79" t="s">
        <v>502</v>
      </c>
      <c r="L79">
        <v>1296</v>
      </c>
      <c r="N79">
        <v>1002</v>
      </c>
      <c r="O79" t="s">
        <v>503</v>
      </c>
      <c r="P79" t="s">
        <v>503</v>
      </c>
      <c r="Q79">
        <v>1</v>
      </c>
      <c r="W79">
        <v>0</v>
      </c>
      <c r="X79">
        <v>128475473</v>
      </c>
      <c r="Y79" s="78">
        <f>'4.Ведомость_списания'!F55</f>
        <v>51.75</v>
      </c>
      <c r="AA79">
        <v>456.89</v>
      </c>
      <c r="AB79">
        <v>0</v>
      </c>
      <c r="AC79">
        <v>0</v>
      </c>
      <c r="AD79">
        <v>0</v>
      </c>
      <c r="AE79">
        <v>46.86</v>
      </c>
      <c r="AF79">
        <v>0</v>
      </c>
      <c r="AG79">
        <v>0</v>
      </c>
      <c r="AH79">
        <v>0</v>
      </c>
      <c r="AI79">
        <v>9.75</v>
      </c>
      <c r="AJ79">
        <v>1</v>
      </c>
      <c r="AK79">
        <v>1</v>
      </c>
      <c r="AL79">
        <v>1</v>
      </c>
      <c r="AM79">
        <v>4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51.75</v>
      </c>
      <c r="AU79" t="s">
        <v>3</v>
      </c>
      <c r="AV79">
        <v>0</v>
      </c>
      <c r="AW79">
        <v>2</v>
      </c>
      <c r="AX79">
        <v>88223454</v>
      </c>
      <c r="AY79">
        <v>1</v>
      </c>
      <c r="AZ79">
        <v>0</v>
      </c>
      <c r="BA79">
        <v>66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ROUND(Y79*Source!I71,7)</f>
        <v>18.759374999999999</v>
      </c>
      <c r="CY79">
        <f t="shared" si="46"/>
        <v>456.89</v>
      </c>
      <c r="CZ79">
        <f t="shared" si="47"/>
        <v>46.86</v>
      </c>
      <c r="DA79">
        <f t="shared" si="48"/>
        <v>9.75</v>
      </c>
      <c r="DB79">
        <f t="shared" si="43"/>
        <v>2425.0100000000002</v>
      </c>
      <c r="DC79">
        <f t="shared" si="44"/>
        <v>0</v>
      </c>
      <c r="DD79" t="s">
        <v>3</v>
      </c>
      <c r="DE79" t="s">
        <v>3</v>
      </c>
      <c r="DF79">
        <f t="shared" si="49"/>
        <v>8573</v>
      </c>
      <c r="DG79">
        <f t="shared" si="50"/>
        <v>0</v>
      </c>
      <c r="DH79">
        <f t="shared" si="51"/>
        <v>0</v>
      </c>
      <c r="DI79">
        <f t="shared" si="45"/>
        <v>0</v>
      </c>
      <c r="DJ79">
        <f t="shared" si="52"/>
        <v>8573</v>
      </c>
      <c r="DK79">
        <v>0</v>
      </c>
      <c r="DL79" t="s">
        <v>3</v>
      </c>
      <c r="DM79">
        <v>0</v>
      </c>
      <c r="DN79" t="s">
        <v>3</v>
      </c>
      <c r="DO79">
        <v>0</v>
      </c>
      <c r="GQ79">
        <v>-1</v>
      </c>
      <c r="GR79">
        <v>-1</v>
      </c>
    </row>
    <row r="80" spans="1:200" x14ac:dyDescent="0.2">
      <c r="A80">
        <f>ROW(Source!A71)</f>
        <v>71</v>
      </c>
      <c r="B80">
        <v>88223195</v>
      </c>
      <c r="C80">
        <v>88223428</v>
      </c>
      <c r="D80">
        <v>0</v>
      </c>
      <c r="E80">
        <v>1</v>
      </c>
      <c r="F80">
        <v>1</v>
      </c>
      <c r="G80">
        <v>1</v>
      </c>
      <c r="H80">
        <v>3</v>
      </c>
      <c r="I80" t="s">
        <v>28</v>
      </c>
      <c r="J80" t="s">
        <v>3</v>
      </c>
      <c r="K80" t="s">
        <v>124</v>
      </c>
      <c r="L80">
        <v>1301</v>
      </c>
      <c r="N80">
        <v>1003</v>
      </c>
      <c r="O80" t="s">
        <v>109</v>
      </c>
      <c r="P80" t="s">
        <v>109</v>
      </c>
      <c r="Q80">
        <v>1</v>
      </c>
      <c r="W80">
        <v>0</v>
      </c>
      <c r="X80">
        <v>-1945252716</v>
      </c>
      <c r="Y80">
        <f t="shared" si="42"/>
        <v>296.13793099999998</v>
      </c>
      <c r="AA80">
        <v>12.18</v>
      </c>
      <c r="AB80">
        <v>0</v>
      </c>
      <c r="AC80">
        <v>0</v>
      </c>
      <c r="AD80">
        <v>0</v>
      </c>
      <c r="AE80">
        <v>12.73</v>
      </c>
      <c r="AF80">
        <v>0</v>
      </c>
      <c r="AG80">
        <v>0</v>
      </c>
      <c r="AH80">
        <v>0</v>
      </c>
      <c r="AI80">
        <v>9.75</v>
      </c>
      <c r="AJ80">
        <v>1</v>
      </c>
      <c r="AK80">
        <v>1</v>
      </c>
      <c r="AL80">
        <v>1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 t="s">
        <v>3</v>
      </c>
      <c r="AT80">
        <v>296.13793099999998</v>
      </c>
      <c r="AU80" t="s">
        <v>3</v>
      </c>
      <c r="AV80">
        <v>0</v>
      </c>
      <c r="AW80">
        <v>1</v>
      </c>
      <c r="AX80">
        <v>-1</v>
      </c>
      <c r="AY80">
        <v>0</v>
      </c>
      <c r="AZ80">
        <v>0</v>
      </c>
      <c r="BA80" t="s">
        <v>3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ROUND(Y80*Source!I71,7)</f>
        <v>107.35</v>
      </c>
      <c r="CY80">
        <f t="shared" si="46"/>
        <v>12.18</v>
      </c>
      <c r="CZ80">
        <f t="shared" si="47"/>
        <v>12.73</v>
      </c>
      <c r="DA80">
        <f t="shared" si="48"/>
        <v>9.75</v>
      </c>
      <c r="DB80">
        <f t="shared" si="43"/>
        <v>3769.84</v>
      </c>
      <c r="DC80">
        <f t="shared" si="44"/>
        <v>0</v>
      </c>
      <c r="DD80" t="s">
        <v>3</v>
      </c>
      <c r="DE80" t="s">
        <v>3</v>
      </c>
      <c r="DF80">
        <f t="shared" si="49"/>
        <v>13311</v>
      </c>
      <c r="DG80">
        <f t="shared" si="50"/>
        <v>0</v>
      </c>
      <c r="DH80">
        <f t="shared" si="51"/>
        <v>0</v>
      </c>
      <c r="DI80">
        <f t="shared" si="45"/>
        <v>0</v>
      </c>
      <c r="DJ80">
        <f t="shared" si="52"/>
        <v>13311</v>
      </c>
      <c r="DK80">
        <v>0</v>
      </c>
      <c r="DL80" t="s">
        <v>3</v>
      </c>
      <c r="DM80">
        <v>0</v>
      </c>
      <c r="DN80" t="s">
        <v>3</v>
      </c>
      <c r="DO80">
        <v>0</v>
      </c>
      <c r="GP80">
        <v>1</v>
      </c>
      <c r="GQ80">
        <v>-1</v>
      </c>
      <c r="GR80">
        <v>-1</v>
      </c>
    </row>
    <row r="81" spans="1:200" x14ac:dyDescent="0.2">
      <c r="A81">
        <f>ROW(Source!A71)</f>
        <v>71</v>
      </c>
      <c r="B81">
        <v>88223195</v>
      </c>
      <c r="C81">
        <v>88223428</v>
      </c>
      <c r="D81">
        <v>0</v>
      </c>
      <c r="E81">
        <v>1</v>
      </c>
      <c r="F81">
        <v>1</v>
      </c>
      <c r="G81">
        <v>1</v>
      </c>
      <c r="H81">
        <v>3</v>
      </c>
      <c r="I81" t="s">
        <v>28</v>
      </c>
      <c r="J81" t="s">
        <v>3</v>
      </c>
      <c r="K81" t="s">
        <v>127</v>
      </c>
      <c r="L81">
        <v>1301</v>
      </c>
      <c r="N81">
        <v>1003</v>
      </c>
      <c r="O81" t="s">
        <v>109</v>
      </c>
      <c r="P81" t="s">
        <v>109</v>
      </c>
      <c r="Q81">
        <v>1</v>
      </c>
      <c r="W81">
        <v>0</v>
      </c>
      <c r="X81">
        <v>160057132</v>
      </c>
      <c r="Y81">
        <f t="shared" si="42"/>
        <v>78.7282759</v>
      </c>
      <c r="AA81">
        <v>18.329999999999998</v>
      </c>
      <c r="AB81">
        <v>0</v>
      </c>
      <c r="AC81">
        <v>0</v>
      </c>
      <c r="AD81">
        <v>0</v>
      </c>
      <c r="AE81">
        <v>19.169999999999998</v>
      </c>
      <c r="AF81">
        <v>0</v>
      </c>
      <c r="AG81">
        <v>0</v>
      </c>
      <c r="AH81">
        <v>0</v>
      </c>
      <c r="AI81">
        <v>9.75</v>
      </c>
      <c r="AJ81">
        <v>1</v>
      </c>
      <c r="AK81">
        <v>1</v>
      </c>
      <c r="AL81">
        <v>1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 t="s">
        <v>3</v>
      </c>
      <c r="AT81">
        <v>78.7282759</v>
      </c>
      <c r="AU81" t="s">
        <v>3</v>
      </c>
      <c r="AV81">
        <v>0</v>
      </c>
      <c r="AW81">
        <v>1</v>
      </c>
      <c r="AX81">
        <v>-1</v>
      </c>
      <c r="AY81">
        <v>0</v>
      </c>
      <c r="AZ81">
        <v>0</v>
      </c>
      <c r="BA81" t="s">
        <v>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ROUND(Y81*Source!I71,7)</f>
        <v>28.539000000000001</v>
      </c>
      <c r="CY81">
        <f t="shared" si="46"/>
        <v>18.329999999999998</v>
      </c>
      <c r="CZ81">
        <f t="shared" si="47"/>
        <v>19.169999999999998</v>
      </c>
      <c r="DA81">
        <f t="shared" si="48"/>
        <v>9.75</v>
      </c>
      <c r="DB81">
        <f t="shared" si="43"/>
        <v>1509.22</v>
      </c>
      <c r="DC81">
        <f t="shared" si="44"/>
        <v>0</v>
      </c>
      <c r="DD81" t="s">
        <v>3</v>
      </c>
      <c r="DE81" t="s">
        <v>3</v>
      </c>
      <c r="DF81">
        <f t="shared" si="49"/>
        <v>5337</v>
      </c>
      <c r="DG81">
        <f t="shared" si="50"/>
        <v>0</v>
      </c>
      <c r="DH81">
        <f t="shared" si="51"/>
        <v>0</v>
      </c>
      <c r="DI81">
        <f t="shared" si="45"/>
        <v>0</v>
      </c>
      <c r="DJ81">
        <f t="shared" si="52"/>
        <v>5337</v>
      </c>
      <c r="DK81">
        <v>0</v>
      </c>
      <c r="DL81" t="s">
        <v>3</v>
      </c>
      <c r="DM81">
        <v>0</v>
      </c>
      <c r="DN81" t="s">
        <v>3</v>
      </c>
      <c r="DO81">
        <v>0</v>
      </c>
      <c r="GP81">
        <v>1</v>
      </c>
      <c r="GQ81">
        <v>-1</v>
      </c>
      <c r="GR81">
        <v>-1</v>
      </c>
    </row>
    <row r="82" spans="1:200" x14ac:dyDescent="0.2">
      <c r="A82">
        <f>ROW(Source!A71)</f>
        <v>71</v>
      </c>
      <c r="B82">
        <v>88223195</v>
      </c>
      <c r="C82">
        <v>88223428</v>
      </c>
      <c r="D82">
        <v>0</v>
      </c>
      <c r="E82">
        <v>1</v>
      </c>
      <c r="F82">
        <v>1</v>
      </c>
      <c r="G82">
        <v>1</v>
      </c>
      <c r="H82">
        <v>3</v>
      </c>
      <c r="I82" t="s">
        <v>28</v>
      </c>
      <c r="J82" t="s">
        <v>3</v>
      </c>
      <c r="K82" t="s">
        <v>130</v>
      </c>
      <c r="L82">
        <v>1346</v>
      </c>
      <c r="N82">
        <v>1009</v>
      </c>
      <c r="O82" t="s">
        <v>51</v>
      </c>
      <c r="P82" t="s">
        <v>51</v>
      </c>
      <c r="Q82">
        <v>1</v>
      </c>
      <c r="W82">
        <v>0</v>
      </c>
      <c r="X82">
        <v>574148084</v>
      </c>
      <c r="Y82">
        <f t="shared" si="42"/>
        <v>36.551724100000001</v>
      </c>
      <c r="AA82">
        <v>121.08</v>
      </c>
      <c r="AB82">
        <v>0</v>
      </c>
      <c r="AC82">
        <v>0</v>
      </c>
      <c r="AD82">
        <v>0</v>
      </c>
      <c r="AE82">
        <v>126.59</v>
      </c>
      <c r="AF82">
        <v>0</v>
      </c>
      <c r="AG82">
        <v>0</v>
      </c>
      <c r="AH82">
        <v>0</v>
      </c>
      <c r="AI82">
        <v>9.75</v>
      </c>
      <c r="AJ82">
        <v>1</v>
      </c>
      <c r="AK82">
        <v>1</v>
      </c>
      <c r="AL82">
        <v>1</v>
      </c>
      <c r="AM82">
        <v>0</v>
      </c>
      <c r="AN82">
        <v>0</v>
      </c>
      <c r="AO82">
        <v>0</v>
      </c>
      <c r="AP82">
        <v>1</v>
      </c>
      <c r="AQ82">
        <v>0</v>
      </c>
      <c r="AR82">
        <v>0</v>
      </c>
      <c r="AS82" t="s">
        <v>3</v>
      </c>
      <c r="AT82">
        <v>36.551724100000001</v>
      </c>
      <c r="AU82" t="s">
        <v>3</v>
      </c>
      <c r="AV82">
        <v>0</v>
      </c>
      <c r="AW82">
        <v>1</v>
      </c>
      <c r="AX82">
        <v>-1</v>
      </c>
      <c r="AY82">
        <v>0</v>
      </c>
      <c r="AZ82">
        <v>0</v>
      </c>
      <c r="BA82" t="s">
        <v>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V82">
        <v>0</v>
      </c>
      <c r="CW82">
        <v>0</v>
      </c>
      <c r="CX82">
        <f>ROUND(Y82*Source!I71,7)</f>
        <v>13.25</v>
      </c>
      <c r="CY82">
        <f t="shared" si="46"/>
        <v>121.08</v>
      </c>
      <c r="CZ82">
        <f t="shared" si="47"/>
        <v>126.59</v>
      </c>
      <c r="DA82">
        <f t="shared" si="48"/>
        <v>9.75</v>
      </c>
      <c r="DB82">
        <f t="shared" si="43"/>
        <v>4627.08</v>
      </c>
      <c r="DC82">
        <f t="shared" si="44"/>
        <v>0</v>
      </c>
      <c r="DD82" t="s">
        <v>3</v>
      </c>
      <c r="DE82" t="s">
        <v>3</v>
      </c>
      <c r="DF82">
        <f t="shared" si="49"/>
        <v>16351</v>
      </c>
      <c r="DG82">
        <f t="shared" si="50"/>
        <v>0</v>
      </c>
      <c r="DH82">
        <f t="shared" si="51"/>
        <v>0</v>
      </c>
      <c r="DI82">
        <f t="shared" si="45"/>
        <v>0</v>
      </c>
      <c r="DJ82">
        <f t="shared" si="52"/>
        <v>16351</v>
      </c>
      <c r="DK82">
        <v>0</v>
      </c>
      <c r="DL82" t="s">
        <v>3</v>
      </c>
      <c r="DM82">
        <v>0</v>
      </c>
      <c r="DN82" t="s">
        <v>3</v>
      </c>
      <c r="DO82">
        <v>0</v>
      </c>
      <c r="GP82">
        <v>1</v>
      </c>
      <c r="GQ82">
        <v>-1</v>
      </c>
      <c r="GR82">
        <v>-1</v>
      </c>
    </row>
    <row r="83" spans="1:200" x14ac:dyDescent="0.2">
      <c r="A83">
        <f>ROW(Source!A71)</f>
        <v>71</v>
      </c>
      <c r="B83">
        <v>88223195</v>
      </c>
      <c r="C83">
        <v>88223428</v>
      </c>
      <c r="D83">
        <v>0</v>
      </c>
      <c r="E83">
        <v>1</v>
      </c>
      <c r="F83">
        <v>1</v>
      </c>
      <c r="G83">
        <v>1</v>
      </c>
      <c r="H83">
        <v>3</v>
      </c>
      <c r="I83" t="s">
        <v>28</v>
      </c>
      <c r="J83" t="s">
        <v>3</v>
      </c>
      <c r="K83" t="s">
        <v>38</v>
      </c>
      <c r="L83">
        <v>1371</v>
      </c>
      <c r="N83">
        <v>1013</v>
      </c>
      <c r="O83" t="s">
        <v>30</v>
      </c>
      <c r="P83" t="s">
        <v>30</v>
      </c>
      <c r="Q83">
        <v>1</v>
      </c>
      <c r="W83">
        <v>0</v>
      </c>
      <c r="X83">
        <v>-362524378</v>
      </c>
      <c r="Y83">
        <f t="shared" si="42"/>
        <v>496.5517241</v>
      </c>
      <c r="AA83">
        <v>8.36</v>
      </c>
      <c r="AB83">
        <v>0</v>
      </c>
      <c r="AC83">
        <v>0</v>
      </c>
      <c r="AD83">
        <v>0</v>
      </c>
      <c r="AE83">
        <v>8.74</v>
      </c>
      <c r="AF83">
        <v>0</v>
      </c>
      <c r="AG83">
        <v>0</v>
      </c>
      <c r="AH83">
        <v>0</v>
      </c>
      <c r="AI83">
        <v>9.75</v>
      </c>
      <c r="AJ83">
        <v>1</v>
      </c>
      <c r="AK83">
        <v>1</v>
      </c>
      <c r="AL83">
        <v>1</v>
      </c>
      <c r="AM83">
        <v>0</v>
      </c>
      <c r="AN83">
        <v>0</v>
      </c>
      <c r="AO83">
        <v>0</v>
      </c>
      <c r="AP83">
        <v>1</v>
      </c>
      <c r="AQ83">
        <v>0</v>
      </c>
      <c r="AR83">
        <v>0</v>
      </c>
      <c r="AS83" t="s">
        <v>3</v>
      </c>
      <c r="AT83">
        <v>496.5517241</v>
      </c>
      <c r="AU83" t="s">
        <v>3</v>
      </c>
      <c r="AV83">
        <v>0</v>
      </c>
      <c r="AW83">
        <v>1</v>
      </c>
      <c r="AX83">
        <v>-1</v>
      </c>
      <c r="AY83">
        <v>0</v>
      </c>
      <c r="AZ83">
        <v>0</v>
      </c>
      <c r="BA83" t="s">
        <v>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ROUND(Y83*Source!I71,7)</f>
        <v>180</v>
      </c>
      <c r="CY83">
        <f t="shared" si="46"/>
        <v>8.36</v>
      </c>
      <c r="CZ83">
        <f t="shared" si="47"/>
        <v>8.74</v>
      </c>
      <c r="DA83">
        <f t="shared" si="48"/>
        <v>9.75</v>
      </c>
      <c r="DB83">
        <f t="shared" si="43"/>
        <v>4339.8599999999997</v>
      </c>
      <c r="DC83">
        <f t="shared" si="44"/>
        <v>0</v>
      </c>
      <c r="DD83" t="s">
        <v>3</v>
      </c>
      <c r="DE83" t="s">
        <v>3</v>
      </c>
      <c r="DF83">
        <f t="shared" si="49"/>
        <v>15300</v>
      </c>
      <c r="DG83">
        <f t="shared" si="50"/>
        <v>0</v>
      </c>
      <c r="DH83">
        <f t="shared" si="51"/>
        <v>0</v>
      </c>
      <c r="DI83">
        <f t="shared" si="45"/>
        <v>0</v>
      </c>
      <c r="DJ83">
        <f t="shared" si="52"/>
        <v>15300</v>
      </c>
      <c r="DK83">
        <v>0</v>
      </c>
      <c r="DL83" t="s">
        <v>3</v>
      </c>
      <c r="DM83">
        <v>0</v>
      </c>
      <c r="DN83" t="s">
        <v>3</v>
      </c>
      <c r="DO83">
        <v>0</v>
      </c>
      <c r="GP83">
        <v>1</v>
      </c>
      <c r="GQ83">
        <v>-1</v>
      </c>
      <c r="GR83">
        <v>-1</v>
      </c>
    </row>
    <row r="84" spans="1:200" x14ac:dyDescent="0.2">
      <c r="A84">
        <f>ROW(Source!A71)</f>
        <v>71</v>
      </c>
      <c r="B84">
        <v>88223195</v>
      </c>
      <c r="C84">
        <v>88223428</v>
      </c>
      <c r="D84">
        <v>0</v>
      </c>
      <c r="E84">
        <v>1</v>
      </c>
      <c r="F84">
        <v>1</v>
      </c>
      <c r="G84">
        <v>1</v>
      </c>
      <c r="H84">
        <v>3</v>
      </c>
      <c r="I84" t="s">
        <v>28</v>
      </c>
      <c r="J84" t="s">
        <v>136</v>
      </c>
      <c r="K84" t="s">
        <v>134</v>
      </c>
      <c r="L84">
        <v>1327</v>
      </c>
      <c r="N84">
        <v>1005</v>
      </c>
      <c r="O84" t="s">
        <v>135</v>
      </c>
      <c r="P84" t="s">
        <v>135</v>
      </c>
      <c r="Q84">
        <v>1</v>
      </c>
      <c r="W84">
        <v>0</v>
      </c>
      <c r="X84">
        <v>-1923600470</v>
      </c>
      <c r="Y84">
        <f t="shared" si="42"/>
        <v>100</v>
      </c>
      <c r="AA84">
        <v>6899</v>
      </c>
      <c r="AB84">
        <v>0</v>
      </c>
      <c r="AC84">
        <v>0</v>
      </c>
      <c r="AD84">
        <v>0</v>
      </c>
      <c r="AE84">
        <v>6899</v>
      </c>
      <c r="AF84">
        <v>0</v>
      </c>
      <c r="AG84">
        <v>0</v>
      </c>
      <c r="AH84">
        <v>0</v>
      </c>
      <c r="AI84">
        <v>9.75</v>
      </c>
      <c r="AJ84">
        <v>1</v>
      </c>
      <c r="AK84">
        <v>1</v>
      </c>
      <c r="AL84">
        <v>1</v>
      </c>
      <c r="AM84">
        <v>0</v>
      </c>
      <c r="AN84">
        <v>0</v>
      </c>
      <c r="AO84">
        <v>0</v>
      </c>
      <c r="AP84">
        <v>1</v>
      </c>
      <c r="AQ84">
        <v>0</v>
      </c>
      <c r="AR84">
        <v>0</v>
      </c>
      <c r="AS84" t="s">
        <v>3</v>
      </c>
      <c r="AT84">
        <v>100</v>
      </c>
      <c r="AU84" t="s">
        <v>3</v>
      </c>
      <c r="AV84">
        <v>0</v>
      </c>
      <c r="AW84">
        <v>1</v>
      </c>
      <c r="AX84">
        <v>-1</v>
      </c>
      <c r="AY84">
        <v>0</v>
      </c>
      <c r="AZ84">
        <v>0</v>
      </c>
      <c r="BA84" t="s">
        <v>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ROUND(Y84*Source!I71,7)</f>
        <v>36.25</v>
      </c>
      <c r="CY84">
        <f t="shared" si="46"/>
        <v>6899</v>
      </c>
      <c r="CZ84">
        <f t="shared" si="47"/>
        <v>6899</v>
      </c>
      <c r="DA84">
        <f t="shared" si="48"/>
        <v>9.75</v>
      </c>
      <c r="DB84">
        <f t="shared" si="43"/>
        <v>689900</v>
      </c>
      <c r="DC84">
        <f t="shared" si="44"/>
        <v>0</v>
      </c>
      <c r="DD84" t="s">
        <v>3</v>
      </c>
      <c r="DE84" t="s">
        <v>3</v>
      </c>
      <c r="DF84">
        <f t="shared" si="49"/>
        <v>2438356</v>
      </c>
      <c r="DG84">
        <f t="shared" si="50"/>
        <v>0</v>
      </c>
      <c r="DH84">
        <f t="shared" si="51"/>
        <v>0</v>
      </c>
      <c r="DI84">
        <f t="shared" si="45"/>
        <v>0</v>
      </c>
      <c r="DJ84">
        <f t="shared" si="52"/>
        <v>2438356</v>
      </c>
      <c r="DK84">
        <v>0</v>
      </c>
      <c r="DL84" t="s">
        <v>3</v>
      </c>
      <c r="DM84">
        <v>0</v>
      </c>
      <c r="DN84" t="s">
        <v>3</v>
      </c>
      <c r="DO84">
        <v>0</v>
      </c>
      <c r="GP84">
        <v>1</v>
      </c>
      <c r="GQ84">
        <v>-1</v>
      </c>
      <c r="GR84">
        <v>-1</v>
      </c>
    </row>
    <row r="85" spans="1:200" x14ac:dyDescent="0.2">
      <c r="A85">
        <f>ROW(Source!A81)</f>
        <v>81</v>
      </c>
      <c r="B85">
        <v>88223195</v>
      </c>
      <c r="C85">
        <v>88223464</v>
      </c>
      <c r="D85">
        <v>48043841</v>
      </c>
      <c r="E85">
        <v>68</v>
      </c>
      <c r="F85">
        <v>1</v>
      </c>
      <c r="G85">
        <v>1</v>
      </c>
      <c r="H85">
        <v>1</v>
      </c>
      <c r="I85" t="s">
        <v>470</v>
      </c>
      <c r="J85" t="s">
        <v>3</v>
      </c>
      <c r="K85" t="s">
        <v>471</v>
      </c>
      <c r="L85">
        <v>1191</v>
      </c>
      <c r="N85">
        <v>1013</v>
      </c>
      <c r="O85" t="s">
        <v>472</v>
      </c>
      <c r="P85" t="s">
        <v>472</v>
      </c>
      <c r="Q85">
        <v>1</v>
      </c>
      <c r="W85">
        <v>0</v>
      </c>
      <c r="X85">
        <v>784619160</v>
      </c>
      <c r="Y85">
        <f t="shared" si="42"/>
        <v>145.19</v>
      </c>
      <c r="AA85">
        <v>0</v>
      </c>
      <c r="AB85">
        <v>0</v>
      </c>
      <c r="AC85">
        <v>0</v>
      </c>
      <c r="AD85">
        <v>388.58</v>
      </c>
      <c r="AE85">
        <v>0</v>
      </c>
      <c r="AF85">
        <v>0</v>
      </c>
      <c r="AG85">
        <v>0</v>
      </c>
      <c r="AH85">
        <v>8.74</v>
      </c>
      <c r="AI85">
        <v>1</v>
      </c>
      <c r="AJ85">
        <v>1</v>
      </c>
      <c r="AK85">
        <v>1</v>
      </c>
      <c r="AL85">
        <v>44.46</v>
      </c>
      <c r="AM85">
        <v>4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145.19</v>
      </c>
      <c r="AU85" t="s">
        <v>3</v>
      </c>
      <c r="AV85">
        <v>1</v>
      </c>
      <c r="AW85">
        <v>2</v>
      </c>
      <c r="AX85">
        <v>88223480</v>
      </c>
      <c r="AY85">
        <v>1</v>
      </c>
      <c r="AZ85">
        <v>0</v>
      </c>
      <c r="BA85">
        <v>67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U85">
        <f>ROUND(AT85*Source!I81*AH85*AL85,0)</f>
        <v>758884</v>
      </c>
      <c r="CV85">
        <f>ROUND(Y85*Source!I81,7)</f>
        <v>1952.965209</v>
      </c>
      <c r="CW85">
        <v>0</v>
      </c>
      <c r="CX85">
        <f>ROUND(Y85*Source!I81,7)</f>
        <v>1952.965209</v>
      </c>
      <c r="CY85">
        <f>AD85</f>
        <v>388.58</v>
      </c>
      <c r="CZ85">
        <f>AH85</f>
        <v>8.74</v>
      </c>
      <c r="DA85">
        <f>AL85</f>
        <v>44.46</v>
      </c>
      <c r="DB85">
        <f t="shared" si="43"/>
        <v>1268.96</v>
      </c>
      <c r="DC85">
        <f t="shared" si="44"/>
        <v>0</v>
      </c>
      <c r="DD85" t="s">
        <v>3</v>
      </c>
      <c r="DE85" t="s">
        <v>3</v>
      </c>
      <c r="DF85">
        <f>ROUND(ROUND(AE85,0)*CX85,0)</f>
        <v>0</v>
      </c>
      <c r="DG85">
        <f t="shared" si="50"/>
        <v>0</v>
      </c>
      <c r="DH85">
        <f t="shared" si="51"/>
        <v>0</v>
      </c>
      <c r="DI85">
        <f>ROUND(ROUND(AH85*AL85,0)*CX85,0)</f>
        <v>759703</v>
      </c>
      <c r="DJ85">
        <f>DI85</f>
        <v>759703</v>
      </c>
      <c r="DK85">
        <v>0</v>
      </c>
      <c r="DL85" t="s">
        <v>3</v>
      </c>
      <c r="DM85">
        <v>0</v>
      </c>
      <c r="DN85" t="s">
        <v>3</v>
      </c>
      <c r="DO85">
        <v>0</v>
      </c>
      <c r="GQ85">
        <v>-1</v>
      </c>
      <c r="GR85">
        <v>-1</v>
      </c>
    </row>
    <row r="86" spans="1:200" x14ac:dyDescent="0.2">
      <c r="A86">
        <f>ROW(Source!A81)</f>
        <v>81</v>
      </c>
      <c r="B86">
        <v>88223195</v>
      </c>
      <c r="C86">
        <v>88223464</v>
      </c>
      <c r="D86">
        <v>48044033</v>
      </c>
      <c r="E86">
        <v>68</v>
      </c>
      <c r="F86">
        <v>1</v>
      </c>
      <c r="G86">
        <v>1</v>
      </c>
      <c r="H86">
        <v>1</v>
      </c>
      <c r="I86" t="s">
        <v>473</v>
      </c>
      <c r="J86" t="s">
        <v>3</v>
      </c>
      <c r="K86" t="s">
        <v>474</v>
      </c>
      <c r="L86">
        <v>1191</v>
      </c>
      <c r="N86">
        <v>1013</v>
      </c>
      <c r="O86" t="s">
        <v>472</v>
      </c>
      <c r="P86" t="s">
        <v>472</v>
      </c>
      <c r="Q86">
        <v>1</v>
      </c>
      <c r="W86">
        <v>0</v>
      </c>
      <c r="X86">
        <v>-1417349443</v>
      </c>
      <c r="Y86">
        <f t="shared" si="42"/>
        <v>3.94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44.46</v>
      </c>
      <c r="AL86">
        <v>1</v>
      </c>
      <c r="AM86">
        <v>4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3.94</v>
      </c>
      <c r="AU86" t="s">
        <v>3</v>
      </c>
      <c r="AV86">
        <v>2</v>
      </c>
      <c r="AW86">
        <v>2</v>
      </c>
      <c r="AX86">
        <v>88223481</v>
      </c>
      <c r="AY86">
        <v>1</v>
      </c>
      <c r="AZ86">
        <v>0</v>
      </c>
      <c r="BA86">
        <v>68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ROUND(Y86*Source!I81,7)</f>
        <v>52.997334000000002</v>
      </c>
      <c r="CY86">
        <f>AD86</f>
        <v>0</v>
      </c>
      <c r="CZ86">
        <f>AH86</f>
        <v>0</v>
      </c>
      <c r="DA86">
        <f>AL86</f>
        <v>1</v>
      </c>
      <c r="DB86">
        <f t="shared" si="43"/>
        <v>0</v>
      </c>
      <c r="DC86">
        <f t="shared" si="44"/>
        <v>0</v>
      </c>
      <c r="DD86" t="s">
        <v>3</v>
      </c>
      <c r="DE86" t="s">
        <v>3</v>
      </c>
      <c r="DF86">
        <f>ROUND(ROUND(AE86,0)*CX86,0)</f>
        <v>0</v>
      </c>
      <c r="DG86">
        <f t="shared" si="50"/>
        <v>0</v>
      </c>
      <c r="DH86">
        <f>ROUND(ROUND(AG86*AK86,0)*CX86,0)</f>
        <v>0</v>
      </c>
      <c r="DI86">
        <f t="shared" ref="DI86:DI99" si="53">ROUND(ROUND(AH86,0)*CX86,0)</f>
        <v>0</v>
      </c>
      <c r="DJ86">
        <f>DI86</f>
        <v>0</v>
      </c>
      <c r="DK86">
        <v>0</v>
      </c>
      <c r="DL86" t="s">
        <v>3</v>
      </c>
      <c r="DM86">
        <v>0</v>
      </c>
      <c r="DN86" t="s">
        <v>3</v>
      </c>
      <c r="DO86">
        <v>0</v>
      </c>
      <c r="GQ86">
        <v>-1</v>
      </c>
      <c r="GR86">
        <v>-1</v>
      </c>
    </row>
    <row r="87" spans="1:200" x14ac:dyDescent="0.2">
      <c r="A87">
        <f>ROW(Source!A81)</f>
        <v>81</v>
      </c>
      <c r="B87">
        <v>88223195</v>
      </c>
      <c r="C87">
        <v>88223464</v>
      </c>
      <c r="D87">
        <v>48205768</v>
      </c>
      <c r="E87">
        <v>1</v>
      </c>
      <c r="F87">
        <v>1</v>
      </c>
      <c r="G87">
        <v>1</v>
      </c>
      <c r="H87">
        <v>2</v>
      </c>
      <c r="I87" t="s">
        <v>494</v>
      </c>
      <c r="J87" t="s">
        <v>495</v>
      </c>
      <c r="K87" t="s">
        <v>496</v>
      </c>
      <c r="L87">
        <v>1367</v>
      </c>
      <c r="N87">
        <v>1011</v>
      </c>
      <c r="O87" t="s">
        <v>478</v>
      </c>
      <c r="P87" t="s">
        <v>478</v>
      </c>
      <c r="Q87">
        <v>1</v>
      </c>
      <c r="W87">
        <v>0</v>
      </c>
      <c r="X87">
        <v>1098214667</v>
      </c>
      <c r="Y87">
        <f t="shared" si="42"/>
        <v>0.66</v>
      </c>
      <c r="AA87">
        <v>0</v>
      </c>
      <c r="AB87">
        <v>482.65</v>
      </c>
      <c r="AC87">
        <v>600.21</v>
      </c>
      <c r="AD87">
        <v>0</v>
      </c>
      <c r="AE87">
        <v>0</v>
      </c>
      <c r="AF87">
        <v>31.26</v>
      </c>
      <c r="AG87">
        <v>13.5</v>
      </c>
      <c r="AH87">
        <v>0</v>
      </c>
      <c r="AI87">
        <v>1</v>
      </c>
      <c r="AJ87">
        <v>15.44</v>
      </c>
      <c r="AK87">
        <v>44.46</v>
      </c>
      <c r="AL87">
        <v>1</v>
      </c>
      <c r="AM87">
        <v>4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0.66</v>
      </c>
      <c r="AU87" t="s">
        <v>3</v>
      </c>
      <c r="AV87">
        <v>0</v>
      </c>
      <c r="AW87">
        <v>2</v>
      </c>
      <c r="AX87">
        <v>88223482</v>
      </c>
      <c r="AY87">
        <v>1</v>
      </c>
      <c r="AZ87">
        <v>0</v>
      </c>
      <c r="BA87">
        <v>69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f>ROUND(Y87*Source!I81*DO87,7)</f>
        <v>0</v>
      </c>
      <c r="CX87">
        <f>ROUND(Y87*Source!I81,7)</f>
        <v>8.8777259999999991</v>
      </c>
      <c r="CY87">
        <f>AB87</f>
        <v>482.65</v>
      </c>
      <c r="CZ87">
        <f>AF87</f>
        <v>31.26</v>
      </c>
      <c r="DA87">
        <f>AJ87</f>
        <v>15.44</v>
      </c>
      <c r="DB87">
        <f t="shared" si="43"/>
        <v>20.63</v>
      </c>
      <c r="DC87">
        <f t="shared" si="44"/>
        <v>8.91</v>
      </c>
      <c r="DD87" t="s">
        <v>3</v>
      </c>
      <c r="DE87" t="s">
        <v>3</v>
      </c>
      <c r="DF87">
        <f>ROUND(ROUND(AE87,0)*CX87,0)</f>
        <v>0</v>
      </c>
      <c r="DG87">
        <f>ROUND(ROUND(AF87*AJ87,0)*CX87,0)</f>
        <v>4288</v>
      </c>
      <c r="DH87">
        <f>ROUND(ROUND(AG87*AK87,0)*CX87,0)</f>
        <v>5327</v>
      </c>
      <c r="DI87">
        <f t="shared" si="53"/>
        <v>0</v>
      </c>
      <c r="DJ87">
        <f>DG87</f>
        <v>4288</v>
      </c>
      <c r="DK87">
        <v>0</v>
      </c>
      <c r="DL87" t="s">
        <v>3</v>
      </c>
      <c r="DM87">
        <v>0</v>
      </c>
      <c r="DN87" t="s">
        <v>3</v>
      </c>
      <c r="DO87">
        <v>0</v>
      </c>
      <c r="GQ87">
        <v>-1</v>
      </c>
      <c r="GR87">
        <v>-1</v>
      </c>
    </row>
    <row r="88" spans="1:200" x14ac:dyDescent="0.2">
      <c r="A88">
        <f>ROW(Source!A81)</f>
        <v>81</v>
      </c>
      <c r="B88">
        <v>88223195</v>
      </c>
      <c r="C88">
        <v>88223464</v>
      </c>
      <c r="D88">
        <v>48206504</v>
      </c>
      <c r="E88">
        <v>1</v>
      </c>
      <c r="F88">
        <v>1</v>
      </c>
      <c r="G88">
        <v>1</v>
      </c>
      <c r="H88">
        <v>2</v>
      </c>
      <c r="I88" t="s">
        <v>485</v>
      </c>
      <c r="J88" t="s">
        <v>486</v>
      </c>
      <c r="K88" t="s">
        <v>487</v>
      </c>
      <c r="L88">
        <v>1367</v>
      </c>
      <c r="N88">
        <v>1011</v>
      </c>
      <c r="O88" t="s">
        <v>478</v>
      </c>
      <c r="P88" t="s">
        <v>478</v>
      </c>
      <c r="Q88">
        <v>1</v>
      </c>
      <c r="W88">
        <v>0</v>
      </c>
      <c r="X88">
        <v>2001246382</v>
      </c>
      <c r="Y88">
        <f t="shared" si="42"/>
        <v>3.28</v>
      </c>
      <c r="AA88">
        <v>0</v>
      </c>
      <c r="AB88">
        <v>1014.56</v>
      </c>
      <c r="AC88">
        <v>515.74</v>
      </c>
      <c r="AD88">
        <v>0</v>
      </c>
      <c r="AE88">
        <v>0</v>
      </c>
      <c r="AF88">
        <v>65.709999999999994</v>
      </c>
      <c r="AG88">
        <v>11.6</v>
      </c>
      <c r="AH88">
        <v>0</v>
      </c>
      <c r="AI88">
        <v>1</v>
      </c>
      <c r="AJ88">
        <v>15.44</v>
      </c>
      <c r="AK88">
        <v>44.46</v>
      </c>
      <c r="AL88">
        <v>1</v>
      </c>
      <c r="AM88">
        <v>4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3.28</v>
      </c>
      <c r="AU88" t="s">
        <v>3</v>
      </c>
      <c r="AV88">
        <v>0</v>
      </c>
      <c r="AW88">
        <v>2</v>
      </c>
      <c r="AX88">
        <v>88223483</v>
      </c>
      <c r="AY88">
        <v>1</v>
      </c>
      <c r="AZ88">
        <v>0</v>
      </c>
      <c r="BA88">
        <v>70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f>ROUND(Y88*Source!I81*DO88,7)</f>
        <v>0</v>
      </c>
      <c r="CX88">
        <f>ROUND(Y88*Source!I81,7)</f>
        <v>44.119607999999999</v>
      </c>
      <c r="CY88">
        <f>AB88</f>
        <v>1014.56</v>
      </c>
      <c r="CZ88">
        <f>AF88</f>
        <v>65.709999999999994</v>
      </c>
      <c r="DA88">
        <f>AJ88</f>
        <v>15.44</v>
      </c>
      <c r="DB88">
        <f t="shared" si="43"/>
        <v>215.53</v>
      </c>
      <c r="DC88">
        <f t="shared" si="44"/>
        <v>38.049999999999997</v>
      </c>
      <c r="DD88" t="s">
        <v>3</v>
      </c>
      <c r="DE88" t="s">
        <v>3</v>
      </c>
      <c r="DF88">
        <f>ROUND(ROUND(AE88,0)*CX88,0)</f>
        <v>0</v>
      </c>
      <c r="DG88">
        <f>ROUND(ROUND(AF88*AJ88,0)*CX88,0)</f>
        <v>44781</v>
      </c>
      <c r="DH88">
        <f>ROUND(ROUND(AG88*AK88,0)*CX88,0)</f>
        <v>22766</v>
      </c>
      <c r="DI88">
        <f t="shared" si="53"/>
        <v>0</v>
      </c>
      <c r="DJ88">
        <f>DG88</f>
        <v>44781</v>
      </c>
      <c r="DK88">
        <v>0</v>
      </c>
      <c r="DL88" t="s">
        <v>3</v>
      </c>
      <c r="DM88">
        <v>0</v>
      </c>
      <c r="DN88" t="s">
        <v>3</v>
      </c>
      <c r="DO88">
        <v>0</v>
      </c>
      <c r="GQ88">
        <v>-1</v>
      </c>
      <c r="GR88">
        <v>-1</v>
      </c>
    </row>
    <row r="89" spans="1:200" x14ac:dyDescent="0.2">
      <c r="A89">
        <f>ROW(Source!A81)</f>
        <v>81</v>
      </c>
      <c r="B89">
        <v>88223195</v>
      </c>
      <c r="C89">
        <v>88223464</v>
      </c>
      <c r="D89">
        <v>48056613</v>
      </c>
      <c r="E89">
        <v>1</v>
      </c>
      <c r="F89">
        <v>1</v>
      </c>
      <c r="G89">
        <v>1</v>
      </c>
      <c r="H89">
        <v>3</v>
      </c>
      <c r="I89" t="s">
        <v>107</v>
      </c>
      <c r="J89" t="s">
        <v>110</v>
      </c>
      <c r="K89" t="s">
        <v>108</v>
      </c>
      <c r="L89">
        <v>1301</v>
      </c>
      <c r="N89">
        <v>1003</v>
      </c>
      <c r="O89" t="s">
        <v>109</v>
      </c>
      <c r="P89" t="s">
        <v>109</v>
      </c>
      <c r="Q89">
        <v>1</v>
      </c>
      <c r="W89">
        <v>1</v>
      </c>
      <c r="X89">
        <v>-401269913</v>
      </c>
      <c r="Y89">
        <f t="shared" si="42"/>
        <v>-248.5</v>
      </c>
      <c r="AA89">
        <v>62.21</v>
      </c>
      <c r="AB89">
        <v>0</v>
      </c>
      <c r="AC89">
        <v>0</v>
      </c>
      <c r="AD89">
        <v>0</v>
      </c>
      <c r="AE89">
        <v>6.38</v>
      </c>
      <c r="AF89">
        <v>0</v>
      </c>
      <c r="AG89">
        <v>0</v>
      </c>
      <c r="AH89">
        <v>0</v>
      </c>
      <c r="AI89">
        <v>9.75</v>
      </c>
      <c r="AJ89">
        <v>1</v>
      </c>
      <c r="AK89">
        <v>1</v>
      </c>
      <c r="AL89">
        <v>1</v>
      </c>
      <c r="AM89">
        <v>4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-248.5</v>
      </c>
      <c r="AU89" t="s">
        <v>3</v>
      </c>
      <c r="AV89">
        <v>0</v>
      </c>
      <c r="AW89">
        <v>2</v>
      </c>
      <c r="AX89">
        <v>88223484</v>
      </c>
      <c r="AY89">
        <v>1</v>
      </c>
      <c r="AZ89">
        <v>6144</v>
      </c>
      <c r="BA89">
        <v>71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ROUND(Y89*Source!I81,7)</f>
        <v>-3342.5983500000002</v>
      </c>
      <c r="CY89">
        <f t="shared" ref="CY89:CY99" si="54">AA89</f>
        <v>62.21</v>
      </c>
      <c r="CZ89">
        <f t="shared" ref="CZ89:CZ99" si="55">AE89</f>
        <v>6.38</v>
      </c>
      <c r="DA89">
        <f t="shared" ref="DA89:DA99" si="56">AI89</f>
        <v>9.75</v>
      </c>
      <c r="DB89">
        <f t="shared" si="43"/>
        <v>-1585.43</v>
      </c>
      <c r="DC89">
        <f t="shared" si="44"/>
        <v>0</v>
      </c>
      <c r="DD89" t="s">
        <v>3</v>
      </c>
      <c r="DE89" t="s">
        <v>3</v>
      </c>
      <c r="DF89">
        <f t="shared" ref="DF89:DF99" si="57">ROUND(ROUND(AE89*AI89,0)*CX89,0)</f>
        <v>-207241</v>
      </c>
      <c r="DG89">
        <f t="shared" ref="DG89:DG101" si="58">ROUND(ROUND(AF89,0)*CX89,0)</f>
        <v>0</v>
      </c>
      <c r="DH89">
        <f t="shared" ref="DH89:DH100" si="59">ROUND(ROUND(AG89,0)*CX89,0)</f>
        <v>0</v>
      </c>
      <c r="DI89">
        <f t="shared" si="53"/>
        <v>0</v>
      </c>
      <c r="DJ89">
        <f t="shared" ref="DJ89:DJ99" si="60">DF89</f>
        <v>-207241</v>
      </c>
      <c r="DK89">
        <v>0</v>
      </c>
      <c r="DL89" t="s">
        <v>3</v>
      </c>
      <c r="DM89">
        <v>0</v>
      </c>
      <c r="DN89" t="s">
        <v>3</v>
      </c>
      <c r="DO89">
        <v>0</v>
      </c>
      <c r="GP89">
        <v>0</v>
      </c>
      <c r="GQ89">
        <v>-1</v>
      </c>
      <c r="GR89">
        <v>-1</v>
      </c>
    </row>
    <row r="90" spans="1:200" x14ac:dyDescent="0.2">
      <c r="A90">
        <f>ROW(Source!A81)</f>
        <v>81</v>
      </c>
      <c r="B90">
        <v>88223195</v>
      </c>
      <c r="C90">
        <v>88223464</v>
      </c>
      <c r="D90">
        <v>48056614</v>
      </c>
      <c r="E90">
        <v>1</v>
      </c>
      <c r="F90">
        <v>1</v>
      </c>
      <c r="G90">
        <v>1</v>
      </c>
      <c r="H90">
        <v>3</v>
      </c>
      <c r="I90" t="s">
        <v>112</v>
      </c>
      <c r="J90" t="s">
        <v>114</v>
      </c>
      <c r="K90" t="s">
        <v>113</v>
      </c>
      <c r="L90">
        <v>1301</v>
      </c>
      <c r="N90">
        <v>1003</v>
      </c>
      <c r="O90" t="s">
        <v>109</v>
      </c>
      <c r="P90" t="s">
        <v>109</v>
      </c>
      <c r="Q90">
        <v>1</v>
      </c>
      <c r="W90">
        <v>1</v>
      </c>
      <c r="X90">
        <v>-602402899</v>
      </c>
      <c r="Y90">
        <f t="shared" si="42"/>
        <v>-57.5</v>
      </c>
      <c r="AA90">
        <v>77.510000000000005</v>
      </c>
      <c r="AB90">
        <v>0</v>
      </c>
      <c r="AC90">
        <v>0</v>
      </c>
      <c r="AD90">
        <v>0</v>
      </c>
      <c r="AE90">
        <v>7.95</v>
      </c>
      <c r="AF90">
        <v>0</v>
      </c>
      <c r="AG90">
        <v>0</v>
      </c>
      <c r="AH90">
        <v>0</v>
      </c>
      <c r="AI90">
        <v>9.75</v>
      </c>
      <c r="AJ90">
        <v>1</v>
      </c>
      <c r="AK90">
        <v>1</v>
      </c>
      <c r="AL90">
        <v>1</v>
      </c>
      <c r="AM90">
        <v>4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-57.5</v>
      </c>
      <c r="AU90" t="s">
        <v>3</v>
      </c>
      <c r="AV90">
        <v>0</v>
      </c>
      <c r="AW90">
        <v>2</v>
      </c>
      <c r="AX90">
        <v>88223485</v>
      </c>
      <c r="AY90">
        <v>1</v>
      </c>
      <c r="AZ90">
        <v>6144</v>
      </c>
      <c r="BA90">
        <v>72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ROUND(Y90*Source!I81,7)</f>
        <v>-773.43825000000004</v>
      </c>
      <c r="CY90">
        <f t="shared" si="54"/>
        <v>77.510000000000005</v>
      </c>
      <c r="CZ90">
        <f t="shared" si="55"/>
        <v>7.95</v>
      </c>
      <c r="DA90">
        <f t="shared" si="56"/>
        <v>9.75</v>
      </c>
      <c r="DB90">
        <f t="shared" si="43"/>
        <v>-457.13</v>
      </c>
      <c r="DC90">
        <f t="shared" si="44"/>
        <v>0</v>
      </c>
      <c r="DD90" t="s">
        <v>3</v>
      </c>
      <c r="DE90" t="s">
        <v>3</v>
      </c>
      <c r="DF90">
        <f t="shared" si="57"/>
        <v>-60328</v>
      </c>
      <c r="DG90">
        <f t="shared" si="58"/>
        <v>0</v>
      </c>
      <c r="DH90">
        <f t="shared" si="59"/>
        <v>0</v>
      </c>
      <c r="DI90">
        <f t="shared" si="53"/>
        <v>0</v>
      </c>
      <c r="DJ90">
        <f t="shared" si="60"/>
        <v>-60328</v>
      </c>
      <c r="DK90">
        <v>0</v>
      </c>
      <c r="DL90" t="s">
        <v>3</v>
      </c>
      <c r="DM90">
        <v>0</v>
      </c>
      <c r="DN90" t="s">
        <v>3</v>
      </c>
      <c r="DO90">
        <v>0</v>
      </c>
      <c r="GP90">
        <v>0</v>
      </c>
      <c r="GQ90">
        <v>-1</v>
      </c>
      <c r="GR90">
        <v>-1</v>
      </c>
    </row>
    <row r="91" spans="1:200" x14ac:dyDescent="0.2">
      <c r="A91">
        <f>ROW(Source!A81)</f>
        <v>81</v>
      </c>
      <c r="B91">
        <v>88223195</v>
      </c>
      <c r="C91">
        <v>88223464</v>
      </c>
      <c r="D91">
        <v>48056699</v>
      </c>
      <c r="E91">
        <v>1</v>
      </c>
      <c r="F91">
        <v>1</v>
      </c>
      <c r="G91">
        <v>1</v>
      </c>
      <c r="H91">
        <v>3</v>
      </c>
      <c r="I91" t="s">
        <v>116</v>
      </c>
      <c r="J91" t="s">
        <v>118</v>
      </c>
      <c r="K91" t="s">
        <v>117</v>
      </c>
      <c r="L91">
        <v>1302</v>
      </c>
      <c r="N91">
        <v>1003</v>
      </c>
      <c r="O91" t="s">
        <v>76</v>
      </c>
      <c r="P91" t="s">
        <v>76</v>
      </c>
      <c r="Q91">
        <v>10</v>
      </c>
      <c r="W91">
        <v>1</v>
      </c>
      <c r="X91">
        <v>-236616192</v>
      </c>
      <c r="Y91">
        <f t="shared" si="42"/>
        <v>-15.75</v>
      </c>
      <c r="AA91">
        <v>624.98</v>
      </c>
      <c r="AB91">
        <v>0</v>
      </c>
      <c r="AC91">
        <v>0</v>
      </c>
      <c r="AD91">
        <v>0</v>
      </c>
      <c r="AE91">
        <v>64.099999999999994</v>
      </c>
      <c r="AF91">
        <v>0</v>
      </c>
      <c r="AG91">
        <v>0</v>
      </c>
      <c r="AH91">
        <v>0</v>
      </c>
      <c r="AI91">
        <v>9.75</v>
      </c>
      <c r="AJ91">
        <v>1</v>
      </c>
      <c r="AK91">
        <v>1</v>
      </c>
      <c r="AL91">
        <v>1</v>
      </c>
      <c r="AM91">
        <v>4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-15.75</v>
      </c>
      <c r="AU91" t="s">
        <v>3</v>
      </c>
      <c r="AV91">
        <v>0</v>
      </c>
      <c r="AW91">
        <v>2</v>
      </c>
      <c r="AX91">
        <v>88223486</v>
      </c>
      <c r="AY91">
        <v>1</v>
      </c>
      <c r="AZ91">
        <v>6144</v>
      </c>
      <c r="BA91">
        <v>73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ROUND(Y91*Source!I81,7)</f>
        <v>-211.85482500000001</v>
      </c>
      <c r="CY91">
        <f t="shared" si="54"/>
        <v>624.98</v>
      </c>
      <c r="CZ91">
        <f t="shared" si="55"/>
        <v>64.099999999999994</v>
      </c>
      <c r="DA91">
        <f t="shared" si="56"/>
        <v>9.75</v>
      </c>
      <c r="DB91">
        <f t="shared" si="43"/>
        <v>-1009.58</v>
      </c>
      <c r="DC91">
        <f t="shared" si="44"/>
        <v>0</v>
      </c>
      <c r="DD91" t="s">
        <v>3</v>
      </c>
      <c r="DE91" t="s">
        <v>3</v>
      </c>
      <c r="DF91">
        <f t="shared" si="57"/>
        <v>-132409</v>
      </c>
      <c r="DG91">
        <f t="shared" si="58"/>
        <v>0</v>
      </c>
      <c r="DH91">
        <f t="shared" si="59"/>
        <v>0</v>
      </c>
      <c r="DI91">
        <f t="shared" si="53"/>
        <v>0</v>
      </c>
      <c r="DJ91">
        <f t="shared" si="60"/>
        <v>-132409</v>
      </c>
      <c r="DK91">
        <v>0</v>
      </c>
      <c r="DL91" t="s">
        <v>3</v>
      </c>
      <c r="DM91">
        <v>0</v>
      </c>
      <c r="DN91" t="s">
        <v>3</v>
      </c>
      <c r="DO91">
        <v>0</v>
      </c>
      <c r="GP91">
        <v>0</v>
      </c>
      <c r="GQ91">
        <v>-1</v>
      </c>
      <c r="GR91">
        <v>-1</v>
      </c>
    </row>
    <row r="92" spans="1:200" x14ac:dyDescent="0.2">
      <c r="A92">
        <f>ROW(Source!A81)</f>
        <v>81</v>
      </c>
      <c r="B92">
        <v>88223195</v>
      </c>
      <c r="C92">
        <v>88223464</v>
      </c>
      <c r="D92">
        <v>48058819</v>
      </c>
      <c r="E92">
        <v>1</v>
      </c>
      <c r="F92">
        <v>1</v>
      </c>
      <c r="G92">
        <v>1</v>
      </c>
      <c r="H92">
        <v>3</v>
      </c>
      <c r="I92" t="s">
        <v>120</v>
      </c>
      <c r="J92" t="s">
        <v>123</v>
      </c>
      <c r="K92" t="s">
        <v>121</v>
      </c>
      <c r="L92">
        <v>1455</v>
      </c>
      <c r="N92">
        <v>1013</v>
      </c>
      <c r="O92" t="s">
        <v>122</v>
      </c>
      <c r="P92" t="s">
        <v>122</v>
      </c>
      <c r="Q92">
        <v>1</v>
      </c>
      <c r="W92">
        <v>1</v>
      </c>
      <c r="X92">
        <v>1137178285</v>
      </c>
      <c r="Y92">
        <f t="shared" si="42"/>
        <v>-40.1</v>
      </c>
      <c r="AA92">
        <v>68.540000000000006</v>
      </c>
      <c r="AB92">
        <v>0</v>
      </c>
      <c r="AC92">
        <v>0</v>
      </c>
      <c r="AD92">
        <v>0</v>
      </c>
      <c r="AE92">
        <v>7.03</v>
      </c>
      <c r="AF92">
        <v>0</v>
      </c>
      <c r="AG92">
        <v>0</v>
      </c>
      <c r="AH92">
        <v>0</v>
      </c>
      <c r="AI92">
        <v>9.75</v>
      </c>
      <c r="AJ92">
        <v>1</v>
      </c>
      <c r="AK92">
        <v>1</v>
      </c>
      <c r="AL92">
        <v>1</v>
      </c>
      <c r="AM92">
        <v>4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-40.1</v>
      </c>
      <c r="AU92" t="s">
        <v>3</v>
      </c>
      <c r="AV92">
        <v>0</v>
      </c>
      <c r="AW92">
        <v>2</v>
      </c>
      <c r="AX92">
        <v>88223487</v>
      </c>
      <c r="AY92">
        <v>1</v>
      </c>
      <c r="AZ92">
        <v>6144</v>
      </c>
      <c r="BA92">
        <v>74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ROUND(Y92*Source!I81,7)</f>
        <v>-539.38910999999996</v>
      </c>
      <c r="CY92">
        <f t="shared" si="54"/>
        <v>68.540000000000006</v>
      </c>
      <c r="CZ92">
        <f t="shared" si="55"/>
        <v>7.03</v>
      </c>
      <c r="DA92">
        <f t="shared" si="56"/>
        <v>9.75</v>
      </c>
      <c r="DB92">
        <f t="shared" si="43"/>
        <v>-281.89999999999998</v>
      </c>
      <c r="DC92">
        <f t="shared" si="44"/>
        <v>0</v>
      </c>
      <c r="DD92" t="s">
        <v>3</v>
      </c>
      <c r="DE92" t="s">
        <v>3</v>
      </c>
      <c r="DF92">
        <f t="shared" si="57"/>
        <v>-37218</v>
      </c>
      <c r="DG92">
        <f t="shared" si="58"/>
        <v>0</v>
      </c>
      <c r="DH92">
        <f t="shared" si="59"/>
        <v>0</v>
      </c>
      <c r="DI92">
        <f t="shared" si="53"/>
        <v>0</v>
      </c>
      <c r="DJ92">
        <f t="shared" si="60"/>
        <v>-37218</v>
      </c>
      <c r="DK92">
        <v>0</v>
      </c>
      <c r="DL92" t="s">
        <v>3</v>
      </c>
      <c r="DM92">
        <v>0</v>
      </c>
      <c r="DN92" t="s">
        <v>3</v>
      </c>
      <c r="DO92">
        <v>0</v>
      </c>
      <c r="GP92">
        <v>0</v>
      </c>
      <c r="GQ92">
        <v>-1</v>
      </c>
      <c r="GR92">
        <v>-1</v>
      </c>
    </row>
    <row r="93" spans="1:200" x14ac:dyDescent="0.2">
      <c r="A93">
        <f>ROW(Source!A81)</f>
        <v>81</v>
      </c>
      <c r="B93">
        <v>88223195</v>
      </c>
      <c r="C93">
        <v>88223464</v>
      </c>
      <c r="D93">
        <v>48081733</v>
      </c>
      <c r="E93">
        <v>1</v>
      </c>
      <c r="F93">
        <v>1</v>
      </c>
      <c r="G93">
        <v>1</v>
      </c>
      <c r="H93">
        <v>3</v>
      </c>
      <c r="I93" t="s">
        <v>497</v>
      </c>
      <c r="J93" t="s">
        <v>498</v>
      </c>
      <c r="K93" t="s">
        <v>499</v>
      </c>
      <c r="L93">
        <v>1425</v>
      </c>
      <c r="N93">
        <v>1013</v>
      </c>
      <c r="O93" t="s">
        <v>323</v>
      </c>
      <c r="P93" t="s">
        <v>323</v>
      </c>
      <c r="Q93">
        <v>1</v>
      </c>
      <c r="W93">
        <v>0</v>
      </c>
      <c r="X93">
        <v>-1512750844</v>
      </c>
      <c r="Y93" s="78">
        <f>'4.Ведомость_списания'!F62</f>
        <v>8</v>
      </c>
      <c r="AA93">
        <v>487.5</v>
      </c>
      <c r="AB93">
        <v>0</v>
      </c>
      <c r="AC93">
        <v>0</v>
      </c>
      <c r="AD93">
        <v>0</v>
      </c>
      <c r="AE93">
        <v>50</v>
      </c>
      <c r="AF93">
        <v>0</v>
      </c>
      <c r="AG93">
        <v>0</v>
      </c>
      <c r="AH93">
        <v>0</v>
      </c>
      <c r="AI93">
        <v>9.75</v>
      </c>
      <c r="AJ93">
        <v>1</v>
      </c>
      <c r="AK93">
        <v>1</v>
      </c>
      <c r="AL93">
        <v>1</v>
      </c>
      <c r="AM93">
        <v>4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8</v>
      </c>
      <c r="AU93" t="s">
        <v>3</v>
      </c>
      <c r="AV93">
        <v>0</v>
      </c>
      <c r="AW93">
        <v>2</v>
      </c>
      <c r="AX93">
        <v>88223489</v>
      </c>
      <c r="AY93">
        <v>1</v>
      </c>
      <c r="AZ93">
        <v>0</v>
      </c>
      <c r="BA93">
        <v>76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>
        <f>ROUND(Y93*Source!I81,7)</f>
        <v>107.6088</v>
      </c>
      <c r="CY93">
        <f t="shared" si="54"/>
        <v>487.5</v>
      </c>
      <c r="CZ93">
        <f t="shared" si="55"/>
        <v>50</v>
      </c>
      <c r="DA93">
        <f t="shared" si="56"/>
        <v>9.75</v>
      </c>
      <c r="DB93">
        <f t="shared" si="43"/>
        <v>400</v>
      </c>
      <c r="DC93">
        <f t="shared" si="44"/>
        <v>0</v>
      </c>
      <c r="DD93" t="s">
        <v>3</v>
      </c>
      <c r="DE93" t="s">
        <v>3</v>
      </c>
      <c r="DF93">
        <f t="shared" si="57"/>
        <v>52513</v>
      </c>
      <c r="DG93">
        <f t="shared" si="58"/>
        <v>0</v>
      </c>
      <c r="DH93">
        <f t="shared" si="59"/>
        <v>0</v>
      </c>
      <c r="DI93">
        <f t="shared" si="53"/>
        <v>0</v>
      </c>
      <c r="DJ93">
        <f t="shared" si="60"/>
        <v>52513</v>
      </c>
      <c r="DK93">
        <v>0</v>
      </c>
      <c r="DL93" t="s">
        <v>3</v>
      </c>
      <c r="DM93">
        <v>0</v>
      </c>
      <c r="DN93" t="s">
        <v>3</v>
      </c>
      <c r="DO93">
        <v>0</v>
      </c>
      <c r="GQ93">
        <v>-1</v>
      </c>
      <c r="GR93">
        <v>-1</v>
      </c>
    </row>
    <row r="94" spans="1:200" x14ac:dyDescent="0.2">
      <c r="A94">
        <f>ROW(Source!A81)</f>
        <v>81</v>
      </c>
      <c r="B94">
        <v>88223195</v>
      </c>
      <c r="C94">
        <v>88223464</v>
      </c>
      <c r="D94">
        <v>48088197</v>
      </c>
      <c r="E94">
        <v>1</v>
      </c>
      <c r="F94">
        <v>1</v>
      </c>
      <c r="G94">
        <v>1</v>
      </c>
      <c r="H94">
        <v>3</v>
      </c>
      <c r="I94" t="s">
        <v>500</v>
      </c>
      <c r="J94" t="s">
        <v>501</v>
      </c>
      <c r="K94" t="s">
        <v>502</v>
      </c>
      <c r="L94">
        <v>1296</v>
      </c>
      <c r="N94">
        <v>1002</v>
      </c>
      <c r="O94" t="s">
        <v>503</v>
      </c>
      <c r="P94" t="s">
        <v>503</v>
      </c>
      <c r="Q94">
        <v>1</v>
      </c>
      <c r="W94">
        <v>0</v>
      </c>
      <c r="X94">
        <v>128475473</v>
      </c>
      <c r="Y94" s="78">
        <f>'4.Ведомость_списания'!F63</f>
        <v>53.25</v>
      </c>
      <c r="AA94">
        <v>456.89</v>
      </c>
      <c r="AB94">
        <v>0</v>
      </c>
      <c r="AC94">
        <v>0</v>
      </c>
      <c r="AD94">
        <v>0</v>
      </c>
      <c r="AE94">
        <v>46.86</v>
      </c>
      <c r="AF94">
        <v>0</v>
      </c>
      <c r="AG94">
        <v>0</v>
      </c>
      <c r="AH94">
        <v>0</v>
      </c>
      <c r="AI94">
        <v>9.75</v>
      </c>
      <c r="AJ94">
        <v>1</v>
      </c>
      <c r="AK94">
        <v>1</v>
      </c>
      <c r="AL94">
        <v>1</v>
      </c>
      <c r="AM94">
        <v>4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53.25</v>
      </c>
      <c r="AU94" t="s">
        <v>3</v>
      </c>
      <c r="AV94">
        <v>0</v>
      </c>
      <c r="AW94">
        <v>2</v>
      </c>
      <c r="AX94">
        <v>88223490</v>
      </c>
      <c r="AY94">
        <v>1</v>
      </c>
      <c r="AZ94">
        <v>0</v>
      </c>
      <c r="BA94">
        <v>77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ROUND(Y94*Source!I81,7)</f>
        <v>716.271075</v>
      </c>
      <c r="CY94">
        <f t="shared" si="54"/>
        <v>456.89</v>
      </c>
      <c r="CZ94">
        <f t="shared" si="55"/>
        <v>46.86</v>
      </c>
      <c r="DA94">
        <f t="shared" si="56"/>
        <v>9.75</v>
      </c>
      <c r="DB94">
        <f t="shared" si="43"/>
        <v>2495.3000000000002</v>
      </c>
      <c r="DC94">
        <f t="shared" si="44"/>
        <v>0</v>
      </c>
      <c r="DD94" t="s">
        <v>3</v>
      </c>
      <c r="DE94" t="s">
        <v>3</v>
      </c>
      <c r="DF94">
        <f t="shared" si="57"/>
        <v>327336</v>
      </c>
      <c r="DG94">
        <f t="shared" si="58"/>
        <v>0</v>
      </c>
      <c r="DH94">
        <f t="shared" si="59"/>
        <v>0</v>
      </c>
      <c r="DI94">
        <f t="shared" si="53"/>
        <v>0</v>
      </c>
      <c r="DJ94">
        <f t="shared" si="60"/>
        <v>327336</v>
      </c>
      <c r="DK94">
        <v>0</v>
      </c>
      <c r="DL94" t="s">
        <v>3</v>
      </c>
      <c r="DM94">
        <v>0</v>
      </c>
      <c r="DN94" t="s">
        <v>3</v>
      </c>
      <c r="DO94">
        <v>0</v>
      </c>
      <c r="GQ94">
        <v>-1</v>
      </c>
      <c r="GR94">
        <v>-1</v>
      </c>
    </row>
    <row r="95" spans="1:200" x14ac:dyDescent="0.2">
      <c r="A95">
        <f>ROW(Source!A81)</f>
        <v>81</v>
      </c>
      <c r="B95">
        <v>88223195</v>
      </c>
      <c r="C95">
        <v>88223464</v>
      </c>
      <c r="D95">
        <v>0</v>
      </c>
      <c r="E95">
        <v>1</v>
      </c>
      <c r="F95">
        <v>1</v>
      </c>
      <c r="G95">
        <v>1</v>
      </c>
      <c r="H95">
        <v>3</v>
      </c>
      <c r="I95" t="s">
        <v>28</v>
      </c>
      <c r="J95" t="s">
        <v>3</v>
      </c>
      <c r="K95" t="s">
        <v>124</v>
      </c>
      <c r="L95">
        <v>1301</v>
      </c>
      <c r="N95">
        <v>1003</v>
      </c>
      <c r="O95" t="s">
        <v>109</v>
      </c>
      <c r="P95" t="s">
        <v>109</v>
      </c>
      <c r="Q95">
        <v>1</v>
      </c>
      <c r="W95">
        <v>0</v>
      </c>
      <c r="X95">
        <v>-1945252716</v>
      </c>
      <c r="Y95">
        <f t="shared" si="42"/>
        <v>182.27356870400001</v>
      </c>
      <c r="AA95">
        <v>12.18</v>
      </c>
      <c r="AB95">
        <v>0</v>
      </c>
      <c r="AC95">
        <v>0</v>
      </c>
      <c r="AD95">
        <v>0</v>
      </c>
      <c r="AE95">
        <v>12.73</v>
      </c>
      <c r="AF95">
        <v>0</v>
      </c>
      <c r="AG95">
        <v>0</v>
      </c>
      <c r="AH95">
        <v>0</v>
      </c>
      <c r="AI95">
        <v>9.75</v>
      </c>
      <c r="AJ95">
        <v>1</v>
      </c>
      <c r="AK95">
        <v>1</v>
      </c>
      <c r="AL95">
        <v>1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 t="s">
        <v>3</v>
      </c>
      <c r="AT95">
        <v>182.27356870400001</v>
      </c>
      <c r="AU95" t="s">
        <v>3</v>
      </c>
      <c r="AV95">
        <v>0</v>
      </c>
      <c r="AW95">
        <v>1</v>
      </c>
      <c r="AX95">
        <v>-1</v>
      </c>
      <c r="AY95">
        <v>0</v>
      </c>
      <c r="AZ95">
        <v>0</v>
      </c>
      <c r="BA95" t="s">
        <v>3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v>0</v>
      </c>
      <c r="CX95">
        <f>ROUND(Y95*Source!I81,7)</f>
        <v>2451.7800000000002</v>
      </c>
      <c r="CY95">
        <f t="shared" si="54"/>
        <v>12.18</v>
      </c>
      <c r="CZ95">
        <f t="shared" si="55"/>
        <v>12.73</v>
      </c>
      <c r="DA95">
        <f t="shared" si="56"/>
        <v>9.75</v>
      </c>
      <c r="DB95">
        <f t="shared" si="43"/>
        <v>2320.34</v>
      </c>
      <c r="DC95">
        <f t="shared" si="44"/>
        <v>0</v>
      </c>
      <c r="DD95" t="s">
        <v>3</v>
      </c>
      <c r="DE95" t="s">
        <v>3</v>
      </c>
      <c r="DF95">
        <f t="shared" si="57"/>
        <v>304021</v>
      </c>
      <c r="DG95">
        <f t="shared" si="58"/>
        <v>0</v>
      </c>
      <c r="DH95">
        <f t="shared" si="59"/>
        <v>0</v>
      </c>
      <c r="DI95">
        <f t="shared" si="53"/>
        <v>0</v>
      </c>
      <c r="DJ95">
        <f t="shared" si="60"/>
        <v>304021</v>
      </c>
      <c r="DK95">
        <v>0</v>
      </c>
      <c r="DL95" t="s">
        <v>3</v>
      </c>
      <c r="DM95">
        <v>0</v>
      </c>
      <c r="DN95" t="s">
        <v>3</v>
      </c>
      <c r="DO95">
        <v>0</v>
      </c>
      <c r="GP95">
        <v>1</v>
      </c>
      <c r="GQ95">
        <v>-1</v>
      </c>
      <c r="GR95">
        <v>-1</v>
      </c>
    </row>
    <row r="96" spans="1:200" x14ac:dyDescent="0.2">
      <c r="A96">
        <f>ROW(Source!A81)</f>
        <v>81</v>
      </c>
      <c r="B96">
        <v>88223195</v>
      </c>
      <c r="C96">
        <v>88223464</v>
      </c>
      <c r="D96">
        <v>0</v>
      </c>
      <c r="E96">
        <v>1</v>
      </c>
      <c r="F96">
        <v>1</v>
      </c>
      <c r="G96">
        <v>1</v>
      </c>
      <c r="H96">
        <v>3</v>
      </c>
      <c r="I96" t="s">
        <v>28</v>
      </c>
      <c r="J96" t="s">
        <v>3</v>
      </c>
      <c r="K96" t="s">
        <v>127</v>
      </c>
      <c r="L96">
        <v>1301</v>
      </c>
      <c r="N96">
        <v>1003</v>
      </c>
      <c r="O96" t="s">
        <v>109</v>
      </c>
      <c r="P96" t="s">
        <v>109</v>
      </c>
      <c r="Q96">
        <v>1</v>
      </c>
      <c r="W96">
        <v>0</v>
      </c>
      <c r="X96">
        <v>160057132</v>
      </c>
      <c r="Y96">
        <f t="shared" si="42"/>
        <v>71.974039300000001</v>
      </c>
      <c r="AA96">
        <v>18.329999999999998</v>
      </c>
      <c r="AB96">
        <v>0</v>
      </c>
      <c r="AC96">
        <v>0</v>
      </c>
      <c r="AD96">
        <v>0</v>
      </c>
      <c r="AE96">
        <v>19.169999999999998</v>
      </c>
      <c r="AF96">
        <v>0</v>
      </c>
      <c r="AG96">
        <v>0</v>
      </c>
      <c r="AH96">
        <v>0</v>
      </c>
      <c r="AI96">
        <v>9.75</v>
      </c>
      <c r="AJ96">
        <v>1</v>
      </c>
      <c r="AK96">
        <v>1</v>
      </c>
      <c r="AL96">
        <v>1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 t="s">
        <v>3</v>
      </c>
      <c r="AT96">
        <v>71.974039300000001</v>
      </c>
      <c r="AU96" t="s">
        <v>3</v>
      </c>
      <c r="AV96">
        <v>0</v>
      </c>
      <c r="AW96">
        <v>1</v>
      </c>
      <c r="AX96">
        <v>-1</v>
      </c>
      <c r="AY96">
        <v>0</v>
      </c>
      <c r="AZ96">
        <v>0</v>
      </c>
      <c r="BA96" t="s">
        <v>3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ROUND(Y96*Source!I81,7)</f>
        <v>968.13</v>
      </c>
      <c r="CY96">
        <f t="shared" si="54"/>
        <v>18.329999999999998</v>
      </c>
      <c r="CZ96">
        <f t="shared" si="55"/>
        <v>19.169999999999998</v>
      </c>
      <c r="DA96">
        <f t="shared" si="56"/>
        <v>9.75</v>
      </c>
      <c r="DB96">
        <f t="shared" si="43"/>
        <v>1379.74</v>
      </c>
      <c r="DC96">
        <f t="shared" si="44"/>
        <v>0</v>
      </c>
      <c r="DD96" t="s">
        <v>3</v>
      </c>
      <c r="DE96" t="s">
        <v>3</v>
      </c>
      <c r="DF96">
        <f t="shared" si="57"/>
        <v>181040</v>
      </c>
      <c r="DG96">
        <f t="shared" si="58"/>
        <v>0</v>
      </c>
      <c r="DH96">
        <f t="shared" si="59"/>
        <v>0</v>
      </c>
      <c r="DI96">
        <f t="shared" si="53"/>
        <v>0</v>
      </c>
      <c r="DJ96">
        <f t="shared" si="60"/>
        <v>181040</v>
      </c>
      <c r="DK96">
        <v>0</v>
      </c>
      <c r="DL96" t="s">
        <v>3</v>
      </c>
      <c r="DM96">
        <v>0</v>
      </c>
      <c r="DN96" t="s">
        <v>3</v>
      </c>
      <c r="DO96">
        <v>0</v>
      </c>
      <c r="GP96">
        <v>1</v>
      </c>
      <c r="GQ96">
        <v>-1</v>
      </c>
      <c r="GR96">
        <v>-1</v>
      </c>
    </row>
    <row r="97" spans="1:200" x14ac:dyDescent="0.2">
      <c r="A97">
        <f>ROW(Source!A81)</f>
        <v>81</v>
      </c>
      <c r="B97">
        <v>88223195</v>
      </c>
      <c r="C97">
        <v>88223464</v>
      </c>
      <c r="D97">
        <v>0</v>
      </c>
      <c r="E97">
        <v>1</v>
      </c>
      <c r="F97">
        <v>1</v>
      </c>
      <c r="G97">
        <v>1</v>
      </c>
      <c r="H97">
        <v>3</v>
      </c>
      <c r="I97" t="s">
        <v>28</v>
      </c>
      <c r="J97" t="s">
        <v>3</v>
      </c>
      <c r="K97" t="s">
        <v>130</v>
      </c>
      <c r="L97">
        <v>1346</v>
      </c>
      <c r="N97">
        <v>1009</v>
      </c>
      <c r="O97" t="s">
        <v>51</v>
      </c>
      <c r="P97" t="s">
        <v>51</v>
      </c>
      <c r="Q97">
        <v>1</v>
      </c>
      <c r="W97">
        <v>0</v>
      </c>
      <c r="X97">
        <v>574148084</v>
      </c>
      <c r="Y97">
        <f t="shared" si="42"/>
        <v>27.424522899999999</v>
      </c>
      <c r="AA97">
        <v>121.08</v>
      </c>
      <c r="AB97">
        <v>0</v>
      </c>
      <c r="AC97">
        <v>0</v>
      </c>
      <c r="AD97">
        <v>0</v>
      </c>
      <c r="AE97">
        <v>126.59</v>
      </c>
      <c r="AF97">
        <v>0</v>
      </c>
      <c r="AG97">
        <v>0</v>
      </c>
      <c r="AH97">
        <v>0</v>
      </c>
      <c r="AI97">
        <v>9.75</v>
      </c>
      <c r="AJ97">
        <v>1</v>
      </c>
      <c r="AK97">
        <v>1</v>
      </c>
      <c r="AL97">
        <v>1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 t="s">
        <v>3</v>
      </c>
      <c r="AT97">
        <v>27.424522899999999</v>
      </c>
      <c r="AU97" t="s">
        <v>3</v>
      </c>
      <c r="AV97">
        <v>0</v>
      </c>
      <c r="AW97">
        <v>1</v>
      </c>
      <c r="AX97">
        <v>-1</v>
      </c>
      <c r="AY97">
        <v>0</v>
      </c>
      <c r="AZ97">
        <v>0</v>
      </c>
      <c r="BA97" t="s">
        <v>3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ROUND(Y97*Source!I81,7)</f>
        <v>368.89</v>
      </c>
      <c r="CY97">
        <f t="shared" si="54"/>
        <v>121.08</v>
      </c>
      <c r="CZ97">
        <f t="shared" si="55"/>
        <v>126.59</v>
      </c>
      <c r="DA97">
        <f t="shared" si="56"/>
        <v>9.75</v>
      </c>
      <c r="DB97">
        <f t="shared" si="43"/>
        <v>3471.67</v>
      </c>
      <c r="DC97">
        <f t="shared" si="44"/>
        <v>0</v>
      </c>
      <c r="DD97" t="s">
        <v>3</v>
      </c>
      <c r="DE97" t="s">
        <v>3</v>
      </c>
      <c r="DF97">
        <f t="shared" si="57"/>
        <v>455210</v>
      </c>
      <c r="DG97">
        <f t="shared" si="58"/>
        <v>0</v>
      </c>
      <c r="DH97">
        <f t="shared" si="59"/>
        <v>0</v>
      </c>
      <c r="DI97">
        <f t="shared" si="53"/>
        <v>0</v>
      </c>
      <c r="DJ97">
        <f t="shared" si="60"/>
        <v>455210</v>
      </c>
      <c r="DK97">
        <v>0</v>
      </c>
      <c r="DL97" t="s">
        <v>3</v>
      </c>
      <c r="DM97">
        <v>0</v>
      </c>
      <c r="DN97" t="s">
        <v>3</v>
      </c>
      <c r="DO97">
        <v>0</v>
      </c>
      <c r="GP97">
        <v>1</v>
      </c>
      <c r="GQ97">
        <v>-1</v>
      </c>
      <c r="GR97">
        <v>-1</v>
      </c>
    </row>
    <row r="98" spans="1:200" x14ac:dyDescent="0.2">
      <c r="A98">
        <f>ROW(Source!A81)</f>
        <v>81</v>
      </c>
      <c r="B98">
        <v>88223195</v>
      </c>
      <c r="C98">
        <v>88223464</v>
      </c>
      <c r="D98">
        <v>0</v>
      </c>
      <c r="E98">
        <v>1</v>
      </c>
      <c r="F98">
        <v>1</v>
      </c>
      <c r="G98">
        <v>1</v>
      </c>
      <c r="H98">
        <v>3</v>
      </c>
      <c r="I98" t="s">
        <v>28</v>
      </c>
      <c r="J98" t="s">
        <v>3</v>
      </c>
      <c r="K98" t="s">
        <v>38</v>
      </c>
      <c r="L98">
        <v>1371</v>
      </c>
      <c r="N98">
        <v>1013</v>
      </c>
      <c r="O98" t="s">
        <v>30</v>
      </c>
      <c r="P98" t="s">
        <v>30</v>
      </c>
      <c r="Q98">
        <v>1</v>
      </c>
      <c r="W98">
        <v>0</v>
      </c>
      <c r="X98">
        <v>-362524378</v>
      </c>
      <c r="Y98">
        <f t="shared" si="42"/>
        <v>337.22149117999999</v>
      </c>
      <c r="AA98">
        <v>8.36</v>
      </c>
      <c r="AB98">
        <v>0</v>
      </c>
      <c r="AC98">
        <v>0</v>
      </c>
      <c r="AD98">
        <v>0</v>
      </c>
      <c r="AE98">
        <v>8.74</v>
      </c>
      <c r="AF98">
        <v>0</v>
      </c>
      <c r="AG98">
        <v>0</v>
      </c>
      <c r="AH98">
        <v>0</v>
      </c>
      <c r="AI98">
        <v>9.75</v>
      </c>
      <c r="AJ98">
        <v>1</v>
      </c>
      <c r="AK98">
        <v>1</v>
      </c>
      <c r="AL98">
        <v>1</v>
      </c>
      <c r="AM98">
        <v>0</v>
      </c>
      <c r="AN98">
        <v>0</v>
      </c>
      <c r="AO98">
        <v>0</v>
      </c>
      <c r="AP98">
        <v>1</v>
      </c>
      <c r="AQ98">
        <v>0</v>
      </c>
      <c r="AR98">
        <v>0</v>
      </c>
      <c r="AS98" t="s">
        <v>3</v>
      </c>
      <c r="AT98">
        <v>337.22149117999999</v>
      </c>
      <c r="AU98" t="s">
        <v>3</v>
      </c>
      <c r="AV98">
        <v>0</v>
      </c>
      <c r="AW98">
        <v>1</v>
      </c>
      <c r="AX98">
        <v>-1</v>
      </c>
      <c r="AY98">
        <v>0</v>
      </c>
      <c r="AZ98">
        <v>0</v>
      </c>
      <c r="BA98" t="s">
        <v>3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ROUND(Y98*Source!I81,7)</f>
        <v>4536</v>
      </c>
      <c r="CY98">
        <f t="shared" si="54"/>
        <v>8.36</v>
      </c>
      <c r="CZ98">
        <f t="shared" si="55"/>
        <v>8.74</v>
      </c>
      <c r="DA98">
        <f t="shared" si="56"/>
        <v>9.75</v>
      </c>
      <c r="DB98">
        <f t="shared" si="43"/>
        <v>2947.32</v>
      </c>
      <c r="DC98">
        <f t="shared" si="44"/>
        <v>0</v>
      </c>
      <c r="DD98" t="s">
        <v>3</v>
      </c>
      <c r="DE98" t="s">
        <v>3</v>
      </c>
      <c r="DF98">
        <f t="shared" si="57"/>
        <v>385560</v>
      </c>
      <c r="DG98">
        <f t="shared" si="58"/>
        <v>0</v>
      </c>
      <c r="DH98">
        <f t="shared" si="59"/>
        <v>0</v>
      </c>
      <c r="DI98">
        <f t="shared" si="53"/>
        <v>0</v>
      </c>
      <c r="DJ98">
        <f t="shared" si="60"/>
        <v>385560</v>
      </c>
      <c r="DK98">
        <v>0</v>
      </c>
      <c r="DL98" t="s">
        <v>3</v>
      </c>
      <c r="DM98">
        <v>0</v>
      </c>
      <c r="DN98" t="s">
        <v>3</v>
      </c>
      <c r="DO98">
        <v>0</v>
      </c>
      <c r="GP98">
        <v>1</v>
      </c>
      <c r="GQ98">
        <v>-1</v>
      </c>
      <c r="GR98">
        <v>-1</v>
      </c>
    </row>
    <row r="99" spans="1:200" x14ac:dyDescent="0.2">
      <c r="A99">
        <f>ROW(Source!A81)</f>
        <v>81</v>
      </c>
      <c r="B99">
        <v>88223195</v>
      </c>
      <c r="C99">
        <v>88223464</v>
      </c>
      <c r="D99">
        <v>0</v>
      </c>
      <c r="E99">
        <v>1</v>
      </c>
      <c r="F99">
        <v>1</v>
      </c>
      <c r="G99">
        <v>1</v>
      </c>
      <c r="H99">
        <v>3</v>
      </c>
      <c r="I99" t="s">
        <v>28</v>
      </c>
      <c r="J99" t="s">
        <v>136</v>
      </c>
      <c r="K99" t="s">
        <v>134</v>
      </c>
      <c r="L99">
        <v>1327</v>
      </c>
      <c r="N99">
        <v>1005</v>
      </c>
      <c r="O99" t="s">
        <v>135</v>
      </c>
      <c r="P99" t="s">
        <v>135</v>
      </c>
      <c r="Q99">
        <v>1</v>
      </c>
      <c r="W99">
        <v>0</v>
      </c>
      <c r="X99">
        <v>-1923600470</v>
      </c>
      <c r="Y99">
        <f t="shared" si="42"/>
        <v>100</v>
      </c>
      <c r="AA99">
        <v>6899</v>
      </c>
      <c r="AB99">
        <v>0</v>
      </c>
      <c r="AC99">
        <v>0</v>
      </c>
      <c r="AD99">
        <v>0</v>
      </c>
      <c r="AE99">
        <v>6899</v>
      </c>
      <c r="AF99">
        <v>0</v>
      </c>
      <c r="AG99">
        <v>0</v>
      </c>
      <c r="AH99">
        <v>0</v>
      </c>
      <c r="AI99">
        <v>9.75</v>
      </c>
      <c r="AJ99">
        <v>1</v>
      </c>
      <c r="AK99">
        <v>1</v>
      </c>
      <c r="AL99">
        <v>1</v>
      </c>
      <c r="AM99">
        <v>0</v>
      </c>
      <c r="AN99">
        <v>0</v>
      </c>
      <c r="AO99">
        <v>0</v>
      </c>
      <c r="AP99">
        <v>1</v>
      </c>
      <c r="AQ99">
        <v>0</v>
      </c>
      <c r="AR99">
        <v>0</v>
      </c>
      <c r="AS99" t="s">
        <v>3</v>
      </c>
      <c r="AT99">
        <v>100</v>
      </c>
      <c r="AU99" t="s">
        <v>3</v>
      </c>
      <c r="AV99">
        <v>0</v>
      </c>
      <c r="AW99">
        <v>1</v>
      </c>
      <c r="AX99">
        <v>-1</v>
      </c>
      <c r="AY99">
        <v>0</v>
      </c>
      <c r="AZ99">
        <v>0</v>
      </c>
      <c r="BA99" t="s">
        <v>3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ROUND(Y99*Source!I81,7)</f>
        <v>1345.11</v>
      </c>
      <c r="CY99">
        <f t="shared" si="54"/>
        <v>6899</v>
      </c>
      <c r="CZ99">
        <f t="shared" si="55"/>
        <v>6899</v>
      </c>
      <c r="DA99">
        <f t="shared" si="56"/>
        <v>9.75</v>
      </c>
      <c r="DB99">
        <f t="shared" si="43"/>
        <v>689900</v>
      </c>
      <c r="DC99">
        <f t="shared" si="44"/>
        <v>0</v>
      </c>
      <c r="DD99" t="s">
        <v>3</v>
      </c>
      <c r="DE99" t="s">
        <v>3</v>
      </c>
      <c r="DF99">
        <f t="shared" si="57"/>
        <v>90478824</v>
      </c>
      <c r="DG99">
        <f t="shared" si="58"/>
        <v>0</v>
      </c>
      <c r="DH99">
        <f t="shared" si="59"/>
        <v>0</v>
      </c>
      <c r="DI99">
        <f t="shared" si="53"/>
        <v>0</v>
      </c>
      <c r="DJ99">
        <f t="shared" si="60"/>
        <v>90478824</v>
      </c>
      <c r="DK99">
        <v>0</v>
      </c>
      <c r="DL99" t="s">
        <v>3</v>
      </c>
      <c r="DM99">
        <v>0</v>
      </c>
      <c r="DN99" t="s">
        <v>3</v>
      </c>
      <c r="DO99">
        <v>0</v>
      </c>
      <c r="GP99">
        <v>1</v>
      </c>
      <c r="GQ99">
        <v>-1</v>
      </c>
      <c r="GR99">
        <v>-1</v>
      </c>
    </row>
    <row r="100" spans="1:200" x14ac:dyDescent="0.2">
      <c r="A100">
        <f>ROW(Source!A91)</f>
        <v>91</v>
      </c>
      <c r="B100">
        <v>88223195</v>
      </c>
      <c r="C100">
        <v>88223500</v>
      </c>
      <c r="D100">
        <v>48043841</v>
      </c>
      <c r="E100">
        <v>68</v>
      </c>
      <c r="F100">
        <v>1</v>
      </c>
      <c r="G100">
        <v>1</v>
      </c>
      <c r="H100">
        <v>1</v>
      </c>
      <c r="I100" t="s">
        <v>470</v>
      </c>
      <c r="J100" t="s">
        <v>3</v>
      </c>
      <c r="K100" t="s">
        <v>471</v>
      </c>
      <c r="L100">
        <v>1191</v>
      </c>
      <c r="N100">
        <v>1013</v>
      </c>
      <c r="O100" t="s">
        <v>472</v>
      </c>
      <c r="P100" t="s">
        <v>472</v>
      </c>
      <c r="Q100">
        <v>1</v>
      </c>
      <c r="W100">
        <v>0</v>
      </c>
      <c r="X100">
        <v>784619160</v>
      </c>
      <c r="Y100">
        <f t="shared" si="42"/>
        <v>220.04</v>
      </c>
      <c r="AA100">
        <v>0</v>
      </c>
      <c r="AB100">
        <v>0</v>
      </c>
      <c r="AC100">
        <v>0</v>
      </c>
      <c r="AD100">
        <v>388.58</v>
      </c>
      <c r="AE100">
        <v>0</v>
      </c>
      <c r="AF100">
        <v>0</v>
      </c>
      <c r="AG100">
        <v>0</v>
      </c>
      <c r="AH100">
        <v>8.74</v>
      </c>
      <c r="AI100">
        <v>1</v>
      </c>
      <c r="AJ100">
        <v>1</v>
      </c>
      <c r="AK100">
        <v>1</v>
      </c>
      <c r="AL100">
        <v>44.46</v>
      </c>
      <c r="AM100">
        <v>4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220.04</v>
      </c>
      <c r="AU100" t="s">
        <v>3</v>
      </c>
      <c r="AV100">
        <v>1</v>
      </c>
      <c r="AW100">
        <v>2</v>
      </c>
      <c r="AX100">
        <v>88223516</v>
      </c>
      <c r="AY100">
        <v>1</v>
      </c>
      <c r="AZ100">
        <v>0</v>
      </c>
      <c r="BA100">
        <v>78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U100">
        <f>ROUND(AT100*Source!I91*AH100*AL100,0)</f>
        <v>532189</v>
      </c>
      <c r="CV100">
        <f>ROUND(Y100*Source!I91,7)</f>
        <v>1369.5729679999999</v>
      </c>
      <c r="CW100">
        <v>0</v>
      </c>
      <c r="CX100">
        <f>ROUND(Y100*Source!I91,7)</f>
        <v>1369.5729679999999</v>
      </c>
      <c r="CY100">
        <f>AD100</f>
        <v>388.58</v>
      </c>
      <c r="CZ100">
        <f>AH100</f>
        <v>8.74</v>
      </c>
      <c r="DA100">
        <f>AL100</f>
        <v>44.46</v>
      </c>
      <c r="DB100">
        <f t="shared" si="43"/>
        <v>1923.15</v>
      </c>
      <c r="DC100">
        <f t="shared" si="44"/>
        <v>0</v>
      </c>
      <c r="DD100" t="s">
        <v>3</v>
      </c>
      <c r="DE100" t="s">
        <v>3</v>
      </c>
      <c r="DF100">
        <f>ROUND(ROUND(AE100,0)*CX100,0)</f>
        <v>0</v>
      </c>
      <c r="DG100">
        <f t="shared" si="58"/>
        <v>0</v>
      </c>
      <c r="DH100">
        <f t="shared" si="59"/>
        <v>0</v>
      </c>
      <c r="DI100">
        <f>ROUND(ROUND(AH100*AL100,0)*CX100,0)</f>
        <v>532764</v>
      </c>
      <c r="DJ100">
        <f>DI100</f>
        <v>532764</v>
      </c>
      <c r="DK100">
        <v>0</v>
      </c>
      <c r="DL100" t="s">
        <v>3</v>
      </c>
      <c r="DM100">
        <v>0</v>
      </c>
      <c r="DN100" t="s">
        <v>3</v>
      </c>
      <c r="DO100">
        <v>0</v>
      </c>
      <c r="GQ100">
        <v>-1</v>
      </c>
      <c r="GR100">
        <v>-1</v>
      </c>
    </row>
    <row r="101" spans="1:200" x14ac:dyDescent="0.2">
      <c r="A101">
        <f>ROW(Source!A91)</f>
        <v>91</v>
      </c>
      <c r="B101">
        <v>88223195</v>
      </c>
      <c r="C101">
        <v>88223500</v>
      </c>
      <c r="D101">
        <v>48044033</v>
      </c>
      <c r="E101">
        <v>68</v>
      </c>
      <c r="F101">
        <v>1</v>
      </c>
      <c r="G101">
        <v>1</v>
      </c>
      <c r="H101">
        <v>1</v>
      </c>
      <c r="I101" t="s">
        <v>473</v>
      </c>
      <c r="J101" t="s">
        <v>3</v>
      </c>
      <c r="K101" t="s">
        <v>474</v>
      </c>
      <c r="L101">
        <v>1191</v>
      </c>
      <c r="N101">
        <v>1013</v>
      </c>
      <c r="O101" t="s">
        <v>472</v>
      </c>
      <c r="P101" t="s">
        <v>472</v>
      </c>
      <c r="Q101">
        <v>1</v>
      </c>
      <c r="W101">
        <v>0</v>
      </c>
      <c r="X101">
        <v>-1417349443</v>
      </c>
      <c r="Y101">
        <f t="shared" si="42"/>
        <v>5.23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44.46</v>
      </c>
      <c r="AL101">
        <v>1</v>
      </c>
      <c r="AM101">
        <v>4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5.23</v>
      </c>
      <c r="AU101" t="s">
        <v>3</v>
      </c>
      <c r="AV101">
        <v>2</v>
      </c>
      <c r="AW101">
        <v>2</v>
      </c>
      <c r="AX101">
        <v>88223517</v>
      </c>
      <c r="AY101">
        <v>1</v>
      </c>
      <c r="AZ101">
        <v>0</v>
      </c>
      <c r="BA101">
        <v>79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ROUND(Y101*Source!I91,7)</f>
        <v>32.552565999999999</v>
      </c>
      <c r="CY101">
        <f>AD101</f>
        <v>0</v>
      </c>
      <c r="CZ101">
        <f>AH101</f>
        <v>0</v>
      </c>
      <c r="DA101">
        <f>AL101</f>
        <v>1</v>
      </c>
      <c r="DB101">
        <f t="shared" si="43"/>
        <v>0</v>
      </c>
      <c r="DC101">
        <f t="shared" si="44"/>
        <v>0</v>
      </c>
      <c r="DD101" t="s">
        <v>3</v>
      </c>
      <c r="DE101" t="s">
        <v>3</v>
      </c>
      <c r="DF101">
        <f>ROUND(ROUND(AE101,0)*CX101,0)</f>
        <v>0</v>
      </c>
      <c r="DG101">
        <f t="shared" si="58"/>
        <v>0</v>
      </c>
      <c r="DH101">
        <f>ROUND(ROUND(AG101*AK101,0)*CX101,0)</f>
        <v>0</v>
      </c>
      <c r="DI101">
        <f t="shared" ref="DI101:DI114" si="61">ROUND(ROUND(AH101,0)*CX101,0)</f>
        <v>0</v>
      </c>
      <c r="DJ101">
        <f>DI101</f>
        <v>0</v>
      </c>
      <c r="DK101">
        <v>0</v>
      </c>
      <c r="DL101" t="s">
        <v>3</v>
      </c>
      <c r="DM101">
        <v>0</v>
      </c>
      <c r="DN101" t="s">
        <v>3</v>
      </c>
      <c r="DO101">
        <v>0</v>
      </c>
      <c r="GQ101">
        <v>-1</v>
      </c>
      <c r="GR101">
        <v>-1</v>
      </c>
    </row>
    <row r="102" spans="1:200" x14ac:dyDescent="0.2">
      <c r="A102">
        <f>ROW(Source!A91)</f>
        <v>91</v>
      </c>
      <c r="B102">
        <v>88223195</v>
      </c>
      <c r="C102">
        <v>88223500</v>
      </c>
      <c r="D102">
        <v>48205768</v>
      </c>
      <c r="E102">
        <v>1</v>
      </c>
      <c r="F102">
        <v>1</v>
      </c>
      <c r="G102">
        <v>1</v>
      </c>
      <c r="H102">
        <v>2</v>
      </c>
      <c r="I102" t="s">
        <v>494</v>
      </c>
      <c r="J102" t="s">
        <v>495</v>
      </c>
      <c r="K102" t="s">
        <v>496</v>
      </c>
      <c r="L102">
        <v>1367</v>
      </c>
      <c r="N102">
        <v>1011</v>
      </c>
      <c r="O102" t="s">
        <v>478</v>
      </c>
      <c r="P102" t="s">
        <v>478</v>
      </c>
      <c r="Q102">
        <v>1</v>
      </c>
      <c r="W102">
        <v>0</v>
      </c>
      <c r="X102">
        <v>1098214667</v>
      </c>
      <c r="Y102">
        <f t="shared" si="42"/>
        <v>1.66</v>
      </c>
      <c r="AA102">
        <v>0</v>
      </c>
      <c r="AB102">
        <v>482.65</v>
      </c>
      <c r="AC102">
        <v>600.21</v>
      </c>
      <c r="AD102">
        <v>0</v>
      </c>
      <c r="AE102">
        <v>0</v>
      </c>
      <c r="AF102">
        <v>31.26</v>
      </c>
      <c r="AG102">
        <v>13.5</v>
      </c>
      <c r="AH102">
        <v>0</v>
      </c>
      <c r="AI102">
        <v>1</v>
      </c>
      <c r="AJ102">
        <v>15.44</v>
      </c>
      <c r="AK102">
        <v>44.46</v>
      </c>
      <c r="AL102">
        <v>1</v>
      </c>
      <c r="AM102">
        <v>4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1.66</v>
      </c>
      <c r="AU102" t="s">
        <v>3</v>
      </c>
      <c r="AV102">
        <v>0</v>
      </c>
      <c r="AW102">
        <v>2</v>
      </c>
      <c r="AX102">
        <v>88223518</v>
      </c>
      <c r="AY102">
        <v>1</v>
      </c>
      <c r="AZ102">
        <v>0</v>
      </c>
      <c r="BA102">
        <v>80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f>ROUND(Y102*Source!I91*DO102,7)</f>
        <v>0</v>
      </c>
      <c r="CX102">
        <f>ROUND(Y102*Source!I91,7)</f>
        <v>10.332172</v>
      </c>
      <c r="CY102">
        <f>AB102</f>
        <v>482.65</v>
      </c>
      <c r="CZ102">
        <f>AF102</f>
        <v>31.26</v>
      </c>
      <c r="DA102">
        <f>AJ102</f>
        <v>15.44</v>
      </c>
      <c r="DB102">
        <f t="shared" si="43"/>
        <v>51.89</v>
      </c>
      <c r="DC102">
        <f t="shared" si="44"/>
        <v>22.41</v>
      </c>
      <c r="DD102" t="s">
        <v>3</v>
      </c>
      <c r="DE102" t="s">
        <v>3</v>
      </c>
      <c r="DF102">
        <f>ROUND(ROUND(AE102,0)*CX102,0)</f>
        <v>0</v>
      </c>
      <c r="DG102">
        <f>ROUND(ROUND(AF102*AJ102,0)*CX102,0)</f>
        <v>4990</v>
      </c>
      <c r="DH102">
        <f>ROUND(ROUND(AG102*AK102,0)*CX102,0)</f>
        <v>6199</v>
      </c>
      <c r="DI102">
        <f t="shared" si="61"/>
        <v>0</v>
      </c>
      <c r="DJ102">
        <f>DG102</f>
        <v>4990</v>
      </c>
      <c r="DK102">
        <v>0</v>
      </c>
      <c r="DL102" t="s">
        <v>3</v>
      </c>
      <c r="DM102">
        <v>0</v>
      </c>
      <c r="DN102" t="s">
        <v>3</v>
      </c>
      <c r="DO102">
        <v>0</v>
      </c>
      <c r="GQ102">
        <v>-1</v>
      </c>
      <c r="GR102">
        <v>-1</v>
      </c>
    </row>
    <row r="103" spans="1:200" x14ac:dyDescent="0.2">
      <c r="A103">
        <f>ROW(Source!A91)</f>
        <v>91</v>
      </c>
      <c r="B103">
        <v>88223195</v>
      </c>
      <c r="C103">
        <v>88223500</v>
      </c>
      <c r="D103">
        <v>48206504</v>
      </c>
      <c r="E103">
        <v>1</v>
      </c>
      <c r="F103">
        <v>1</v>
      </c>
      <c r="G103">
        <v>1</v>
      </c>
      <c r="H103">
        <v>2</v>
      </c>
      <c r="I103" t="s">
        <v>485</v>
      </c>
      <c r="J103" t="s">
        <v>486</v>
      </c>
      <c r="K103" t="s">
        <v>487</v>
      </c>
      <c r="L103">
        <v>1367</v>
      </c>
      <c r="N103">
        <v>1011</v>
      </c>
      <c r="O103" t="s">
        <v>478</v>
      </c>
      <c r="P103" t="s">
        <v>478</v>
      </c>
      <c r="Q103">
        <v>1</v>
      </c>
      <c r="W103">
        <v>0</v>
      </c>
      <c r="X103">
        <v>2001246382</v>
      </c>
      <c r="Y103">
        <f t="shared" si="42"/>
        <v>3.57</v>
      </c>
      <c r="AA103">
        <v>0</v>
      </c>
      <c r="AB103">
        <v>1014.56</v>
      </c>
      <c r="AC103">
        <v>515.74</v>
      </c>
      <c r="AD103">
        <v>0</v>
      </c>
      <c r="AE103">
        <v>0</v>
      </c>
      <c r="AF103">
        <v>65.709999999999994</v>
      </c>
      <c r="AG103">
        <v>11.6</v>
      </c>
      <c r="AH103">
        <v>0</v>
      </c>
      <c r="AI103">
        <v>1</v>
      </c>
      <c r="AJ103">
        <v>15.44</v>
      </c>
      <c r="AK103">
        <v>44.46</v>
      </c>
      <c r="AL103">
        <v>1</v>
      </c>
      <c r="AM103">
        <v>4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3.57</v>
      </c>
      <c r="AU103" t="s">
        <v>3</v>
      </c>
      <c r="AV103">
        <v>0</v>
      </c>
      <c r="AW103">
        <v>2</v>
      </c>
      <c r="AX103">
        <v>88223519</v>
      </c>
      <c r="AY103">
        <v>1</v>
      </c>
      <c r="AZ103">
        <v>0</v>
      </c>
      <c r="BA103">
        <v>81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V103">
        <v>0</v>
      </c>
      <c r="CW103">
        <f>ROUND(Y103*Source!I91*DO103,7)</f>
        <v>0</v>
      </c>
      <c r="CX103">
        <f>ROUND(Y103*Source!I91,7)</f>
        <v>22.220393999999999</v>
      </c>
      <c r="CY103">
        <f>AB103</f>
        <v>1014.56</v>
      </c>
      <c r="CZ103">
        <f>AF103</f>
        <v>65.709999999999994</v>
      </c>
      <c r="DA103">
        <f>AJ103</f>
        <v>15.44</v>
      </c>
      <c r="DB103">
        <f t="shared" si="43"/>
        <v>234.58</v>
      </c>
      <c r="DC103">
        <f t="shared" si="44"/>
        <v>41.41</v>
      </c>
      <c r="DD103" t="s">
        <v>3</v>
      </c>
      <c r="DE103" t="s">
        <v>3</v>
      </c>
      <c r="DF103">
        <f>ROUND(ROUND(AE103,0)*CX103,0)</f>
        <v>0</v>
      </c>
      <c r="DG103">
        <f>ROUND(ROUND(AF103*AJ103,0)*CX103,0)</f>
        <v>22554</v>
      </c>
      <c r="DH103">
        <f>ROUND(ROUND(AG103*AK103,0)*CX103,0)</f>
        <v>11466</v>
      </c>
      <c r="DI103">
        <f t="shared" si="61"/>
        <v>0</v>
      </c>
      <c r="DJ103">
        <f>DG103</f>
        <v>22554</v>
      </c>
      <c r="DK103">
        <v>0</v>
      </c>
      <c r="DL103" t="s">
        <v>3</v>
      </c>
      <c r="DM103">
        <v>0</v>
      </c>
      <c r="DN103" t="s">
        <v>3</v>
      </c>
      <c r="DO103">
        <v>0</v>
      </c>
      <c r="GQ103">
        <v>-1</v>
      </c>
      <c r="GR103">
        <v>-1</v>
      </c>
    </row>
    <row r="104" spans="1:200" x14ac:dyDescent="0.2">
      <c r="A104">
        <f>ROW(Source!A91)</f>
        <v>91</v>
      </c>
      <c r="B104">
        <v>88223195</v>
      </c>
      <c r="C104">
        <v>88223500</v>
      </c>
      <c r="D104">
        <v>48056613</v>
      </c>
      <c r="E104">
        <v>1</v>
      </c>
      <c r="F104">
        <v>1</v>
      </c>
      <c r="G104">
        <v>1</v>
      </c>
      <c r="H104">
        <v>3</v>
      </c>
      <c r="I104" t="s">
        <v>107</v>
      </c>
      <c r="J104" t="s">
        <v>110</v>
      </c>
      <c r="K104" t="s">
        <v>108</v>
      </c>
      <c r="L104">
        <v>1301</v>
      </c>
      <c r="N104">
        <v>1003</v>
      </c>
      <c r="O104" t="s">
        <v>109</v>
      </c>
      <c r="P104" t="s">
        <v>109</v>
      </c>
      <c r="Q104">
        <v>1</v>
      </c>
      <c r="W104">
        <v>1</v>
      </c>
      <c r="X104">
        <v>-401269913</v>
      </c>
      <c r="Y104">
        <f t="shared" si="42"/>
        <v>-402</v>
      </c>
      <c r="AA104">
        <v>62.21</v>
      </c>
      <c r="AB104">
        <v>0</v>
      </c>
      <c r="AC104">
        <v>0</v>
      </c>
      <c r="AD104">
        <v>0</v>
      </c>
      <c r="AE104">
        <v>6.38</v>
      </c>
      <c r="AF104">
        <v>0</v>
      </c>
      <c r="AG104">
        <v>0</v>
      </c>
      <c r="AH104">
        <v>0</v>
      </c>
      <c r="AI104">
        <v>9.75</v>
      </c>
      <c r="AJ104">
        <v>1</v>
      </c>
      <c r="AK104">
        <v>1</v>
      </c>
      <c r="AL104">
        <v>1</v>
      </c>
      <c r="AM104">
        <v>4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-402</v>
      </c>
      <c r="AU104" t="s">
        <v>3</v>
      </c>
      <c r="AV104">
        <v>0</v>
      </c>
      <c r="AW104">
        <v>2</v>
      </c>
      <c r="AX104">
        <v>88223520</v>
      </c>
      <c r="AY104">
        <v>1</v>
      </c>
      <c r="AZ104">
        <v>6144</v>
      </c>
      <c r="BA104">
        <v>82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v>0</v>
      </c>
      <c r="CX104">
        <f>ROUND(Y104*Source!I91,7)</f>
        <v>-2502.1284000000001</v>
      </c>
      <c r="CY104">
        <f t="shared" ref="CY104:CY114" si="62">AA104</f>
        <v>62.21</v>
      </c>
      <c r="CZ104">
        <f t="shared" ref="CZ104:CZ114" si="63">AE104</f>
        <v>6.38</v>
      </c>
      <c r="DA104">
        <f t="shared" ref="DA104:DA114" si="64">AI104</f>
        <v>9.75</v>
      </c>
      <c r="DB104">
        <f t="shared" si="43"/>
        <v>-2564.7600000000002</v>
      </c>
      <c r="DC104">
        <f t="shared" si="44"/>
        <v>0</v>
      </c>
      <c r="DD104" t="s">
        <v>3</v>
      </c>
      <c r="DE104" t="s">
        <v>3</v>
      </c>
      <c r="DF104">
        <f t="shared" ref="DF104:DF114" si="65">ROUND(ROUND(AE104*AI104,0)*CX104,0)</f>
        <v>-155132</v>
      </c>
      <c r="DG104">
        <f t="shared" ref="DG104:DG116" si="66">ROUND(ROUND(AF104,0)*CX104,0)</f>
        <v>0</v>
      </c>
      <c r="DH104">
        <f t="shared" ref="DH104:DH115" si="67">ROUND(ROUND(AG104,0)*CX104,0)</f>
        <v>0</v>
      </c>
      <c r="DI104">
        <f t="shared" si="61"/>
        <v>0</v>
      </c>
      <c r="DJ104">
        <f t="shared" ref="DJ104:DJ114" si="68">DF104</f>
        <v>-155132</v>
      </c>
      <c r="DK104">
        <v>0</v>
      </c>
      <c r="DL104" t="s">
        <v>3</v>
      </c>
      <c r="DM104">
        <v>0</v>
      </c>
      <c r="DN104" t="s">
        <v>3</v>
      </c>
      <c r="DO104">
        <v>0</v>
      </c>
      <c r="GP104">
        <v>0</v>
      </c>
      <c r="GQ104">
        <v>-1</v>
      </c>
      <c r="GR104">
        <v>-1</v>
      </c>
    </row>
    <row r="105" spans="1:200" x14ac:dyDescent="0.2">
      <c r="A105">
        <f>ROW(Source!A91)</f>
        <v>91</v>
      </c>
      <c r="B105">
        <v>88223195</v>
      </c>
      <c r="C105">
        <v>88223500</v>
      </c>
      <c r="D105">
        <v>48056614</v>
      </c>
      <c r="E105">
        <v>1</v>
      </c>
      <c r="F105">
        <v>1</v>
      </c>
      <c r="G105">
        <v>1</v>
      </c>
      <c r="H105">
        <v>3</v>
      </c>
      <c r="I105" t="s">
        <v>112</v>
      </c>
      <c r="J105" t="s">
        <v>114</v>
      </c>
      <c r="K105" t="s">
        <v>113</v>
      </c>
      <c r="L105">
        <v>1301</v>
      </c>
      <c r="N105">
        <v>1003</v>
      </c>
      <c r="O105" t="s">
        <v>109</v>
      </c>
      <c r="P105" t="s">
        <v>109</v>
      </c>
      <c r="Q105">
        <v>1</v>
      </c>
      <c r="W105">
        <v>1</v>
      </c>
      <c r="X105">
        <v>-602402899</v>
      </c>
      <c r="Y105">
        <f t="shared" si="42"/>
        <v>-43</v>
      </c>
      <c r="AA105">
        <v>77.510000000000005</v>
      </c>
      <c r="AB105">
        <v>0</v>
      </c>
      <c r="AC105">
        <v>0</v>
      </c>
      <c r="AD105">
        <v>0</v>
      </c>
      <c r="AE105">
        <v>7.95</v>
      </c>
      <c r="AF105">
        <v>0</v>
      </c>
      <c r="AG105">
        <v>0</v>
      </c>
      <c r="AH105">
        <v>0</v>
      </c>
      <c r="AI105">
        <v>9.75</v>
      </c>
      <c r="AJ105">
        <v>1</v>
      </c>
      <c r="AK105">
        <v>1</v>
      </c>
      <c r="AL105">
        <v>1</v>
      </c>
      <c r="AM105">
        <v>4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-43</v>
      </c>
      <c r="AU105" t="s">
        <v>3</v>
      </c>
      <c r="AV105">
        <v>0</v>
      </c>
      <c r="AW105">
        <v>2</v>
      </c>
      <c r="AX105">
        <v>88223521</v>
      </c>
      <c r="AY105">
        <v>1</v>
      </c>
      <c r="AZ105">
        <v>6144</v>
      </c>
      <c r="BA105">
        <v>83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v>0</v>
      </c>
      <c r="CX105">
        <f>ROUND(Y105*Source!I91,7)</f>
        <v>-267.64060000000001</v>
      </c>
      <c r="CY105">
        <f t="shared" si="62"/>
        <v>77.510000000000005</v>
      </c>
      <c r="CZ105">
        <f t="shared" si="63"/>
        <v>7.95</v>
      </c>
      <c r="DA105">
        <f t="shared" si="64"/>
        <v>9.75</v>
      </c>
      <c r="DB105">
        <f t="shared" si="43"/>
        <v>-341.85</v>
      </c>
      <c r="DC105">
        <f t="shared" si="44"/>
        <v>0</v>
      </c>
      <c r="DD105" t="s">
        <v>3</v>
      </c>
      <c r="DE105" t="s">
        <v>3</v>
      </c>
      <c r="DF105">
        <f t="shared" si="65"/>
        <v>-20876</v>
      </c>
      <c r="DG105">
        <f t="shared" si="66"/>
        <v>0</v>
      </c>
      <c r="DH105">
        <f t="shared" si="67"/>
        <v>0</v>
      </c>
      <c r="DI105">
        <f t="shared" si="61"/>
        <v>0</v>
      </c>
      <c r="DJ105">
        <f t="shared" si="68"/>
        <v>-20876</v>
      </c>
      <c r="DK105">
        <v>0</v>
      </c>
      <c r="DL105" t="s">
        <v>3</v>
      </c>
      <c r="DM105">
        <v>0</v>
      </c>
      <c r="DN105" t="s">
        <v>3</v>
      </c>
      <c r="DO105">
        <v>0</v>
      </c>
      <c r="GP105">
        <v>0</v>
      </c>
      <c r="GQ105">
        <v>-1</v>
      </c>
      <c r="GR105">
        <v>-1</v>
      </c>
    </row>
    <row r="106" spans="1:200" x14ac:dyDescent="0.2">
      <c r="A106">
        <f>ROW(Source!A91)</f>
        <v>91</v>
      </c>
      <c r="B106">
        <v>88223195</v>
      </c>
      <c r="C106">
        <v>88223500</v>
      </c>
      <c r="D106">
        <v>48056699</v>
      </c>
      <c r="E106">
        <v>1</v>
      </c>
      <c r="F106">
        <v>1</v>
      </c>
      <c r="G106">
        <v>1</v>
      </c>
      <c r="H106">
        <v>3</v>
      </c>
      <c r="I106" t="s">
        <v>116</v>
      </c>
      <c r="J106" t="s">
        <v>118</v>
      </c>
      <c r="K106" t="s">
        <v>117</v>
      </c>
      <c r="L106">
        <v>1302</v>
      </c>
      <c r="N106">
        <v>1003</v>
      </c>
      <c r="O106" t="s">
        <v>76</v>
      </c>
      <c r="P106" t="s">
        <v>76</v>
      </c>
      <c r="Q106">
        <v>10</v>
      </c>
      <c r="W106">
        <v>1</v>
      </c>
      <c r="X106">
        <v>-236616192</v>
      </c>
      <c r="Y106">
        <f t="shared" si="42"/>
        <v>-29.3</v>
      </c>
      <c r="AA106">
        <v>624.98</v>
      </c>
      <c r="AB106">
        <v>0</v>
      </c>
      <c r="AC106">
        <v>0</v>
      </c>
      <c r="AD106">
        <v>0</v>
      </c>
      <c r="AE106">
        <v>64.099999999999994</v>
      </c>
      <c r="AF106">
        <v>0</v>
      </c>
      <c r="AG106">
        <v>0</v>
      </c>
      <c r="AH106">
        <v>0</v>
      </c>
      <c r="AI106">
        <v>9.75</v>
      </c>
      <c r="AJ106">
        <v>1</v>
      </c>
      <c r="AK106">
        <v>1</v>
      </c>
      <c r="AL106">
        <v>1</v>
      </c>
      <c r="AM106">
        <v>4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-29.3</v>
      </c>
      <c r="AU106" t="s">
        <v>3</v>
      </c>
      <c r="AV106">
        <v>0</v>
      </c>
      <c r="AW106">
        <v>2</v>
      </c>
      <c r="AX106">
        <v>88223522</v>
      </c>
      <c r="AY106">
        <v>1</v>
      </c>
      <c r="AZ106">
        <v>6144</v>
      </c>
      <c r="BA106">
        <v>84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V106">
        <v>0</v>
      </c>
      <c r="CW106">
        <v>0</v>
      </c>
      <c r="CX106">
        <f>ROUND(Y106*Source!I91,7)</f>
        <v>-182.36905999999999</v>
      </c>
      <c r="CY106">
        <f t="shared" si="62"/>
        <v>624.98</v>
      </c>
      <c r="CZ106">
        <f t="shared" si="63"/>
        <v>64.099999999999994</v>
      </c>
      <c r="DA106">
        <f t="shared" si="64"/>
        <v>9.75</v>
      </c>
      <c r="DB106">
        <f t="shared" si="43"/>
        <v>-1878.13</v>
      </c>
      <c r="DC106">
        <f t="shared" si="44"/>
        <v>0</v>
      </c>
      <c r="DD106" t="s">
        <v>3</v>
      </c>
      <c r="DE106" t="s">
        <v>3</v>
      </c>
      <c r="DF106">
        <f t="shared" si="65"/>
        <v>-113981</v>
      </c>
      <c r="DG106">
        <f t="shared" si="66"/>
        <v>0</v>
      </c>
      <c r="DH106">
        <f t="shared" si="67"/>
        <v>0</v>
      </c>
      <c r="DI106">
        <f t="shared" si="61"/>
        <v>0</v>
      </c>
      <c r="DJ106">
        <f t="shared" si="68"/>
        <v>-113981</v>
      </c>
      <c r="DK106">
        <v>0</v>
      </c>
      <c r="DL106" t="s">
        <v>3</v>
      </c>
      <c r="DM106">
        <v>0</v>
      </c>
      <c r="DN106" t="s">
        <v>3</v>
      </c>
      <c r="DO106">
        <v>0</v>
      </c>
      <c r="GP106">
        <v>0</v>
      </c>
      <c r="GQ106">
        <v>-1</v>
      </c>
      <c r="GR106">
        <v>-1</v>
      </c>
    </row>
    <row r="107" spans="1:200" x14ac:dyDescent="0.2">
      <c r="A107">
        <f>ROW(Source!A91)</f>
        <v>91</v>
      </c>
      <c r="B107">
        <v>88223195</v>
      </c>
      <c r="C107">
        <v>88223500</v>
      </c>
      <c r="D107">
        <v>48058819</v>
      </c>
      <c r="E107">
        <v>1</v>
      </c>
      <c r="F107">
        <v>1</v>
      </c>
      <c r="G107">
        <v>1</v>
      </c>
      <c r="H107">
        <v>3</v>
      </c>
      <c r="I107" t="s">
        <v>120</v>
      </c>
      <c r="J107" t="s">
        <v>123</v>
      </c>
      <c r="K107" t="s">
        <v>121</v>
      </c>
      <c r="L107">
        <v>1455</v>
      </c>
      <c r="N107">
        <v>1013</v>
      </c>
      <c r="O107" t="s">
        <v>122</v>
      </c>
      <c r="P107" t="s">
        <v>122</v>
      </c>
      <c r="Q107">
        <v>1</v>
      </c>
      <c r="W107">
        <v>1</v>
      </c>
      <c r="X107">
        <v>1137178285</v>
      </c>
      <c r="Y107">
        <f t="shared" si="42"/>
        <v>-65.2</v>
      </c>
      <c r="AA107">
        <v>68.540000000000006</v>
      </c>
      <c r="AB107">
        <v>0</v>
      </c>
      <c r="AC107">
        <v>0</v>
      </c>
      <c r="AD107">
        <v>0</v>
      </c>
      <c r="AE107">
        <v>7.03</v>
      </c>
      <c r="AF107">
        <v>0</v>
      </c>
      <c r="AG107">
        <v>0</v>
      </c>
      <c r="AH107">
        <v>0</v>
      </c>
      <c r="AI107">
        <v>9.75</v>
      </c>
      <c r="AJ107">
        <v>1</v>
      </c>
      <c r="AK107">
        <v>1</v>
      </c>
      <c r="AL107">
        <v>1</v>
      </c>
      <c r="AM107">
        <v>4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-65.2</v>
      </c>
      <c r="AU107" t="s">
        <v>3</v>
      </c>
      <c r="AV107">
        <v>0</v>
      </c>
      <c r="AW107">
        <v>2</v>
      </c>
      <c r="AX107">
        <v>88223523</v>
      </c>
      <c r="AY107">
        <v>1</v>
      </c>
      <c r="AZ107">
        <v>6144</v>
      </c>
      <c r="BA107">
        <v>85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ROUND(Y107*Source!I91,7)</f>
        <v>-405.81783999999999</v>
      </c>
      <c r="CY107">
        <f t="shared" si="62"/>
        <v>68.540000000000006</v>
      </c>
      <c r="CZ107">
        <f t="shared" si="63"/>
        <v>7.03</v>
      </c>
      <c r="DA107">
        <f t="shared" si="64"/>
        <v>9.75</v>
      </c>
      <c r="DB107">
        <f t="shared" si="43"/>
        <v>-458.36</v>
      </c>
      <c r="DC107">
        <f t="shared" si="44"/>
        <v>0</v>
      </c>
      <c r="DD107" t="s">
        <v>3</v>
      </c>
      <c r="DE107" t="s">
        <v>3</v>
      </c>
      <c r="DF107">
        <f t="shared" si="65"/>
        <v>-28001</v>
      </c>
      <c r="DG107">
        <f t="shared" si="66"/>
        <v>0</v>
      </c>
      <c r="DH107">
        <f t="shared" si="67"/>
        <v>0</v>
      </c>
      <c r="DI107">
        <f t="shared" si="61"/>
        <v>0</v>
      </c>
      <c r="DJ107">
        <f t="shared" si="68"/>
        <v>-28001</v>
      </c>
      <c r="DK107">
        <v>0</v>
      </c>
      <c r="DL107" t="s">
        <v>3</v>
      </c>
      <c r="DM107">
        <v>0</v>
      </c>
      <c r="DN107" t="s">
        <v>3</v>
      </c>
      <c r="DO107">
        <v>0</v>
      </c>
      <c r="GP107">
        <v>0</v>
      </c>
      <c r="GQ107">
        <v>-1</v>
      </c>
      <c r="GR107">
        <v>-1</v>
      </c>
    </row>
    <row r="108" spans="1:200" x14ac:dyDescent="0.2">
      <c r="A108">
        <f>ROW(Source!A91)</f>
        <v>91</v>
      </c>
      <c r="B108">
        <v>88223195</v>
      </c>
      <c r="C108">
        <v>88223500</v>
      </c>
      <c r="D108">
        <v>48081733</v>
      </c>
      <c r="E108">
        <v>1</v>
      </c>
      <c r="F108">
        <v>1</v>
      </c>
      <c r="G108">
        <v>1</v>
      </c>
      <c r="H108">
        <v>3</v>
      </c>
      <c r="I108" t="s">
        <v>497</v>
      </c>
      <c r="J108" t="s">
        <v>498</v>
      </c>
      <c r="K108" t="s">
        <v>499</v>
      </c>
      <c r="L108">
        <v>1425</v>
      </c>
      <c r="N108">
        <v>1013</v>
      </c>
      <c r="O108" t="s">
        <v>323</v>
      </c>
      <c r="P108" t="s">
        <v>323</v>
      </c>
      <c r="Q108">
        <v>1</v>
      </c>
      <c r="W108">
        <v>0</v>
      </c>
      <c r="X108">
        <v>-1512750844</v>
      </c>
      <c r="Y108" s="78">
        <f>'4.Ведомость_списания'!F70</f>
        <v>8</v>
      </c>
      <c r="AA108">
        <v>487.5</v>
      </c>
      <c r="AB108">
        <v>0</v>
      </c>
      <c r="AC108">
        <v>0</v>
      </c>
      <c r="AD108">
        <v>0</v>
      </c>
      <c r="AE108">
        <v>50</v>
      </c>
      <c r="AF108">
        <v>0</v>
      </c>
      <c r="AG108">
        <v>0</v>
      </c>
      <c r="AH108">
        <v>0</v>
      </c>
      <c r="AI108">
        <v>9.75</v>
      </c>
      <c r="AJ108">
        <v>1</v>
      </c>
      <c r="AK108">
        <v>1</v>
      </c>
      <c r="AL108">
        <v>1</v>
      </c>
      <c r="AM108">
        <v>4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8</v>
      </c>
      <c r="AU108" t="s">
        <v>3</v>
      </c>
      <c r="AV108">
        <v>0</v>
      </c>
      <c r="AW108">
        <v>2</v>
      </c>
      <c r="AX108">
        <v>88223525</v>
      </c>
      <c r="AY108">
        <v>1</v>
      </c>
      <c r="AZ108">
        <v>0</v>
      </c>
      <c r="BA108">
        <v>87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v>0</v>
      </c>
      <c r="CX108">
        <f>ROUND(Y108*Source!I91,7)</f>
        <v>49.793599999999998</v>
      </c>
      <c r="CY108">
        <f t="shared" si="62"/>
        <v>487.5</v>
      </c>
      <c r="CZ108">
        <f t="shared" si="63"/>
        <v>50</v>
      </c>
      <c r="DA108">
        <f t="shared" si="64"/>
        <v>9.75</v>
      </c>
      <c r="DB108">
        <f t="shared" si="43"/>
        <v>400</v>
      </c>
      <c r="DC108">
        <f t="shared" si="44"/>
        <v>0</v>
      </c>
      <c r="DD108" t="s">
        <v>3</v>
      </c>
      <c r="DE108" t="s">
        <v>3</v>
      </c>
      <c r="DF108">
        <f t="shared" si="65"/>
        <v>24299</v>
      </c>
      <c r="DG108">
        <f t="shared" si="66"/>
        <v>0</v>
      </c>
      <c r="DH108">
        <f t="shared" si="67"/>
        <v>0</v>
      </c>
      <c r="DI108">
        <f t="shared" si="61"/>
        <v>0</v>
      </c>
      <c r="DJ108">
        <f t="shared" si="68"/>
        <v>24299</v>
      </c>
      <c r="DK108">
        <v>0</v>
      </c>
      <c r="DL108" t="s">
        <v>3</v>
      </c>
      <c r="DM108">
        <v>0</v>
      </c>
      <c r="DN108" t="s">
        <v>3</v>
      </c>
      <c r="DO108">
        <v>0</v>
      </c>
      <c r="GQ108">
        <v>-1</v>
      </c>
      <c r="GR108">
        <v>-1</v>
      </c>
    </row>
    <row r="109" spans="1:200" x14ac:dyDescent="0.2">
      <c r="A109">
        <f>ROW(Source!A91)</f>
        <v>91</v>
      </c>
      <c r="B109">
        <v>88223195</v>
      </c>
      <c r="C109">
        <v>88223500</v>
      </c>
      <c r="D109">
        <v>48088197</v>
      </c>
      <c r="E109">
        <v>1</v>
      </c>
      <c r="F109">
        <v>1</v>
      </c>
      <c r="G109">
        <v>1</v>
      </c>
      <c r="H109">
        <v>3</v>
      </c>
      <c r="I109" t="s">
        <v>500</v>
      </c>
      <c r="J109" t="s">
        <v>501</v>
      </c>
      <c r="K109" t="s">
        <v>502</v>
      </c>
      <c r="L109">
        <v>1296</v>
      </c>
      <c r="N109">
        <v>1002</v>
      </c>
      <c r="O109" t="s">
        <v>503</v>
      </c>
      <c r="P109" t="s">
        <v>503</v>
      </c>
      <c r="Q109">
        <v>1</v>
      </c>
      <c r="W109">
        <v>0</v>
      </c>
      <c r="X109">
        <v>128475473</v>
      </c>
      <c r="Y109" s="78">
        <f>'4.Ведомость_списания'!F71</f>
        <v>92.6</v>
      </c>
      <c r="AA109">
        <v>456.89</v>
      </c>
      <c r="AB109">
        <v>0</v>
      </c>
      <c r="AC109">
        <v>0</v>
      </c>
      <c r="AD109">
        <v>0</v>
      </c>
      <c r="AE109">
        <v>46.86</v>
      </c>
      <c r="AF109">
        <v>0</v>
      </c>
      <c r="AG109">
        <v>0</v>
      </c>
      <c r="AH109">
        <v>0</v>
      </c>
      <c r="AI109">
        <v>9.75</v>
      </c>
      <c r="AJ109">
        <v>1</v>
      </c>
      <c r="AK109">
        <v>1</v>
      </c>
      <c r="AL109">
        <v>1</v>
      </c>
      <c r="AM109">
        <v>4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92.6</v>
      </c>
      <c r="AU109" t="s">
        <v>3</v>
      </c>
      <c r="AV109">
        <v>0</v>
      </c>
      <c r="AW109">
        <v>2</v>
      </c>
      <c r="AX109">
        <v>88223526</v>
      </c>
      <c r="AY109">
        <v>1</v>
      </c>
      <c r="AZ109">
        <v>0</v>
      </c>
      <c r="BA109">
        <v>88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ROUND(Y109*Source!I91,7)</f>
        <v>576.36091999999996</v>
      </c>
      <c r="CY109">
        <f t="shared" si="62"/>
        <v>456.89</v>
      </c>
      <c r="CZ109">
        <f t="shared" si="63"/>
        <v>46.86</v>
      </c>
      <c r="DA109">
        <f t="shared" si="64"/>
        <v>9.75</v>
      </c>
      <c r="DB109">
        <f t="shared" si="43"/>
        <v>4339.24</v>
      </c>
      <c r="DC109">
        <f t="shared" si="44"/>
        <v>0</v>
      </c>
      <c r="DD109" t="s">
        <v>3</v>
      </c>
      <c r="DE109" t="s">
        <v>3</v>
      </c>
      <c r="DF109">
        <f t="shared" si="65"/>
        <v>263397</v>
      </c>
      <c r="DG109">
        <f t="shared" si="66"/>
        <v>0</v>
      </c>
      <c r="DH109">
        <f t="shared" si="67"/>
        <v>0</v>
      </c>
      <c r="DI109">
        <f t="shared" si="61"/>
        <v>0</v>
      </c>
      <c r="DJ109">
        <f t="shared" si="68"/>
        <v>263397</v>
      </c>
      <c r="DK109">
        <v>0</v>
      </c>
      <c r="DL109" t="s">
        <v>3</v>
      </c>
      <c r="DM109">
        <v>0</v>
      </c>
      <c r="DN109" t="s">
        <v>3</v>
      </c>
      <c r="DO109">
        <v>0</v>
      </c>
      <c r="GQ109">
        <v>-1</v>
      </c>
      <c r="GR109">
        <v>-1</v>
      </c>
    </row>
    <row r="110" spans="1:200" x14ac:dyDescent="0.2">
      <c r="A110">
        <f>ROW(Source!A91)</f>
        <v>91</v>
      </c>
      <c r="B110">
        <v>88223195</v>
      </c>
      <c r="C110">
        <v>88223500</v>
      </c>
      <c r="D110">
        <v>0</v>
      </c>
      <c r="E110">
        <v>1</v>
      </c>
      <c r="F110">
        <v>1</v>
      </c>
      <c r="G110">
        <v>1</v>
      </c>
      <c r="H110">
        <v>3</v>
      </c>
      <c r="I110" t="s">
        <v>28</v>
      </c>
      <c r="J110" t="s">
        <v>3</v>
      </c>
      <c r="K110" t="s">
        <v>124</v>
      </c>
      <c r="L110">
        <v>1301</v>
      </c>
      <c r="N110">
        <v>1003</v>
      </c>
      <c r="O110" t="s">
        <v>109</v>
      </c>
      <c r="P110" t="s">
        <v>109</v>
      </c>
      <c r="Q110">
        <v>1</v>
      </c>
      <c r="W110">
        <v>0</v>
      </c>
      <c r="X110">
        <v>-1945252716</v>
      </c>
      <c r="Y110">
        <f t="shared" si="42"/>
        <v>371.55779056</v>
      </c>
      <c r="AA110">
        <v>12.18</v>
      </c>
      <c r="AB110">
        <v>0</v>
      </c>
      <c r="AC110">
        <v>0</v>
      </c>
      <c r="AD110">
        <v>0</v>
      </c>
      <c r="AE110">
        <v>12.73</v>
      </c>
      <c r="AF110">
        <v>0</v>
      </c>
      <c r="AG110">
        <v>0</v>
      </c>
      <c r="AH110">
        <v>0</v>
      </c>
      <c r="AI110">
        <v>9.75</v>
      </c>
      <c r="AJ110">
        <v>1</v>
      </c>
      <c r="AK110">
        <v>1</v>
      </c>
      <c r="AL110">
        <v>1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 t="s">
        <v>3</v>
      </c>
      <c r="AT110">
        <v>371.55779056</v>
      </c>
      <c r="AU110" t="s">
        <v>3</v>
      </c>
      <c r="AV110">
        <v>0</v>
      </c>
      <c r="AW110">
        <v>1</v>
      </c>
      <c r="AX110">
        <v>-1</v>
      </c>
      <c r="AY110">
        <v>0</v>
      </c>
      <c r="AZ110">
        <v>0</v>
      </c>
      <c r="BA110" t="s">
        <v>3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ROUND(Y110*Source!I91,7)</f>
        <v>2312.65</v>
      </c>
      <c r="CY110">
        <f t="shared" si="62"/>
        <v>12.18</v>
      </c>
      <c r="CZ110">
        <f t="shared" si="63"/>
        <v>12.73</v>
      </c>
      <c r="DA110">
        <f t="shared" si="64"/>
        <v>9.75</v>
      </c>
      <c r="DB110">
        <f t="shared" si="43"/>
        <v>4729.93</v>
      </c>
      <c r="DC110">
        <f t="shared" si="44"/>
        <v>0</v>
      </c>
      <c r="DD110" t="s">
        <v>3</v>
      </c>
      <c r="DE110" t="s">
        <v>3</v>
      </c>
      <c r="DF110">
        <f t="shared" si="65"/>
        <v>286769</v>
      </c>
      <c r="DG110">
        <f t="shared" si="66"/>
        <v>0</v>
      </c>
      <c r="DH110">
        <f t="shared" si="67"/>
        <v>0</v>
      </c>
      <c r="DI110">
        <f t="shared" si="61"/>
        <v>0</v>
      </c>
      <c r="DJ110">
        <f t="shared" si="68"/>
        <v>286769</v>
      </c>
      <c r="DK110">
        <v>0</v>
      </c>
      <c r="DL110" t="s">
        <v>3</v>
      </c>
      <c r="DM110">
        <v>0</v>
      </c>
      <c r="DN110" t="s">
        <v>3</v>
      </c>
      <c r="DO110">
        <v>0</v>
      </c>
      <c r="GP110">
        <v>1</v>
      </c>
      <c r="GQ110">
        <v>-1</v>
      </c>
      <c r="GR110">
        <v>-1</v>
      </c>
    </row>
    <row r="111" spans="1:200" x14ac:dyDescent="0.2">
      <c r="A111">
        <f>ROW(Source!A91)</f>
        <v>91</v>
      </c>
      <c r="B111">
        <v>88223195</v>
      </c>
      <c r="C111">
        <v>88223500</v>
      </c>
      <c r="D111">
        <v>0</v>
      </c>
      <c r="E111">
        <v>1</v>
      </c>
      <c r="F111">
        <v>1</v>
      </c>
      <c r="G111">
        <v>1</v>
      </c>
      <c r="H111">
        <v>3</v>
      </c>
      <c r="I111" t="s">
        <v>28</v>
      </c>
      <c r="J111" t="s">
        <v>3</v>
      </c>
      <c r="K111" t="s">
        <v>127</v>
      </c>
      <c r="L111">
        <v>1301</v>
      </c>
      <c r="N111">
        <v>1003</v>
      </c>
      <c r="O111" t="s">
        <v>109</v>
      </c>
      <c r="P111" t="s">
        <v>109</v>
      </c>
      <c r="Q111">
        <v>1</v>
      </c>
      <c r="W111">
        <v>0</v>
      </c>
      <c r="X111">
        <v>160057132</v>
      </c>
      <c r="Y111">
        <f t="shared" si="42"/>
        <v>51.470068439999999</v>
      </c>
      <c r="AA111">
        <v>18.329999999999998</v>
      </c>
      <c r="AB111">
        <v>0</v>
      </c>
      <c r="AC111">
        <v>0</v>
      </c>
      <c r="AD111">
        <v>0</v>
      </c>
      <c r="AE111">
        <v>19.169999999999998</v>
      </c>
      <c r="AF111">
        <v>0</v>
      </c>
      <c r="AG111">
        <v>0</v>
      </c>
      <c r="AH111">
        <v>0</v>
      </c>
      <c r="AI111">
        <v>9.75</v>
      </c>
      <c r="AJ111">
        <v>1</v>
      </c>
      <c r="AK111">
        <v>1</v>
      </c>
      <c r="AL111">
        <v>1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 t="s">
        <v>3</v>
      </c>
      <c r="AT111">
        <v>51.470068439999999</v>
      </c>
      <c r="AU111" t="s">
        <v>3</v>
      </c>
      <c r="AV111">
        <v>0</v>
      </c>
      <c r="AW111">
        <v>1</v>
      </c>
      <c r="AX111">
        <v>-1</v>
      </c>
      <c r="AY111">
        <v>0</v>
      </c>
      <c r="AZ111">
        <v>0</v>
      </c>
      <c r="BA111" t="s">
        <v>3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ROUND(Y111*Source!I91,7)</f>
        <v>320.36</v>
      </c>
      <c r="CY111">
        <f t="shared" si="62"/>
        <v>18.329999999999998</v>
      </c>
      <c r="CZ111">
        <f t="shared" si="63"/>
        <v>19.169999999999998</v>
      </c>
      <c r="DA111">
        <f t="shared" si="64"/>
        <v>9.75</v>
      </c>
      <c r="DB111">
        <f t="shared" si="43"/>
        <v>986.68</v>
      </c>
      <c r="DC111">
        <f t="shared" si="44"/>
        <v>0</v>
      </c>
      <c r="DD111" t="s">
        <v>3</v>
      </c>
      <c r="DE111" t="s">
        <v>3</v>
      </c>
      <c r="DF111">
        <f t="shared" si="65"/>
        <v>59907</v>
      </c>
      <c r="DG111">
        <f t="shared" si="66"/>
        <v>0</v>
      </c>
      <c r="DH111">
        <f t="shared" si="67"/>
        <v>0</v>
      </c>
      <c r="DI111">
        <f t="shared" si="61"/>
        <v>0</v>
      </c>
      <c r="DJ111">
        <f t="shared" si="68"/>
        <v>59907</v>
      </c>
      <c r="DK111">
        <v>0</v>
      </c>
      <c r="DL111" t="s">
        <v>3</v>
      </c>
      <c r="DM111">
        <v>0</v>
      </c>
      <c r="DN111" t="s">
        <v>3</v>
      </c>
      <c r="DO111">
        <v>0</v>
      </c>
      <c r="GP111">
        <v>1</v>
      </c>
      <c r="GQ111">
        <v>-1</v>
      </c>
      <c r="GR111">
        <v>-1</v>
      </c>
    </row>
    <row r="112" spans="1:200" x14ac:dyDescent="0.2">
      <c r="A112">
        <f>ROW(Source!A91)</f>
        <v>91</v>
      </c>
      <c r="B112">
        <v>88223195</v>
      </c>
      <c r="C112">
        <v>88223500</v>
      </c>
      <c r="D112">
        <v>0</v>
      </c>
      <c r="E112">
        <v>1</v>
      </c>
      <c r="F112">
        <v>1</v>
      </c>
      <c r="G112">
        <v>1</v>
      </c>
      <c r="H112">
        <v>3</v>
      </c>
      <c r="I112" t="s">
        <v>28</v>
      </c>
      <c r="J112" t="s">
        <v>3</v>
      </c>
      <c r="K112" t="s">
        <v>130</v>
      </c>
      <c r="L112">
        <v>1346</v>
      </c>
      <c r="N112">
        <v>1009</v>
      </c>
      <c r="O112" t="s">
        <v>51</v>
      </c>
      <c r="P112" t="s">
        <v>51</v>
      </c>
      <c r="Q112">
        <v>1</v>
      </c>
      <c r="W112">
        <v>0</v>
      </c>
      <c r="X112">
        <v>574148084</v>
      </c>
      <c r="Y112">
        <f t="shared" si="42"/>
        <v>45.816329809999999</v>
      </c>
      <c r="AA112">
        <v>121.08</v>
      </c>
      <c r="AB112">
        <v>0</v>
      </c>
      <c r="AC112">
        <v>0</v>
      </c>
      <c r="AD112">
        <v>0</v>
      </c>
      <c r="AE112">
        <v>126.59</v>
      </c>
      <c r="AF112">
        <v>0</v>
      </c>
      <c r="AG112">
        <v>0</v>
      </c>
      <c r="AH112">
        <v>0</v>
      </c>
      <c r="AI112">
        <v>9.75</v>
      </c>
      <c r="AJ112">
        <v>1</v>
      </c>
      <c r="AK112">
        <v>1</v>
      </c>
      <c r="AL112">
        <v>1</v>
      </c>
      <c r="AM112">
        <v>0</v>
      </c>
      <c r="AN112">
        <v>0</v>
      </c>
      <c r="AO112">
        <v>0</v>
      </c>
      <c r="AP112">
        <v>1</v>
      </c>
      <c r="AQ112">
        <v>0</v>
      </c>
      <c r="AR112">
        <v>0</v>
      </c>
      <c r="AS112" t="s">
        <v>3</v>
      </c>
      <c r="AT112">
        <v>45.816329809999999</v>
      </c>
      <c r="AU112" t="s">
        <v>3</v>
      </c>
      <c r="AV112">
        <v>0</v>
      </c>
      <c r="AW112">
        <v>1</v>
      </c>
      <c r="AX112">
        <v>-1</v>
      </c>
      <c r="AY112">
        <v>0</v>
      </c>
      <c r="AZ112">
        <v>0</v>
      </c>
      <c r="BA112" t="s">
        <v>3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ROUND(Y112*Source!I91,7)</f>
        <v>285.17</v>
      </c>
      <c r="CY112">
        <f t="shared" si="62"/>
        <v>121.08</v>
      </c>
      <c r="CZ112">
        <f t="shared" si="63"/>
        <v>126.59</v>
      </c>
      <c r="DA112">
        <f t="shared" si="64"/>
        <v>9.75</v>
      </c>
      <c r="DB112">
        <f t="shared" si="43"/>
        <v>5799.89</v>
      </c>
      <c r="DC112">
        <f t="shared" si="44"/>
        <v>0</v>
      </c>
      <c r="DD112" t="s">
        <v>3</v>
      </c>
      <c r="DE112" t="s">
        <v>3</v>
      </c>
      <c r="DF112">
        <f t="shared" si="65"/>
        <v>351900</v>
      </c>
      <c r="DG112">
        <f t="shared" si="66"/>
        <v>0</v>
      </c>
      <c r="DH112">
        <f t="shared" si="67"/>
        <v>0</v>
      </c>
      <c r="DI112">
        <f t="shared" si="61"/>
        <v>0</v>
      </c>
      <c r="DJ112">
        <f t="shared" si="68"/>
        <v>351900</v>
      </c>
      <c r="DK112">
        <v>0</v>
      </c>
      <c r="DL112" t="s">
        <v>3</v>
      </c>
      <c r="DM112">
        <v>0</v>
      </c>
      <c r="DN112" t="s">
        <v>3</v>
      </c>
      <c r="DO112">
        <v>0</v>
      </c>
      <c r="GP112">
        <v>1</v>
      </c>
      <c r="GQ112">
        <v>-1</v>
      </c>
      <c r="GR112">
        <v>-1</v>
      </c>
    </row>
    <row r="113" spans="1:200" x14ac:dyDescent="0.2">
      <c r="A113">
        <f>ROW(Source!A91)</f>
        <v>91</v>
      </c>
      <c r="B113">
        <v>88223195</v>
      </c>
      <c r="C113">
        <v>88223500</v>
      </c>
      <c r="D113">
        <v>0</v>
      </c>
      <c r="E113">
        <v>1</v>
      </c>
      <c r="F113">
        <v>1</v>
      </c>
      <c r="G113">
        <v>1</v>
      </c>
      <c r="H113">
        <v>3</v>
      </c>
      <c r="I113" t="s">
        <v>28</v>
      </c>
      <c r="J113" t="s">
        <v>3</v>
      </c>
      <c r="K113" t="s">
        <v>38</v>
      </c>
      <c r="L113">
        <v>1371</v>
      </c>
      <c r="N113">
        <v>1013</v>
      </c>
      <c r="O113" t="s">
        <v>30</v>
      </c>
      <c r="P113" t="s">
        <v>30</v>
      </c>
      <c r="Q113">
        <v>1</v>
      </c>
      <c r="W113">
        <v>0</v>
      </c>
      <c r="X113">
        <v>-362524378</v>
      </c>
      <c r="Y113">
        <f t="shared" si="42"/>
        <v>517.65688763000003</v>
      </c>
      <c r="AA113">
        <v>8.36</v>
      </c>
      <c r="AB113">
        <v>0</v>
      </c>
      <c r="AC113">
        <v>0</v>
      </c>
      <c r="AD113">
        <v>0</v>
      </c>
      <c r="AE113">
        <v>8.74</v>
      </c>
      <c r="AF113">
        <v>0</v>
      </c>
      <c r="AG113">
        <v>0</v>
      </c>
      <c r="AH113">
        <v>0</v>
      </c>
      <c r="AI113">
        <v>9.75</v>
      </c>
      <c r="AJ113">
        <v>1</v>
      </c>
      <c r="AK113">
        <v>1</v>
      </c>
      <c r="AL113">
        <v>1</v>
      </c>
      <c r="AM113">
        <v>0</v>
      </c>
      <c r="AN113">
        <v>0</v>
      </c>
      <c r="AO113">
        <v>0</v>
      </c>
      <c r="AP113">
        <v>1</v>
      </c>
      <c r="AQ113">
        <v>0</v>
      </c>
      <c r="AR113">
        <v>0</v>
      </c>
      <c r="AS113" t="s">
        <v>3</v>
      </c>
      <c r="AT113">
        <v>517.65688763000003</v>
      </c>
      <c r="AU113" t="s">
        <v>3</v>
      </c>
      <c r="AV113">
        <v>0</v>
      </c>
      <c r="AW113">
        <v>1</v>
      </c>
      <c r="AX113">
        <v>-1</v>
      </c>
      <c r="AY113">
        <v>0</v>
      </c>
      <c r="AZ113">
        <v>0</v>
      </c>
      <c r="BA113" t="s">
        <v>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V113">
        <v>0</v>
      </c>
      <c r="CW113">
        <v>0</v>
      </c>
      <c r="CX113">
        <f>ROUND(Y113*Source!I91,7)</f>
        <v>3222</v>
      </c>
      <c r="CY113">
        <f t="shared" si="62"/>
        <v>8.36</v>
      </c>
      <c r="CZ113">
        <f t="shared" si="63"/>
        <v>8.74</v>
      </c>
      <c r="DA113">
        <f t="shared" si="64"/>
        <v>9.75</v>
      </c>
      <c r="DB113">
        <f t="shared" si="43"/>
        <v>4524.32</v>
      </c>
      <c r="DC113">
        <f t="shared" si="44"/>
        <v>0</v>
      </c>
      <c r="DD113" t="s">
        <v>3</v>
      </c>
      <c r="DE113" t="s">
        <v>3</v>
      </c>
      <c r="DF113">
        <f t="shared" si="65"/>
        <v>273870</v>
      </c>
      <c r="DG113">
        <f t="shared" si="66"/>
        <v>0</v>
      </c>
      <c r="DH113">
        <f t="shared" si="67"/>
        <v>0</v>
      </c>
      <c r="DI113">
        <f t="shared" si="61"/>
        <v>0</v>
      </c>
      <c r="DJ113">
        <f t="shared" si="68"/>
        <v>273870</v>
      </c>
      <c r="DK113">
        <v>0</v>
      </c>
      <c r="DL113" t="s">
        <v>3</v>
      </c>
      <c r="DM113">
        <v>0</v>
      </c>
      <c r="DN113" t="s">
        <v>3</v>
      </c>
      <c r="DO113">
        <v>0</v>
      </c>
      <c r="GP113">
        <v>1</v>
      </c>
      <c r="GQ113">
        <v>-1</v>
      </c>
      <c r="GR113">
        <v>-1</v>
      </c>
    </row>
    <row r="114" spans="1:200" x14ac:dyDescent="0.2">
      <c r="A114">
        <f>ROW(Source!A91)</f>
        <v>91</v>
      </c>
      <c r="B114">
        <v>88223195</v>
      </c>
      <c r="C114">
        <v>88223500</v>
      </c>
      <c r="D114">
        <v>0</v>
      </c>
      <c r="E114">
        <v>1</v>
      </c>
      <c r="F114">
        <v>1</v>
      </c>
      <c r="G114">
        <v>1</v>
      </c>
      <c r="H114">
        <v>3</v>
      </c>
      <c r="I114" t="s">
        <v>28</v>
      </c>
      <c r="J114" t="s">
        <v>136</v>
      </c>
      <c r="K114" t="s">
        <v>202</v>
      </c>
      <c r="L114">
        <v>1327</v>
      </c>
      <c r="N114">
        <v>1005</v>
      </c>
      <c r="O114" t="s">
        <v>135</v>
      </c>
      <c r="P114" t="s">
        <v>135</v>
      </c>
      <c r="Q114">
        <v>1</v>
      </c>
      <c r="W114">
        <v>0</v>
      </c>
      <c r="X114">
        <v>-1744598023</v>
      </c>
      <c r="Y114">
        <f t="shared" si="42"/>
        <v>100</v>
      </c>
      <c r="AA114">
        <v>7780</v>
      </c>
      <c r="AB114">
        <v>0</v>
      </c>
      <c r="AC114">
        <v>0</v>
      </c>
      <c r="AD114">
        <v>0</v>
      </c>
      <c r="AE114">
        <v>7780</v>
      </c>
      <c r="AF114">
        <v>0</v>
      </c>
      <c r="AG114">
        <v>0</v>
      </c>
      <c r="AH114">
        <v>0</v>
      </c>
      <c r="AI114">
        <v>9.75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1</v>
      </c>
      <c r="AQ114">
        <v>0</v>
      </c>
      <c r="AR114">
        <v>0</v>
      </c>
      <c r="AS114" t="s">
        <v>3</v>
      </c>
      <c r="AT114">
        <v>100</v>
      </c>
      <c r="AU114" t="s">
        <v>3</v>
      </c>
      <c r="AV114">
        <v>0</v>
      </c>
      <c r="AW114">
        <v>1</v>
      </c>
      <c r="AX114">
        <v>-1</v>
      </c>
      <c r="AY114">
        <v>0</v>
      </c>
      <c r="AZ114">
        <v>0</v>
      </c>
      <c r="BA114" t="s">
        <v>3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ROUND(Y114*Source!I91,7)</f>
        <v>622.41999999999996</v>
      </c>
      <c r="CY114">
        <f t="shared" si="62"/>
        <v>7780</v>
      </c>
      <c r="CZ114">
        <f t="shared" si="63"/>
        <v>7780</v>
      </c>
      <c r="DA114">
        <f t="shared" si="64"/>
        <v>9.75</v>
      </c>
      <c r="DB114">
        <f t="shared" si="43"/>
        <v>778000</v>
      </c>
      <c r="DC114">
        <f t="shared" si="44"/>
        <v>0</v>
      </c>
      <c r="DD114" t="s">
        <v>3</v>
      </c>
      <c r="DE114" t="s">
        <v>3</v>
      </c>
      <c r="DF114">
        <f t="shared" si="65"/>
        <v>47213669</v>
      </c>
      <c r="DG114">
        <f t="shared" si="66"/>
        <v>0</v>
      </c>
      <c r="DH114">
        <f t="shared" si="67"/>
        <v>0</v>
      </c>
      <c r="DI114">
        <f t="shared" si="61"/>
        <v>0</v>
      </c>
      <c r="DJ114">
        <f t="shared" si="68"/>
        <v>47213669</v>
      </c>
      <c r="DK114">
        <v>0</v>
      </c>
      <c r="DL114" t="s">
        <v>3</v>
      </c>
      <c r="DM114">
        <v>0</v>
      </c>
      <c r="DN114" t="s">
        <v>3</v>
      </c>
      <c r="DO114">
        <v>0</v>
      </c>
      <c r="GP114">
        <v>1</v>
      </c>
      <c r="GQ114">
        <v>-1</v>
      </c>
      <c r="GR114">
        <v>-1</v>
      </c>
    </row>
    <row r="115" spans="1:200" x14ac:dyDescent="0.2">
      <c r="A115">
        <f>ROW(Source!A101)</f>
        <v>101</v>
      </c>
      <c r="B115">
        <v>88223195</v>
      </c>
      <c r="C115">
        <v>88223536</v>
      </c>
      <c r="D115">
        <v>48043837</v>
      </c>
      <c r="E115">
        <v>68</v>
      </c>
      <c r="F115">
        <v>1</v>
      </c>
      <c r="G115">
        <v>1</v>
      </c>
      <c r="H115">
        <v>1</v>
      </c>
      <c r="I115" t="s">
        <v>504</v>
      </c>
      <c r="J115" t="s">
        <v>3</v>
      </c>
      <c r="K115" t="s">
        <v>505</v>
      </c>
      <c r="L115">
        <v>1191</v>
      </c>
      <c r="N115">
        <v>1013</v>
      </c>
      <c r="O115" t="s">
        <v>472</v>
      </c>
      <c r="P115" t="s">
        <v>472</v>
      </c>
      <c r="Q115">
        <v>1</v>
      </c>
      <c r="W115">
        <v>0</v>
      </c>
      <c r="X115">
        <v>1049124552</v>
      </c>
      <c r="Y115">
        <f t="shared" si="42"/>
        <v>19.61</v>
      </c>
      <c r="AA115">
        <v>0</v>
      </c>
      <c r="AB115">
        <v>0</v>
      </c>
      <c r="AC115">
        <v>0</v>
      </c>
      <c r="AD115">
        <v>379.24</v>
      </c>
      <c r="AE115">
        <v>0</v>
      </c>
      <c r="AF115">
        <v>0</v>
      </c>
      <c r="AG115">
        <v>0</v>
      </c>
      <c r="AH115">
        <v>8.5299999999999994</v>
      </c>
      <c r="AI115">
        <v>1</v>
      </c>
      <c r="AJ115">
        <v>1</v>
      </c>
      <c r="AK115">
        <v>1</v>
      </c>
      <c r="AL115">
        <v>44.46</v>
      </c>
      <c r="AM115">
        <v>4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19.61</v>
      </c>
      <c r="AU115" t="s">
        <v>3</v>
      </c>
      <c r="AV115">
        <v>1</v>
      </c>
      <c r="AW115">
        <v>2</v>
      </c>
      <c r="AX115">
        <v>88223547</v>
      </c>
      <c r="AY115">
        <v>1</v>
      </c>
      <c r="AZ115">
        <v>0</v>
      </c>
      <c r="BA115">
        <v>89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U115">
        <f>ROUND(AT115*Source!I101*AH115*AL115,0)</f>
        <v>118181</v>
      </c>
      <c r="CV115">
        <f>ROUND(Y115*Source!I101,7)</f>
        <v>311.62250999999998</v>
      </c>
      <c r="CW115">
        <v>0</v>
      </c>
      <c r="CX115">
        <f>ROUND(Y115*Source!I101,7)</f>
        <v>311.62250999999998</v>
      </c>
      <c r="CY115">
        <f>AD115</f>
        <v>379.24</v>
      </c>
      <c r="CZ115">
        <f>AH115</f>
        <v>8.5299999999999994</v>
      </c>
      <c r="DA115">
        <f>AL115</f>
        <v>44.46</v>
      </c>
      <c r="DB115">
        <f t="shared" si="43"/>
        <v>167.27</v>
      </c>
      <c r="DC115">
        <f t="shared" si="44"/>
        <v>0</v>
      </c>
      <c r="DD115" t="s">
        <v>3</v>
      </c>
      <c r="DE115" t="s">
        <v>3</v>
      </c>
      <c r="DF115">
        <f>ROUND(ROUND(AE115,0)*CX115,0)</f>
        <v>0</v>
      </c>
      <c r="DG115">
        <f t="shared" si="66"/>
        <v>0</v>
      </c>
      <c r="DH115">
        <f t="shared" si="67"/>
        <v>0</v>
      </c>
      <c r="DI115">
        <f>ROUND(ROUND(AH115*AL115,0)*CX115,0)</f>
        <v>118105</v>
      </c>
      <c r="DJ115">
        <f>DI115</f>
        <v>118105</v>
      </c>
      <c r="DK115">
        <v>0</v>
      </c>
      <c r="DL115" t="s">
        <v>3</v>
      </c>
      <c r="DM115">
        <v>0</v>
      </c>
      <c r="DN115" t="s">
        <v>3</v>
      </c>
      <c r="DO115">
        <v>0</v>
      </c>
      <c r="GQ115">
        <v>-1</v>
      </c>
      <c r="GR115">
        <v>-1</v>
      </c>
    </row>
    <row r="116" spans="1:200" x14ac:dyDescent="0.2">
      <c r="A116">
        <f>ROW(Source!A101)</f>
        <v>101</v>
      </c>
      <c r="B116">
        <v>88223195</v>
      </c>
      <c r="C116">
        <v>88223536</v>
      </c>
      <c r="D116">
        <v>48044033</v>
      </c>
      <c r="E116">
        <v>68</v>
      </c>
      <c r="F116">
        <v>1</v>
      </c>
      <c r="G116">
        <v>1</v>
      </c>
      <c r="H116">
        <v>1</v>
      </c>
      <c r="I116" t="s">
        <v>473</v>
      </c>
      <c r="J116" t="s">
        <v>3</v>
      </c>
      <c r="K116" t="s">
        <v>474</v>
      </c>
      <c r="L116">
        <v>1191</v>
      </c>
      <c r="N116">
        <v>1013</v>
      </c>
      <c r="O116" t="s">
        <v>472</v>
      </c>
      <c r="P116" t="s">
        <v>472</v>
      </c>
      <c r="Q116">
        <v>1</v>
      </c>
      <c r="W116">
        <v>0</v>
      </c>
      <c r="X116">
        <v>-1417349443</v>
      </c>
      <c r="Y116">
        <f t="shared" si="42"/>
        <v>0.35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44.46</v>
      </c>
      <c r="AL116">
        <v>1</v>
      </c>
      <c r="AM116">
        <v>4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0.35</v>
      </c>
      <c r="AU116" t="s">
        <v>3</v>
      </c>
      <c r="AV116">
        <v>2</v>
      </c>
      <c r="AW116">
        <v>2</v>
      </c>
      <c r="AX116">
        <v>88223548</v>
      </c>
      <c r="AY116">
        <v>1</v>
      </c>
      <c r="AZ116">
        <v>0</v>
      </c>
      <c r="BA116">
        <v>90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ROUND(Y116*Source!I101,7)</f>
        <v>5.5618499999999997</v>
      </c>
      <c r="CY116">
        <f>AD116</f>
        <v>0</v>
      </c>
      <c r="CZ116">
        <f>AH116</f>
        <v>0</v>
      </c>
      <c r="DA116">
        <f>AL116</f>
        <v>1</v>
      </c>
      <c r="DB116">
        <f t="shared" si="43"/>
        <v>0</v>
      </c>
      <c r="DC116">
        <f t="shared" si="44"/>
        <v>0</v>
      </c>
      <c r="DD116" t="s">
        <v>3</v>
      </c>
      <c r="DE116" t="s">
        <v>3</v>
      </c>
      <c r="DF116">
        <f>ROUND(ROUND(AE116,0)*CX116,0)</f>
        <v>0</v>
      </c>
      <c r="DG116">
        <f t="shared" si="66"/>
        <v>0</v>
      </c>
      <c r="DH116">
        <f>ROUND(ROUND(AG116*AK116,0)*CX116,0)</f>
        <v>0</v>
      </c>
      <c r="DI116">
        <f t="shared" ref="DI116:DI124" si="69">ROUND(ROUND(AH116,0)*CX116,0)</f>
        <v>0</v>
      </c>
      <c r="DJ116">
        <f>DI116</f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  <c r="GQ116">
        <v>-1</v>
      </c>
      <c r="GR116">
        <v>-1</v>
      </c>
    </row>
    <row r="117" spans="1:200" x14ac:dyDescent="0.2">
      <c r="A117">
        <f>ROW(Source!A101)</f>
        <v>101</v>
      </c>
      <c r="B117">
        <v>88223195</v>
      </c>
      <c r="C117">
        <v>88223536</v>
      </c>
      <c r="D117">
        <v>48205768</v>
      </c>
      <c r="E117">
        <v>1</v>
      </c>
      <c r="F117">
        <v>1</v>
      </c>
      <c r="G117">
        <v>1</v>
      </c>
      <c r="H117">
        <v>2</v>
      </c>
      <c r="I117" t="s">
        <v>494</v>
      </c>
      <c r="J117" t="s">
        <v>495</v>
      </c>
      <c r="K117" t="s">
        <v>496</v>
      </c>
      <c r="L117">
        <v>1367</v>
      </c>
      <c r="N117">
        <v>1011</v>
      </c>
      <c r="O117" t="s">
        <v>478</v>
      </c>
      <c r="P117" t="s">
        <v>478</v>
      </c>
      <c r="Q117">
        <v>1</v>
      </c>
      <c r="W117">
        <v>0</v>
      </c>
      <c r="X117">
        <v>1098214667</v>
      </c>
      <c r="Y117">
        <f t="shared" si="42"/>
        <v>7.0000000000000007E-2</v>
      </c>
      <c r="AA117">
        <v>0</v>
      </c>
      <c r="AB117">
        <v>482.65</v>
      </c>
      <c r="AC117">
        <v>600.21</v>
      </c>
      <c r="AD117">
        <v>0</v>
      </c>
      <c r="AE117">
        <v>0</v>
      </c>
      <c r="AF117">
        <v>31.26</v>
      </c>
      <c r="AG117">
        <v>13.5</v>
      </c>
      <c r="AH117">
        <v>0</v>
      </c>
      <c r="AI117">
        <v>1</v>
      </c>
      <c r="AJ117">
        <v>15.44</v>
      </c>
      <c r="AK117">
        <v>44.46</v>
      </c>
      <c r="AL117">
        <v>1</v>
      </c>
      <c r="AM117">
        <v>4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7.0000000000000007E-2</v>
      </c>
      <c r="AU117" t="s">
        <v>3</v>
      </c>
      <c r="AV117">
        <v>0</v>
      </c>
      <c r="AW117">
        <v>2</v>
      </c>
      <c r="AX117">
        <v>88223549</v>
      </c>
      <c r="AY117">
        <v>1</v>
      </c>
      <c r="AZ117">
        <v>0</v>
      </c>
      <c r="BA117">
        <v>91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f>ROUND(Y117*Source!I101*DO117,7)</f>
        <v>0</v>
      </c>
      <c r="CX117">
        <f>ROUND(Y117*Source!I101,7)</f>
        <v>1.1123700000000001</v>
      </c>
      <c r="CY117">
        <f>AB117</f>
        <v>482.65</v>
      </c>
      <c r="CZ117">
        <f>AF117</f>
        <v>31.26</v>
      </c>
      <c r="DA117">
        <f>AJ117</f>
        <v>15.44</v>
      </c>
      <c r="DB117">
        <f t="shared" si="43"/>
        <v>2.19</v>
      </c>
      <c r="DC117">
        <f t="shared" si="44"/>
        <v>0.95</v>
      </c>
      <c r="DD117" t="s">
        <v>3</v>
      </c>
      <c r="DE117" t="s">
        <v>3</v>
      </c>
      <c r="DF117">
        <f>ROUND(ROUND(AE117,0)*CX117,0)</f>
        <v>0</v>
      </c>
      <c r="DG117">
        <f>ROUND(ROUND(AF117*AJ117,0)*CX117,0)</f>
        <v>537</v>
      </c>
      <c r="DH117">
        <f>ROUND(ROUND(AG117*AK117,0)*CX117,0)</f>
        <v>667</v>
      </c>
      <c r="DI117">
        <f t="shared" si="69"/>
        <v>0</v>
      </c>
      <c r="DJ117">
        <f>DG117</f>
        <v>537</v>
      </c>
      <c r="DK117">
        <v>0</v>
      </c>
      <c r="DL117" t="s">
        <v>3</v>
      </c>
      <c r="DM117">
        <v>0</v>
      </c>
      <c r="DN117" t="s">
        <v>3</v>
      </c>
      <c r="DO117">
        <v>0</v>
      </c>
      <c r="GQ117">
        <v>-1</v>
      </c>
      <c r="GR117">
        <v>-1</v>
      </c>
    </row>
    <row r="118" spans="1:200" x14ac:dyDescent="0.2">
      <c r="A118">
        <f>ROW(Source!A101)</f>
        <v>101</v>
      </c>
      <c r="B118">
        <v>88223195</v>
      </c>
      <c r="C118">
        <v>88223536</v>
      </c>
      <c r="D118">
        <v>48206504</v>
      </c>
      <c r="E118">
        <v>1</v>
      </c>
      <c r="F118">
        <v>1</v>
      </c>
      <c r="G118">
        <v>1</v>
      </c>
      <c r="H118">
        <v>2</v>
      </c>
      <c r="I118" t="s">
        <v>485</v>
      </c>
      <c r="J118" t="s">
        <v>486</v>
      </c>
      <c r="K118" t="s">
        <v>487</v>
      </c>
      <c r="L118">
        <v>1367</v>
      </c>
      <c r="N118">
        <v>1011</v>
      </c>
      <c r="O118" t="s">
        <v>478</v>
      </c>
      <c r="P118" t="s">
        <v>478</v>
      </c>
      <c r="Q118">
        <v>1</v>
      </c>
      <c r="W118">
        <v>0</v>
      </c>
      <c r="X118">
        <v>2001246382</v>
      </c>
      <c r="Y118">
        <f t="shared" si="42"/>
        <v>0.28000000000000003</v>
      </c>
      <c r="AA118">
        <v>0</v>
      </c>
      <c r="AB118">
        <v>1014.56</v>
      </c>
      <c r="AC118">
        <v>515.74</v>
      </c>
      <c r="AD118">
        <v>0</v>
      </c>
      <c r="AE118">
        <v>0</v>
      </c>
      <c r="AF118">
        <v>65.709999999999994</v>
      </c>
      <c r="AG118">
        <v>11.6</v>
      </c>
      <c r="AH118">
        <v>0</v>
      </c>
      <c r="AI118">
        <v>1</v>
      </c>
      <c r="AJ118">
        <v>15.44</v>
      </c>
      <c r="AK118">
        <v>44.46</v>
      </c>
      <c r="AL118">
        <v>1</v>
      </c>
      <c r="AM118">
        <v>4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0.28000000000000003</v>
      </c>
      <c r="AU118" t="s">
        <v>3</v>
      </c>
      <c r="AV118">
        <v>0</v>
      </c>
      <c r="AW118">
        <v>2</v>
      </c>
      <c r="AX118">
        <v>88223550</v>
      </c>
      <c r="AY118">
        <v>1</v>
      </c>
      <c r="AZ118">
        <v>0</v>
      </c>
      <c r="BA118">
        <v>92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f>ROUND(Y118*Source!I101*DO118,7)</f>
        <v>0</v>
      </c>
      <c r="CX118">
        <f>ROUND(Y118*Source!I101,7)</f>
        <v>4.4494800000000003</v>
      </c>
      <c r="CY118">
        <f>AB118</f>
        <v>1014.56</v>
      </c>
      <c r="CZ118">
        <f>AF118</f>
        <v>65.709999999999994</v>
      </c>
      <c r="DA118">
        <f>AJ118</f>
        <v>15.44</v>
      </c>
      <c r="DB118">
        <f t="shared" si="43"/>
        <v>18.399999999999999</v>
      </c>
      <c r="DC118">
        <f t="shared" si="44"/>
        <v>3.25</v>
      </c>
      <c r="DD118" t="s">
        <v>3</v>
      </c>
      <c r="DE118" t="s">
        <v>3</v>
      </c>
      <c r="DF118">
        <f>ROUND(ROUND(AE118,0)*CX118,0)</f>
        <v>0</v>
      </c>
      <c r="DG118">
        <f>ROUND(ROUND(AF118*AJ118,0)*CX118,0)</f>
        <v>4516</v>
      </c>
      <c r="DH118">
        <f>ROUND(ROUND(AG118*AK118,0)*CX118,0)</f>
        <v>2296</v>
      </c>
      <c r="DI118">
        <f t="shared" si="69"/>
        <v>0</v>
      </c>
      <c r="DJ118">
        <f>DG118</f>
        <v>4516</v>
      </c>
      <c r="DK118">
        <v>0</v>
      </c>
      <c r="DL118" t="s">
        <v>3</v>
      </c>
      <c r="DM118">
        <v>0</v>
      </c>
      <c r="DN118" t="s">
        <v>3</v>
      </c>
      <c r="DO118">
        <v>0</v>
      </c>
      <c r="GQ118">
        <v>-1</v>
      </c>
      <c r="GR118">
        <v>-1</v>
      </c>
    </row>
    <row r="119" spans="1:200" x14ac:dyDescent="0.2">
      <c r="A119">
        <f>ROW(Source!A101)</f>
        <v>101</v>
      </c>
      <c r="B119">
        <v>88223195</v>
      </c>
      <c r="C119">
        <v>88223536</v>
      </c>
      <c r="D119">
        <v>49548393</v>
      </c>
      <c r="E119">
        <v>1</v>
      </c>
      <c r="F119">
        <v>1</v>
      </c>
      <c r="G119">
        <v>1</v>
      </c>
      <c r="H119">
        <v>3</v>
      </c>
      <c r="I119" t="s">
        <v>215</v>
      </c>
      <c r="J119" t="s">
        <v>217</v>
      </c>
      <c r="K119" t="s">
        <v>216</v>
      </c>
      <c r="L119">
        <v>1301</v>
      </c>
      <c r="N119">
        <v>1003</v>
      </c>
      <c r="O119" t="s">
        <v>109</v>
      </c>
      <c r="P119" t="s">
        <v>109</v>
      </c>
      <c r="Q119">
        <v>1</v>
      </c>
      <c r="W119">
        <v>0</v>
      </c>
      <c r="X119">
        <v>1935689998</v>
      </c>
      <c r="Y119">
        <f t="shared" si="42"/>
        <v>34.686300420000002</v>
      </c>
      <c r="AA119">
        <v>316.10000000000002</v>
      </c>
      <c r="AB119">
        <v>0</v>
      </c>
      <c r="AC119">
        <v>0</v>
      </c>
      <c r="AD119">
        <v>0</v>
      </c>
      <c r="AE119">
        <v>32.42</v>
      </c>
      <c r="AF119">
        <v>0</v>
      </c>
      <c r="AG119">
        <v>0</v>
      </c>
      <c r="AH119">
        <v>0</v>
      </c>
      <c r="AI119">
        <v>9.75</v>
      </c>
      <c r="AJ119">
        <v>1</v>
      </c>
      <c r="AK119">
        <v>1</v>
      </c>
      <c r="AL119">
        <v>1</v>
      </c>
      <c r="AM119">
        <v>0</v>
      </c>
      <c r="AN119">
        <v>0</v>
      </c>
      <c r="AO119">
        <v>0</v>
      </c>
      <c r="AP119">
        <v>1</v>
      </c>
      <c r="AQ119">
        <v>0</v>
      </c>
      <c r="AR119">
        <v>0</v>
      </c>
      <c r="AS119" t="s">
        <v>3</v>
      </c>
      <c r="AT119">
        <v>34.686300420000002</v>
      </c>
      <c r="AU119" t="s">
        <v>3</v>
      </c>
      <c r="AV119">
        <v>0</v>
      </c>
      <c r="AW119">
        <v>1</v>
      </c>
      <c r="AX119">
        <v>-1</v>
      </c>
      <c r="AY119">
        <v>0</v>
      </c>
      <c r="AZ119">
        <v>0</v>
      </c>
      <c r="BA119" t="s">
        <v>3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ROUND(Y119*Source!I101,7)</f>
        <v>551.20000000000005</v>
      </c>
      <c r="CY119">
        <f t="shared" ref="CY119:CY124" si="70">AA119</f>
        <v>316.10000000000002</v>
      </c>
      <c r="CZ119">
        <f t="shared" ref="CZ119:CZ124" si="71">AE119</f>
        <v>32.42</v>
      </c>
      <c r="DA119">
        <f t="shared" ref="DA119:DA124" si="72">AI119</f>
        <v>9.75</v>
      </c>
      <c r="DB119">
        <f t="shared" si="43"/>
        <v>1124.53</v>
      </c>
      <c r="DC119">
        <f t="shared" si="44"/>
        <v>0</v>
      </c>
      <c r="DD119" t="s">
        <v>3</v>
      </c>
      <c r="DE119" t="s">
        <v>3</v>
      </c>
      <c r="DF119">
        <f t="shared" ref="DF119:DF124" si="73">ROUND(ROUND(AE119*AI119,0)*CX119,0)</f>
        <v>174179</v>
      </c>
      <c r="DG119">
        <f t="shared" ref="DG119:DG126" si="74">ROUND(ROUND(AF119,0)*CX119,0)</f>
        <v>0</v>
      </c>
      <c r="DH119">
        <f t="shared" ref="DH119:DH125" si="75">ROUND(ROUND(AG119,0)*CX119,0)</f>
        <v>0</v>
      </c>
      <c r="DI119">
        <f t="shared" si="69"/>
        <v>0</v>
      </c>
      <c r="DJ119">
        <f t="shared" ref="DJ119:DJ124" si="76">DF119</f>
        <v>174179</v>
      </c>
      <c r="DK119">
        <v>0</v>
      </c>
      <c r="DL119" t="s">
        <v>3</v>
      </c>
      <c r="DM119">
        <v>0</v>
      </c>
      <c r="DN119" t="s">
        <v>3</v>
      </c>
      <c r="DO119">
        <v>0</v>
      </c>
      <c r="GP119">
        <v>1</v>
      </c>
      <c r="GQ119">
        <v>-1</v>
      </c>
      <c r="GR119">
        <v>-1</v>
      </c>
    </row>
    <row r="120" spans="1:200" x14ac:dyDescent="0.2">
      <c r="A120">
        <f>ROW(Source!A101)</f>
        <v>101</v>
      </c>
      <c r="B120">
        <v>88223195</v>
      </c>
      <c r="C120">
        <v>88223536</v>
      </c>
      <c r="D120">
        <v>49548396</v>
      </c>
      <c r="E120">
        <v>1</v>
      </c>
      <c r="F120">
        <v>1</v>
      </c>
      <c r="G120">
        <v>1</v>
      </c>
      <c r="H120">
        <v>3</v>
      </c>
      <c r="I120" t="s">
        <v>209</v>
      </c>
      <c r="J120" t="s">
        <v>211</v>
      </c>
      <c r="K120" t="s">
        <v>210</v>
      </c>
      <c r="L120">
        <v>1301</v>
      </c>
      <c r="N120">
        <v>1003</v>
      </c>
      <c r="O120" t="s">
        <v>109</v>
      </c>
      <c r="P120" t="s">
        <v>109</v>
      </c>
      <c r="Q120">
        <v>1</v>
      </c>
      <c r="W120">
        <v>0</v>
      </c>
      <c r="X120">
        <v>-530979788</v>
      </c>
      <c r="Y120">
        <f t="shared" si="42"/>
        <v>46.472846265000001</v>
      </c>
      <c r="AA120">
        <v>483.21</v>
      </c>
      <c r="AB120">
        <v>0</v>
      </c>
      <c r="AC120">
        <v>0</v>
      </c>
      <c r="AD120">
        <v>0</v>
      </c>
      <c r="AE120">
        <v>49.56</v>
      </c>
      <c r="AF120">
        <v>0</v>
      </c>
      <c r="AG120">
        <v>0</v>
      </c>
      <c r="AH120">
        <v>0</v>
      </c>
      <c r="AI120">
        <v>9.75</v>
      </c>
      <c r="AJ120">
        <v>1</v>
      </c>
      <c r="AK120">
        <v>1</v>
      </c>
      <c r="AL120">
        <v>1</v>
      </c>
      <c r="AM120">
        <v>0</v>
      </c>
      <c r="AN120">
        <v>0</v>
      </c>
      <c r="AO120">
        <v>0</v>
      </c>
      <c r="AP120">
        <v>1</v>
      </c>
      <c r="AQ120">
        <v>0</v>
      </c>
      <c r="AR120">
        <v>0</v>
      </c>
      <c r="AS120" t="s">
        <v>3</v>
      </c>
      <c r="AT120">
        <v>46.472846265000001</v>
      </c>
      <c r="AU120" t="s">
        <v>3</v>
      </c>
      <c r="AV120">
        <v>0</v>
      </c>
      <c r="AW120">
        <v>1</v>
      </c>
      <c r="AX120">
        <v>-1</v>
      </c>
      <c r="AY120">
        <v>0</v>
      </c>
      <c r="AZ120">
        <v>0</v>
      </c>
      <c r="BA120" t="s">
        <v>3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ROUND(Y120*Source!I101,7)</f>
        <v>738.5</v>
      </c>
      <c r="CY120">
        <f t="shared" si="70"/>
        <v>483.21</v>
      </c>
      <c r="CZ120">
        <f t="shared" si="71"/>
        <v>49.56</v>
      </c>
      <c r="DA120">
        <f t="shared" si="72"/>
        <v>9.75</v>
      </c>
      <c r="DB120">
        <f t="shared" si="43"/>
        <v>2303.19</v>
      </c>
      <c r="DC120">
        <f t="shared" si="44"/>
        <v>0</v>
      </c>
      <c r="DD120" t="s">
        <v>3</v>
      </c>
      <c r="DE120" t="s">
        <v>3</v>
      </c>
      <c r="DF120">
        <f t="shared" si="73"/>
        <v>356696</v>
      </c>
      <c r="DG120">
        <f t="shared" si="74"/>
        <v>0</v>
      </c>
      <c r="DH120">
        <f t="shared" si="75"/>
        <v>0</v>
      </c>
      <c r="DI120">
        <f t="shared" si="69"/>
        <v>0</v>
      </c>
      <c r="DJ120">
        <f t="shared" si="76"/>
        <v>356696</v>
      </c>
      <c r="DK120">
        <v>0</v>
      </c>
      <c r="DL120" t="s">
        <v>3</v>
      </c>
      <c r="DM120">
        <v>0</v>
      </c>
      <c r="DN120" t="s">
        <v>3</v>
      </c>
      <c r="DO120">
        <v>0</v>
      </c>
      <c r="GP120">
        <v>1</v>
      </c>
      <c r="GQ120">
        <v>-1</v>
      </c>
      <c r="GR120">
        <v>-1</v>
      </c>
    </row>
    <row r="121" spans="1:200" x14ac:dyDescent="0.2">
      <c r="A121">
        <f>ROW(Source!A101)</f>
        <v>101</v>
      </c>
      <c r="B121">
        <v>88223195</v>
      </c>
      <c r="C121">
        <v>88223536</v>
      </c>
      <c r="D121">
        <v>49548396</v>
      </c>
      <c r="E121">
        <v>1</v>
      </c>
      <c r="F121">
        <v>1</v>
      </c>
      <c r="G121">
        <v>1</v>
      </c>
      <c r="H121">
        <v>3</v>
      </c>
      <c r="I121" t="s">
        <v>209</v>
      </c>
      <c r="J121" t="s">
        <v>211</v>
      </c>
      <c r="K121" t="s">
        <v>213</v>
      </c>
      <c r="L121">
        <v>1301</v>
      </c>
      <c r="N121">
        <v>1003</v>
      </c>
      <c r="O121" t="s">
        <v>109</v>
      </c>
      <c r="P121" t="s">
        <v>109</v>
      </c>
      <c r="Q121">
        <v>1</v>
      </c>
      <c r="W121">
        <v>0</v>
      </c>
      <c r="X121">
        <v>1989523544</v>
      </c>
      <c r="Y121">
        <f t="shared" si="42"/>
        <v>18.834560440000001</v>
      </c>
      <c r="AA121">
        <v>483.21</v>
      </c>
      <c r="AB121">
        <v>0</v>
      </c>
      <c r="AC121">
        <v>0</v>
      </c>
      <c r="AD121">
        <v>0</v>
      </c>
      <c r="AE121">
        <v>49.56</v>
      </c>
      <c r="AF121">
        <v>0</v>
      </c>
      <c r="AG121">
        <v>0</v>
      </c>
      <c r="AH121">
        <v>0</v>
      </c>
      <c r="AI121">
        <v>9.75</v>
      </c>
      <c r="AJ121">
        <v>1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18.834560440000001</v>
      </c>
      <c r="AU121" t="s">
        <v>3</v>
      </c>
      <c r="AV121">
        <v>0</v>
      </c>
      <c r="AW121">
        <v>1</v>
      </c>
      <c r="AX121">
        <v>-1</v>
      </c>
      <c r="AY121">
        <v>0</v>
      </c>
      <c r="AZ121">
        <v>0</v>
      </c>
      <c r="BA121" t="s">
        <v>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ROUND(Y121*Source!I101,7)</f>
        <v>299.3</v>
      </c>
      <c r="CY121">
        <f t="shared" si="70"/>
        <v>483.21</v>
      </c>
      <c r="CZ121">
        <f t="shared" si="71"/>
        <v>49.56</v>
      </c>
      <c r="DA121">
        <f t="shared" si="72"/>
        <v>9.75</v>
      </c>
      <c r="DB121">
        <f t="shared" si="43"/>
        <v>933.44</v>
      </c>
      <c r="DC121">
        <f t="shared" si="44"/>
        <v>0</v>
      </c>
      <c r="DD121" t="s">
        <v>3</v>
      </c>
      <c r="DE121" t="s">
        <v>3</v>
      </c>
      <c r="DF121">
        <f t="shared" si="73"/>
        <v>144562</v>
      </c>
      <c r="DG121">
        <f t="shared" si="74"/>
        <v>0</v>
      </c>
      <c r="DH121">
        <f t="shared" si="75"/>
        <v>0</v>
      </c>
      <c r="DI121">
        <f t="shared" si="69"/>
        <v>0</v>
      </c>
      <c r="DJ121">
        <f t="shared" si="76"/>
        <v>144562</v>
      </c>
      <c r="DK121">
        <v>0</v>
      </c>
      <c r="DL121" t="s">
        <v>3</v>
      </c>
      <c r="DM121">
        <v>0</v>
      </c>
      <c r="DN121" t="s">
        <v>3</v>
      </c>
      <c r="DO121">
        <v>0</v>
      </c>
      <c r="GP121">
        <v>1</v>
      </c>
      <c r="GQ121">
        <v>-1</v>
      </c>
      <c r="GR121">
        <v>-1</v>
      </c>
    </row>
    <row r="122" spans="1:200" x14ac:dyDescent="0.2">
      <c r="A122">
        <f>ROW(Source!A101)</f>
        <v>101</v>
      </c>
      <c r="B122">
        <v>88223195</v>
      </c>
      <c r="C122">
        <v>88223536</v>
      </c>
      <c r="D122">
        <v>48081730</v>
      </c>
      <c r="E122">
        <v>1</v>
      </c>
      <c r="F122">
        <v>1</v>
      </c>
      <c r="G122">
        <v>1</v>
      </c>
      <c r="H122">
        <v>3</v>
      </c>
      <c r="I122" t="s">
        <v>219</v>
      </c>
      <c r="J122" t="s">
        <v>221</v>
      </c>
      <c r="K122" t="s">
        <v>220</v>
      </c>
      <c r="L122">
        <v>1455</v>
      </c>
      <c r="N122">
        <v>1013</v>
      </c>
      <c r="O122" t="s">
        <v>122</v>
      </c>
      <c r="P122" t="s">
        <v>122</v>
      </c>
      <c r="Q122">
        <v>1</v>
      </c>
      <c r="W122">
        <v>0</v>
      </c>
      <c r="X122">
        <v>-758005599</v>
      </c>
      <c r="Y122">
        <f t="shared" si="42"/>
        <v>6.6075136900000002</v>
      </c>
      <c r="AA122">
        <v>30.71</v>
      </c>
      <c r="AB122">
        <v>0</v>
      </c>
      <c r="AC122">
        <v>0</v>
      </c>
      <c r="AD122">
        <v>0</v>
      </c>
      <c r="AE122">
        <v>3.15</v>
      </c>
      <c r="AF122">
        <v>0</v>
      </c>
      <c r="AG122">
        <v>0</v>
      </c>
      <c r="AH122">
        <v>0</v>
      </c>
      <c r="AI122">
        <v>9.75</v>
      </c>
      <c r="AJ122">
        <v>1</v>
      </c>
      <c r="AK122">
        <v>1</v>
      </c>
      <c r="AL122">
        <v>1</v>
      </c>
      <c r="AM122">
        <v>0</v>
      </c>
      <c r="AN122">
        <v>1</v>
      </c>
      <c r="AO122">
        <v>0</v>
      </c>
      <c r="AP122">
        <v>0</v>
      </c>
      <c r="AQ122">
        <v>0</v>
      </c>
      <c r="AR122">
        <v>0</v>
      </c>
      <c r="AS122" t="s">
        <v>3</v>
      </c>
      <c r="AT122">
        <v>6.6075136900000002</v>
      </c>
      <c r="AU122" t="s">
        <v>3</v>
      </c>
      <c r="AV122">
        <v>0</v>
      </c>
      <c r="AW122">
        <v>2</v>
      </c>
      <c r="AX122">
        <v>88223552</v>
      </c>
      <c r="AY122">
        <v>1</v>
      </c>
      <c r="AZ122">
        <v>6144</v>
      </c>
      <c r="BA122">
        <v>94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ROUND(Y122*Source!I101,7)</f>
        <v>105</v>
      </c>
      <c r="CY122">
        <f t="shared" si="70"/>
        <v>30.71</v>
      </c>
      <c r="CZ122">
        <f t="shared" si="71"/>
        <v>3.15</v>
      </c>
      <c r="DA122">
        <f t="shared" si="72"/>
        <v>9.75</v>
      </c>
      <c r="DB122">
        <f t="shared" si="43"/>
        <v>20.81</v>
      </c>
      <c r="DC122">
        <f t="shared" si="44"/>
        <v>0</v>
      </c>
      <c r="DD122" t="s">
        <v>3</v>
      </c>
      <c r="DE122" t="s">
        <v>3</v>
      </c>
      <c r="DF122">
        <f t="shared" si="73"/>
        <v>3255</v>
      </c>
      <c r="DG122">
        <f t="shared" si="74"/>
        <v>0</v>
      </c>
      <c r="DH122">
        <f t="shared" si="75"/>
        <v>0</v>
      </c>
      <c r="DI122">
        <f t="shared" si="69"/>
        <v>0</v>
      </c>
      <c r="DJ122">
        <f t="shared" si="76"/>
        <v>3255</v>
      </c>
      <c r="DK122">
        <v>0</v>
      </c>
      <c r="DL122" t="s">
        <v>3</v>
      </c>
      <c r="DM122">
        <v>0</v>
      </c>
      <c r="DN122" t="s">
        <v>3</v>
      </c>
      <c r="DO122">
        <v>0</v>
      </c>
      <c r="GP122">
        <v>1</v>
      </c>
      <c r="GQ122">
        <v>-1</v>
      </c>
      <c r="GR122">
        <v>-1</v>
      </c>
    </row>
    <row r="123" spans="1:200" x14ac:dyDescent="0.2">
      <c r="A123">
        <f>ROW(Source!A101)</f>
        <v>101</v>
      </c>
      <c r="B123">
        <v>88223195</v>
      </c>
      <c r="C123">
        <v>88223536</v>
      </c>
      <c r="D123">
        <v>48081733</v>
      </c>
      <c r="E123">
        <v>1</v>
      </c>
      <c r="F123">
        <v>1</v>
      </c>
      <c r="G123">
        <v>1</v>
      </c>
      <c r="H123">
        <v>3</v>
      </c>
      <c r="I123" t="s">
        <v>497</v>
      </c>
      <c r="J123" t="s">
        <v>498</v>
      </c>
      <c r="K123" t="s">
        <v>499</v>
      </c>
      <c r="L123">
        <v>1425</v>
      </c>
      <c r="N123">
        <v>1013</v>
      </c>
      <c r="O123" t="s">
        <v>323</v>
      </c>
      <c r="P123" t="s">
        <v>323</v>
      </c>
      <c r="Q123">
        <v>1</v>
      </c>
      <c r="W123">
        <v>0</v>
      </c>
      <c r="X123">
        <v>-1512750844</v>
      </c>
      <c r="Y123" s="78">
        <f>'4.Ведомость_списания'!F78</f>
        <v>4</v>
      </c>
      <c r="AA123">
        <v>487.5</v>
      </c>
      <c r="AB123">
        <v>0</v>
      </c>
      <c r="AC123">
        <v>0</v>
      </c>
      <c r="AD123">
        <v>0</v>
      </c>
      <c r="AE123">
        <v>50</v>
      </c>
      <c r="AF123">
        <v>0</v>
      </c>
      <c r="AG123">
        <v>0</v>
      </c>
      <c r="AH123">
        <v>0</v>
      </c>
      <c r="AI123">
        <v>9.75</v>
      </c>
      <c r="AJ123">
        <v>1</v>
      </c>
      <c r="AK123">
        <v>1</v>
      </c>
      <c r="AL123">
        <v>1</v>
      </c>
      <c r="AM123">
        <v>4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4</v>
      </c>
      <c r="AU123" t="s">
        <v>3</v>
      </c>
      <c r="AV123">
        <v>0</v>
      </c>
      <c r="AW123">
        <v>2</v>
      </c>
      <c r="AX123">
        <v>88223553</v>
      </c>
      <c r="AY123">
        <v>1</v>
      </c>
      <c r="AZ123">
        <v>0</v>
      </c>
      <c r="BA123">
        <v>95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ROUND(Y123*Source!I101,7)</f>
        <v>63.564</v>
      </c>
      <c r="CY123">
        <f t="shared" si="70"/>
        <v>487.5</v>
      </c>
      <c r="CZ123">
        <f t="shared" si="71"/>
        <v>50</v>
      </c>
      <c r="DA123">
        <f t="shared" si="72"/>
        <v>9.75</v>
      </c>
      <c r="DB123">
        <f t="shared" si="43"/>
        <v>200</v>
      </c>
      <c r="DC123">
        <f t="shared" si="44"/>
        <v>0</v>
      </c>
      <c r="DD123" t="s">
        <v>3</v>
      </c>
      <c r="DE123" t="s">
        <v>3</v>
      </c>
      <c r="DF123">
        <f t="shared" si="73"/>
        <v>31019</v>
      </c>
      <c r="DG123">
        <f t="shared" si="74"/>
        <v>0</v>
      </c>
      <c r="DH123">
        <f t="shared" si="75"/>
        <v>0</v>
      </c>
      <c r="DI123">
        <f t="shared" si="69"/>
        <v>0</v>
      </c>
      <c r="DJ123">
        <f t="shared" si="76"/>
        <v>31019</v>
      </c>
      <c r="DK123">
        <v>0</v>
      </c>
      <c r="DL123" t="s">
        <v>3</v>
      </c>
      <c r="DM123">
        <v>0</v>
      </c>
      <c r="DN123" t="s">
        <v>3</v>
      </c>
      <c r="DO123">
        <v>0</v>
      </c>
      <c r="GQ123">
        <v>-1</v>
      </c>
      <c r="GR123">
        <v>-1</v>
      </c>
    </row>
    <row r="124" spans="1:200" x14ac:dyDescent="0.2">
      <c r="A124">
        <f>ROW(Source!A101)</f>
        <v>101</v>
      </c>
      <c r="B124">
        <v>88223195</v>
      </c>
      <c r="C124">
        <v>88223536</v>
      </c>
      <c r="D124">
        <v>48088197</v>
      </c>
      <c r="E124">
        <v>1</v>
      </c>
      <c r="F124">
        <v>1</v>
      </c>
      <c r="G124">
        <v>1</v>
      </c>
      <c r="H124">
        <v>3</v>
      </c>
      <c r="I124" t="s">
        <v>500</v>
      </c>
      <c r="J124" t="s">
        <v>501</v>
      </c>
      <c r="K124" t="s">
        <v>502</v>
      </c>
      <c r="L124">
        <v>1296</v>
      </c>
      <c r="N124">
        <v>1002</v>
      </c>
      <c r="O124" t="s">
        <v>503</v>
      </c>
      <c r="P124" t="s">
        <v>503</v>
      </c>
      <c r="Q124">
        <v>1</v>
      </c>
      <c r="W124">
        <v>0</v>
      </c>
      <c r="X124">
        <v>128475473</v>
      </c>
      <c r="Y124" s="78">
        <f>'4.Ведомость_списания'!F79</f>
        <v>68.03</v>
      </c>
      <c r="AA124">
        <v>456.89</v>
      </c>
      <c r="AB124">
        <v>0</v>
      </c>
      <c r="AC124">
        <v>0</v>
      </c>
      <c r="AD124">
        <v>0</v>
      </c>
      <c r="AE124">
        <v>46.86</v>
      </c>
      <c r="AF124">
        <v>0</v>
      </c>
      <c r="AG124">
        <v>0</v>
      </c>
      <c r="AH124">
        <v>0</v>
      </c>
      <c r="AI124">
        <v>9.75</v>
      </c>
      <c r="AJ124">
        <v>1</v>
      </c>
      <c r="AK124">
        <v>1</v>
      </c>
      <c r="AL124">
        <v>1</v>
      </c>
      <c r="AM124">
        <v>4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68.03</v>
      </c>
      <c r="AU124" t="s">
        <v>3</v>
      </c>
      <c r="AV124">
        <v>0</v>
      </c>
      <c r="AW124">
        <v>2</v>
      </c>
      <c r="AX124">
        <v>88223554</v>
      </c>
      <c r="AY124">
        <v>1</v>
      </c>
      <c r="AZ124">
        <v>0</v>
      </c>
      <c r="BA124">
        <v>96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ROUND(Y124*Source!I101,7)</f>
        <v>1081.0647300000001</v>
      </c>
      <c r="CY124">
        <f t="shared" si="70"/>
        <v>456.89</v>
      </c>
      <c r="CZ124">
        <f t="shared" si="71"/>
        <v>46.86</v>
      </c>
      <c r="DA124">
        <f t="shared" si="72"/>
        <v>9.75</v>
      </c>
      <c r="DB124">
        <f t="shared" si="43"/>
        <v>3187.89</v>
      </c>
      <c r="DC124">
        <f t="shared" si="44"/>
        <v>0</v>
      </c>
      <c r="DD124" t="s">
        <v>3</v>
      </c>
      <c r="DE124" t="s">
        <v>3</v>
      </c>
      <c r="DF124">
        <f t="shared" si="73"/>
        <v>494047</v>
      </c>
      <c r="DG124">
        <f t="shared" si="74"/>
        <v>0</v>
      </c>
      <c r="DH124">
        <f t="shared" si="75"/>
        <v>0</v>
      </c>
      <c r="DI124">
        <f t="shared" si="69"/>
        <v>0</v>
      </c>
      <c r="DJ124">
        <f t="shared" si="76"/>
        <v>494047</v>
      </c>
      <c r="DK124">
        <v>0</v>
      </c>
      <c r="DL124" t="s">
        <v>3</v>
      </c>
      <c r="DM124">
        <v>0</v>
      </c>
      <c r="DN124" t="s">
        <v>3</v>
      </c>
      <c r="DO124">
        <v>0</v>
      </c>
      <c r="GQ124">
        <v>-1</v>
      </c>
      <c r="GR124">
        <v>-1</v>
      </c>
    </row>
    <row r="125" spans="1:200" x14ac:dyDescent="0.2">
      <c r="A125">
        <f>ROW(Source!A106)</f>
        <v>106</v>
      </c>
      <c r="B125">
        <v>88223195</v>
      </c>
      <c r="C125">
        <v>88223559</v>
      </c>
      <c r="D125">
        <v>49510719</v>
      </c>
      <c r="E125">
        <v>70</v>
      </c>
      <c r="F125">
        <v>1</v>
      </c>
      <c r="G125">
        <v>1</v>
      </c>
      <c r="H125">
        <v>1</v>
      </c>
      <c r="I125" t="s">
        <v>470</v>
      </c>
      <c r="J125" t="s">
        <v>3</v>
      </c>
      <c r="K125" t="s">
        <v>471</v>
      </c>
      <c r="L125">
        <v>1191</v>
      </c>
      <c r="N125">
        <v>1013</v>
      </c>
      <c r="O125" t="s">
        <v>472</v>
      </c>
      <c r="P125" t="s">
        <v>472</v>
      </c>
      <c r="Q125">
        <v>1</v>
      </c>
      <c r="W125">
        <v>0</v>
      </c>
      <c r="X125">
        <v>784619160</v>
      </c>
      <c r="Y125">
        <f t="shared" si="42"/>
        <v>44.5</v>
      </c>
      <c r="AA125">
        <v>0</v>
      </c>
      <c r="AB125">
        <v>0</v>
      </c>
      <c r="AC125">
        <v>0</v>
      </c>
      <c r="AD125">
        <v>388.58</v>
      </c>
      <c r="AE125">
        <v>0</v>
      </c>
      <c r="AF125">
        <v>0</v>
      </c>
      <c r="AG125">
        <v>0</v>
      </c>
      <c r="AH125">
        <v>8.74</v>
      </c>
      <c r="AI125">
        <v>1</v>
      </c>
      <c r="AJ125">
        <v>1</v>
      </c>
      <c r="AK125">
        <v>1</v>
      </c>
      <c r="AL125">
        <v>44.46</v>
      </c>
      <c r="AM125">
        <v>4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44.5</v>
      </c>
      <c r="AU125" t="s">
        <v>3</v>
      </c>
      <c r="AV125">
        <v>1</v>
      </c>
      <c r="AW125">
        <v>2</v>
      </c>
      <c r="AX125">
        <v>88223564</v>
      </c>
      <c r="AY125">
        <v>1</v>
      </c>
      <c r="AZ125">
        <v>0</v>
      </c>
      <c r="BA125">
        <v>97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U125">
        <f>ROUND(AT125*Source!I106*AH125*AL125,0)</f>
        <v>99601</v>
      </c>
      <c r="CV125">
        <f>ROUND(Y125*Source!I106,7)</f>
        <v>256.32</v>
      </c>
      <c r="CW125">
        <v>0</v>
      </c>
      <c r="CX125">
        <f>ROUND(Y125*Source!I106,7)</f>
        <v>256.32</v>
      </c>
      <c r="CY125">
        <f>AD125</f>
        <v>388.58</v>
      </c>
      <c r="CZ125">
        <f>AH125</f>
        <v>8.74</v>
      </c>
      <c r="DA125">
        <f>AL125</f>
        <v>44.46</v>
      </c>
      <c r="DB125">
        <f t="shared" si="43"/>
        <v>388.93</v>
      </c>
      <c r="DC125">
        <f t="shared" si="44"/>
        <v>0</v>
      </c>
      <c r="DD125" t="s">
        <v>3</v>
      </c>
      <c r="DE125" t="s">
        <v>3</v>
      </c>
      <c r="DF125">
        <f>ROUND(ROUND(AE125,0)*CX125,0)</f>
        <v>0</v>
      </c>
      <c r="DG125">
        <f t="shared" si="74"/>
        <v>0</v>
      </c>
      <c r="DH125">
        <f t="shared" si="75"/>
        <v>0</v>
      </c>
      <c r="DI125">
        <f>ROUND(ROUND(AH125*AL125,0)*CX125,0)</f>
        <v>99708</v>
      </c>
      <c r="DJ125">
        <f>DI125</f>
        <v>99708</v>
      </c>
      <c r="DK125">
        <v>0</v>
      </c>
      <c r="DL125" t="s">
        <v>3</v>
      </c>
      <c r="DM125">
        <v>0</v>
      </c>
      <c r="DN125" t="s">
        <v>3</v>
      </c>
      <c r="DO125">
        <v>0</v>
      </c>
      <c r="GQ125">
        <v>-1</v>
      </c>
      <c r="GR125">
        <v>-1</v>
      </c>
    </row>
    <row r="126" spans="1:200" x14ac:dyDescent="0.2">
      <c r="A126">
        <f>ROW(Source!A106)</f>
        <v>106</v>
      </c>
      <c r="B126">
        <v>88223195</v>
      </c>
      <c r="C126">
        <v>88223559</v>
      </c>
      <c r="D126">
        <v>49510905</v>
      </c>
      <c r="E126">
        <v>70</v>
      </c>
      <c r="F126">
        <v>1</v>
      </c>
      <c r="G126">
        <v>1</v>
      </c>
      <c r="H126">
        <v>1</v>
      </c>
      <c r="I126" t="s">
        <v>473</v>
      </c>
      <c r="J126" t="s">
        <v>3</v>
      </c>
      <c r="K126" t="s">
        <v>474</v>
      </c>
      <c r="L126">
        <v>1191</v>
      </c>
      <c r="N126">
        <v>1013</v>
      </c>
      <c r="O126" t="s">
        <v>472</v>
      </c>
      <c r="P126" t="s">
        <v>472</v>
      </c>
      <c r="Q126">
        <v>1</v>
      </c>
      <c r="W126">
        <v>0</v>
      </c>
      <c r="X126">
        <v>-1417349443</v>
      </c>
      <c r="Y126">
        <f t="shared" si="42"/>
        <v>0.13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44.46</v>
      </c>
      <c r="AL126">
        <v>1</v>
      </c>
      <c r="AM126">
        <v>4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0.13</v>
      </c>
      <c r="AU126" t="s">
        <v>3</v>
      </c>
      <c r="AV126">
        <v>2</v>
      </c>
      <c r="AW126">
        <v>2</v>
      </c>
      <c r="AX126">
        <v>88223565</v>
      </c>
      <c r="AY126">
        <v>1</v>
      </c>
      <c r="AZ126">
        <v>0</v>
      </c>
      <c r="BA126">
        <v>98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ROUND(Y126*Source!I106,7)</f>
        <v>0.74880000000000002</v>
      </c>
      <c r="CY126">
        <f>AD126</f>
        <v>0</v>
      </c>
      <c r="CZ126">
        <f>AH126</f>
        <v>0</v>
      </c>
      <c r="DA126">
        <f>AL126</f>
        <v>1</v>
      </c>
      <c r="DB126">
        <f t="shared" si="43"/>
        <v>0</v>
      </c>
      <c r="DC126">
        <f t="shared" si="44"/>
        <v>0</v>
      </c>
      <c r="DD126" t="s">
        <v>3</v>
      </c>
      <c r="DE126" t="s">
        <v>3</v>
      </c>
      <c r="DF126">
        <f>ROUND(ROUND(AE126,0)*CX126,0)</f>
        <v>0</v>
      </c>
      <c r="DG126">
        <f t="shared" si="74"/>
        <v>0</v>
      </c>
      <c r="DH126">
        <f>ROUND(ROUND(AG126*AK126,0)*CX126,0)</f>
        <v>0</v>
      </c>
      <c r="DI126">
        <f>ROUND(ROUND(AH126,0)*CX126,0)</f>
        <v>0</v>
      </c>
      <c r="DJ126">
        <f>DI126</f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  <c r="GQ126">
        <v>-1</v>
      </c>
      <c r="GR126">
        <v>-1</v>
      </c>
    </row>
    <row r="127" spans="1:200" x14ac:dyDescent="0.2">
      <c r="A127">
        <f>ROW(Source!A106)</f>
        <v>106</v>
      </c>
      <c r="B127">
        <v>88223195</v>
      </c>
      <c r="C127">
        <v>88223559</v>
      </c>
      <c r="D127">
        <v>49673503</v>
      </c>
      <c r="E127">
        <v>1</v>
      </c>
      <c r="F127">
        <v>1</v>
      </c>
      <c r="G127">
        <v>1</v>
      </c>
      <c r="H127">
        <v>2</v>
      </c>
      <c r="I127" t="s">
        <v>485</v>
      </c>
      <c r="J127" t="s">
        <v>486</v>
      </c>
      <c r="K127" t="s">
        <v>487</v>
      </c>
      <c r="L127">
        <v>1367</v>
      </c>
      <c r="N127">
        <v>1011</v>
      </c>
      <c r="O127" t="s">
        <v>478</v>
      </c>
      <c r="P127" t="s">
        <v>478</v>
      </c>
      <c r="Q127">
        <v>1</v>
      </c>
      <c r="W127">
        <v>0</v>
      </c>
      <c r="X127">
        <v>509054691</v>
      </c>
      <c r="Y127">
        <f t="shared" si="42"/>
        <v>0.13</v>
      </c>
      <c r="AA127">
        <v>0</v>
      </c>
      <c r="AB127">
        <v>1014.56</v>
      </c>
      <c r="AC127">
        <v>515.74</v>
      </c>
      <c r="AD127">
        <v>0</v>
      </c>
      <c r="AE127">
        <v>0</v>
      </c>
      <c r="AF127">
        <v>65.709999999999994</v>
      </c>
      <c r="AG127">
        <v>11.6</v>
      </c>
      <c r="AH127">
        <v>0</v>
      </c>
      <c r="AI127">
        <v>1</v>
      </c>
      <c r="AJ127">
        <v>15.44</v>
      </c>
      <c r="AK127">
        <v>44.46</v>
      </c>
      <c r="AL127">
        <v>1</v>
      </c>
      <c r="AM127">
        <v>4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0.13</v>
      </c>
      <c r="AU127" t="s">
        <v>3</v>
      </c>
      <c r="AV127">
        <v>0</v>
      </c>
      <c r="AW127">
        <v>2</v>
      </c>
      <c r="AX127">
        <v>88223566</v>
      </c>
      <c r="AY127">
        <v>1</v>
      </c>
      <c r="AZ127">
        <v>0</v>
      </c>
      <c r="BA127">
        <v>99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f>ROUND(Y127*Source!I106*DO127,7)</f>
        <v>0</v>
      </c>
      <c r="CX127">
        <f>ROUND(Y127*Source!I106,7)</f>
        <v>0.74880000000000002</v>
      </c>
      <c r="CY127">
        <f>AB127</f>
        <v>1014.56</v>
      </c>
      <c r="CZ127">
        <f>AF127</f>
        <v>65.709999999999994</v>
      </c>
      <c r="DA127">
        <f>AJ127</f>
        <v>15.44</v>
      </c>
      <c r="DB127">
        <f t="shared" si="43"/>
        <v>8.5399999999999991</v>
      </c>
      <c r="DC127">
        <f t="shared" si="44"/>
        <v>1.51</v>
      </c>
      <c r="DD127" t="s">
        <v>3</v>
      </c>
      <c r="DE127" t="s">
        <v>3</v>
      </c>
      <c r="DF127">
        <f>ROUND(ROUND(AE127,0)*CX127,0)</f>
        <v>0</v>
      </c>
      <c r="DG127">
        <f>ROUND(ROUND(AF127*AJ127,0)*CX127,0)</f>
        <v>760</v>
      </c>
      <c r="DH127">
        <f>ROUND(ROUND(AG127*AK127,0)*CX127,0)</f>
        <v>386</v>
      </c>
      <c r="DI127">
        <f>ROUND(ROUND(AH127,0)*CX127,0)</f>
        <v>0</v>
      </c>
      <c r="DJ127">
        <f>DG127</f>
        <v>760</v>
      </c>
      <c r="DK127">
        <v>0</v>
      </c>
      <c r="DL127" t="s">
        <v>3</v>
      </c>
      <c r="DM127">
        <v>0</v>
      </c>
      <c r="DN127" t="s">
        <v>3</v>
      </c>
      <c r="DO127">
        <v>0</v>
      </c>
      <c r="GQ127">
        <v>-1</v>
      </c>
      <c r="GR127">
        <v>-1</v>
      </c>
    </row>
    <row r="128" spans="1:200" x14ac:dyDescent="0.2">
      <c r="A128">
        <f>ROW(Source!A106)</f>
        <v>106</v>
      </c>
      <c r="B128">
        <v>88223195</v>
      </c>
      <c r="C128">
        <v>88223559</v>
      </c>
      <c r="D128">
        <v>0</v>
      </c>
      <c r="E128">
        <v>0</v>
      </c>
      <c r="F128">
        <v>1</v>
      </c>
      <c r="G128">
        <v>1</v>
      </c>
      <c r="H128">
        <v>3</v>
      </c>
      <c r="I128" t="s">
        <v>28</v>
      </c>
      <c r="J128" t="s">
        <v>3</v>
      </c>
      <c r="K128" t="s">
        <v>228</v>
      </c>
      <c r="L128">
        <v>1377</v>
      </c>
      <c r="N128">
        <v>1013</v>
      </c>
      <c r="O128" t="s">
        <v>229</v>
      </c>
      <c r="P128" t="s">
        <v>229</v>
      </c>
      <c r="Q128">
        <v>1</v>
      </c>
      <c r="W128">
        <v>0</v>
      </c>
      <c r="X128">
        <v>531007502</v>
      </c>
      <c r="Y128">
        <f t="shared" si="42"/>
        <v>100</v>
      </c>
      <c r="AA128">
        <v>291.66000000000003</v>
      </c>
      <c r="AB128">
        <v>0</v>
      </c>
      <c r="AC128">
        <v>0</v>
      </c>
      <c r="AD128">
        <v>0</v>
      </c>
      <c r="AE128">
        <v>304.93000000000006</v>
      </c>
      <c r="AF128">
        <v>0</v>
      </c>
      <c r="AG128">
        <v>0</v>
      </c>
      <c r="AH128">
        <v>0</v>
      </c>
      <c r="AI128">
        <v>9.75</v>
      </c>
      <c r="AJ128">
        <v>1</v>
      </c>
      <c r="AK128">
        <v>1</v>
      </c>
      <c r="AL128">
        <v>1</v>
      </c>
      <c r="AM128">
        <v>0</v>
      </c>
      <c r="AN128">
        <v>0</v>
      </c>
      <c r="AO128">
        <v>0</v>
      </c>
      <c r="AP128">
        <v>1</v>
      </c>
      <c r="AQ128">
        <v>0</v>
      </c>
      <c r="AR128">
        <v>0</v>
      </c>
      <c r="AS128" t="s">
        <v>3</v>
      </c>
      <c r="AT128">
        <v>100</v>
      </c>
      <c r="AU128" t="s">
        <v>3</v>
      </c>
      <c r="AV128">
        <v>0</v>
      </c>
      <c r="AW128">
        <v>1</v>
      </c>
      <c r="AX128">
        <v>-1</v>
      </c>
      <c r="AY128">
        <v>0</v>
      </c>
      <c r="AZ128">
        <v>0</v>
      </c>
      <c r="BA128" t="s">
        <v>3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ROUND(Y128*Source!I106,7)</f>
        <v>576</v>
      </c>
      <c r="CY128">
        <f>AA128</f>
        <v>291.66000000000003</v>
      </c>
      <c r="CZ128">
        <f>AE128</f>
        <v>304.93000000000006</v>
      </c>
      <c r="DA128">
        <f>AI128</f>
        <v>9.75</v>
      </c>
      <c r="DB128">
        <f t="shared" si="43"/>
        <v>30493</v>
      </c>
      <c r="DC128">
        <f t="shared" si="44"/>
        <v>0</v>
      </c>
      <c r="DD128" t="s">
        <v>3</v>
      </c>
      <c r="DE128" t="s">
        <v>3</v>
      </c>
      <c r="DF128">
        <f>ROUND(ROUND(AE128*AI128,0)*CX128,0)</f>
        <v>1712448</v>
      </c>
      <c r="DG128">
        <f>ROUND(ROUND(AF128,0)*CX128,0)</f>
        <v>0</v>
      </c>
      <c r="DH128">
        <f>ROUND(ROUND(AG128,0)*CX128,0)</f>
        <v>0</v>
      </c>
      <c r="DI128">
        <f>ROUND(ROUND(AH128,0)*CX128,0)</f>
        <v>0</v>
      </c>
      <c r="DJ128">
        <f>DF128</f>
        <v>1712448</v>
      </c>
      <c r="DK128">
        <v>0</v>
      </c>
      <c r="DL128" t="s">
        <v>3</v>
      </c>
      <c r="DM128">
        <v>0</v>
      </c>
      <c r="DN128" t="s">
        <v>3</v>
      </c>
      <c r="DO128">
        <v>0</v>
      </c>
      <c r="GP128">
        <v>1</v>
      </c>
      <c r="GQ128">
        <v>-1</v>
      </c>
      <c r="GR128">
        <v>-1</v>
      </c>
    </row>
    <row r="129" spans="1:200" x14ac:dyDescent="0.2">
      <c r="A129">
        <f>ROW(Source!A108)</f>
        <v>108</v>
      </c>
      <c r="B129">
        <v>88223195</v>
      </c>
      <c r="C129">
        <v>88240984</v>
      </c>
      <c r="D129">
        <v>49510715</v>
      </c>
      <c r="E129">
        <v>70</v>
      </c>
      <c r="F129">
        <v>1</v>
      </c>
      <c r="G129">
        <v>1</v>
      </c>
      <c r="H129">
        <v>1</v>
      </c>
      <c r="I129" t="s">
        <v>504</v>
      </c>
      <c r="J129" t="s">
        <v>3</v>
      </c>
      <c r="K129" t="s">
        <v>505</v>
      </c>
      <c r="L129">
        <v>1191</v>
      </c>
      <c r="N129">
        <v>1013</v>
      </c>
      <c r="O129" t="s">
        <v>472</v>
      </c>
      <c r="P129" t="s">
        <v>472</v>
      </c>
      <c r="Q129">
        <v>1</v>
      </c>
      <c r="W129">
        <v>0</v>
      </c>
      <c r="X129">
        <v>1049124552</v>
      </c>
      <c r="Y129">
        <f t="shared" ref="Y129:Y192" si="77">AT129</f>
        <v>97.2</v>
      </c>
      <c r="AA129">
        <v>0</v>
      </c>
      <c r="AB129">
        <v>0</v>
      </c>
      <c r="AC129">
        <v>0</v>
      </c>
      <c r="AD129">
        <v>379.24</v>
      </c>
      <c r="AE129">
        <v>0</v>
      </c>
      <c r="AF129">
        <v>0</v>
      </c>
      <c r="AG129">
        <v>0</v>
      </c>
      <c r="AH129">
        <v>8.5299999999999994</v>
      </c>
      <c r="AI129">
        <v>1</v>
      </c>
      <c r="AJ129">
        <v>1</v>
      </c>
      <c r="AK129">
        <v>1</v>
      </c>
      <c r="AL129">
        <v>44.46</v>
      </c>
      <c r="AM129">
        <v>4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97.2</v>
      </c>
      <c r="AU129" t="s">
        <v>3</v>
      </c>
      <c r="AV129">
        <v>1</v>
      </c>
      <c r="AW129">
        <v>2</v>
      </c>
      <c r="AX129">
        <v>88240985</v>
      </c>
      <c r="AY129">
        <v>1</v>
      </c>
      <c r="AZ129">
        <v>0</v>
      </c>
      <c r="BA129">
        <v>101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U129">
        <f>ROUND(AT129*Source!I108*AH129*AL129,0)</f>
        <v>161089</v>
      </c>
      <c r="CV129">
        <f>ROUND(Y129*Source!I108,7)</f>
        <v>424.76400000000001</v>
      </c>
      <c r="CW129">
        <v>0</v>
      </c>
      <c r="CX129">
        <f>ROUND(Y129*Source!I108,7)</f>
        <v>424.76400000000001</v>
      </c>
      <c r="CY129">
        <f>AD129</f>
        <v>379.24</v>
      </c>
      <c r="CZ129">
        <f>AH129</f>
        <v>8.5299999999999994</v>
      </c>
      <c r="DA129">
        <f>AL129</f>
        <v>44.46</v>
      </c>
      <c r="DB129">
        <f t="shared" ref="DB129:DB192" si="78">ROUND(ROUND(AT129*CZ129,2),2)</f>
        <v>829.12</v>
      </c>
      <c r="DC129">
        <f t="shared" ref="DC129:DC192" si="79">ROUND(ROUND(AT129*AG129,2),2)</f>
        <v>0</v>
      </c>
      <c r="DD129" t="s">
        <v>3</v>
      </c>
      <c r="DE129" t="s">
        <v>3</v>
      </c>
      <c r="DF129">
        <f>ROUND(ROUND(AE129,0)*CX129,0)</f>
        <v>0</v>
      </c>
      <c r="DG129">
        <f>ROUND(ROUND(AF129,0)*CX129,0)</f>
        <v>0</v>
      </c>
      <c r="DH129">
        <f>ROUND(ROUND(AG129,0)*CX129,0)</f>
        <v>0</v>
      </c>
      <c r="DI129">
        <f>ROUND(ROUND(AH129*AL129,0)*CX129,0)</f>
        <v>160986</v>
      </c>
      <c r="DJ129">
        <f>DI129</f>
        <v>160986</v>
      </c>
      <c r="DK129">
        <v>0</v>
      </c>
      <c r="DL129" t="s">
        <v>3</v>
      </c>
      <c r="DM129">
        <v>0</v>
      </c>
      <c r="DN129" t="s">
        <v>3</v>
      </c>
      <c r="DO129">
        <v>0</v>
      </c>
      <c r="GQ129">
        <v>-1</v>
      </c>
      <c r="GR129">
        <v>-1</v>
      </c>
    </row>
    <row r="130" spans="1:200" x14ac:dyDescent="0.2">
      <c r="A130">
        <f>ROW(Source!A108)</f>
        <v>108</v>
      </c>
      <c r="B130">
        <v>88223195</v>
      </c>
      <c r="C130">
        <v>88240984</v>
      </c>
      <c r="D130">
        <v>49510905</v>
      </c>
      <c r="E130">
        <v>70</v>
      </c>
      <c r="F130">
        <v>1</v>
      </c>
      <c r="G130">
        <v>1</v>
      </c>
      <c r="H130">
        <v>1</v>
      </c>
      <c r="I130" t="s">
        <v>473</v>
      </c>
      <c r="J130" t="s">
        <v>3</v>
      </c>
      <c r="K130" t="s">
        <v>474</v>
      </c>
      <c r="L130">
        <v>1191</v>
      </c>
      <c r="N130">
        <v>1013</v>
      </c>
      <c r="O130" t="s">
        <v>472</v>
      </c>
      <c r="P130" t="s">
        <v>472</v>
      </c>
      <c r="Q130">
        <v>1</v>
      </c>
      <c r="W130">
        <v>0</v>
      </c>
      <c r="X130">
        <v>-1417349443</v>
      </c>
      <c r="Y130">
        <f t="shared" si="77"/>
        <v>0.27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44.46</v>
      </c>
      <c r="AL130">
        <v>1</v>
      </c>
      <c r="AM130">
        <v>4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0.27</v>
      </c>
      <c r="AU130" t="s">
        <v>3</v>
      </c>
      <c r="AV130">
        <v>2</v>
      </c>
      <c r="AW130">
        <v>2</v>
      </c>
      <c r="AX130">
        <v>88240986</v>
      </c>
      <c r="AY130">
        <v>1</v>
      </c>
      <c r="AZ130">
        <v>0</v>
      </c>
      <c r="BA130">
        <v>102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ROUND(Y130*Source!I108,7)</f>
        <v>1.1798999999999999</v>
      </c>
      <c r="CY130">
        <f>AD130</f>
        <v>0</v>
      </c>
      <c r="CZ130">
        <f>AH130</f>
        <v>0</v>
      </c>
      <c r="DA130">
        <f>AL130</f>
        <v>1</v>
      </c>
      <c r="DB130">
        <f t="shared" si="78"/>
        <v>0</v>
      </c>
      <c r="DC130">
        <f t="shared" si="79"/>
        <v>0</v>
      </c>
      <c r="DD130" t="s">
        <v>3</v>
      </c>
      <c r="DE130" t="s">
        <v>3</v>
      </c>
      <c r="DF130">
        <f>ROUND(ROUND(AE130,0)*CX130,0)</f>
        <v>0</v>
      </c>
      <c r="DG130">
        <f>ROUND(ROUND(AF130,0)*CX130,0)</f>
        <v>0</v>
      </c>
      <c r="DH130">
        <f>ROUND(ROUND(AG130*AK130,0)*CX130,0)</f>
        <v>0</v>
      </c>
      <c r="DI130">
        <f t="shared" ref="DI130:DI135" si="80">ROUND(ROUND(AH130,0)*CX130,0)</f>
        <v>0</v>
      </c>
      <c r="DJ130">
        <f>DI130</f>
        <v>0</v>
      </c>
      <c r="DK130">
        <v>0</v>
      </c>
      <c r="DL130" t="s">
        <v>3</v>
      </c>
      <c r="DM130">
        <v>0</v>
      </c>
      <c r="DN130" t="s">
        <v>3</v>
      </c>
      <c r="DO130">
        <v>0</v>
      </c>
      <c r="GQ130">
        <v>-1</v>
      </c>
      <c r="GR130">
        <v>-1</v>
      </c>
    </row>
    <row r="131" spans="1:200" x14ac:dyDescent="0.2">
      <c r="A131">
        <f>ROW(Source!A108)</f>
        <v>108</v>
      </c>
      <c r="B131">
        <v>88223195</v>
      </c>
      <c r="C131">
        <v>88240984</v>
      </c>
      <c r="D131">
        <v>49672515</v>
      </c>
      <c r="E131">
        <v>1</v>
      </c>
      <c r="F131">
        <v>1</v>
      </c>
      <c r="G131">
        <v>1</v>
      </c>
      <c r="H131">
        <v>2</v>
      </c>
      <c r="I131" t="s">
        <v>506</v>
      </c>
      <c r="J131" t="s">
        <v>507</v>
      </c>
      <c r="K131" t="s">
        <v>508</v>
      </c>
      <c r="L131">
        <v>1367</v>
      </c>
      <c r="N131">
        <v>1011</v>
      </c>
      <c r="O131" t="s">
        <v>478</v>
      </c>
      <c r="P131" t="s">
        <v>478</v>
      </c>
      <c r="Q131">
        <v>1</v>
      </c>
      <c r="W131">
        <v>0</v>
      </c>
      <c r="X131">
        <v>-130837057</v>
      </c>
      <c r="Y131">
        <f t="shared" si="77"/>
        <v>0.2</v>
      </c>
      <c r="AA131">
        <v>0</v>
      </c>
      <c r="AB131">
        <v>1334.02</v>
      </c>
      <c r="AC131">
        <v>600.21</v>
      </c>
      <c r="AD131">
        <v>0</v>
      </c>
      <c r="AE131">
        <v>0</v>
      </c>
      <c r="AF131">
        <v>86.4</v>
      </c>
      <c r="AG131">
        <v>13.5</v>
      </c>
      <c r="AH131">
        <v>0</v>
      </c>
      <c r="AI131">
        <v>1</v>
      </c>
      <c r="AJ131">
        <v>15.44</v>
      </c>
      <c r="AK131">
        <v>44.46</v>
      </c>
      <c r="AL131">
        <v>1</v>
      </c>
      <c r="AM131">
        <v>4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0.2</v>
      </c>
      <c r="AU131" t="s">
        <v>3</v>
      </c>
      <c r="AV131">
        <v>0</v>
      </c>
      <c r="AW131">
        <v>2</v>
      </c>
      <c r="AX131">
        <v>88240987</v>
      </c>
      <c r="AY131">
        <v>1</v>
      </c>
      <c r="AZ131">
        <v>0</v>
      </c>
      <c r="BA131">
        <v>103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f>ROUND(Y131*Source!I108*DO131,7)</f>
        <v>0</v>
      </c>
      <c r="CX131">
        <f>ROUND(Y131*Source!I108,7)</f>
        <v>0.874</v>
      </c>
      <c r="CY131">
        <f>AB131</f>
        <v>1334.02</v>
      </c>
      <c r="CZ131">
        <f>AF131</f>
        <v>86.4</v>
      </c>
      <c r="DA131">
        <f>AJ131</f>
        <v>15.44</v>
      </c>
      <c r="DB131">
        <f t="shared" si="78"/>
        <v>17.28</v>
      </c>
      <c r="DC131">
        <f t="shared" si="79"/>
        <v>2.7</v>
      </c>
      <c r="DD131" t="s">
        <v>3</v>
      </c>
      <c r="DE131" t="s">
        <v>3</v>
      </c>
      <c r="DF131">
        <f>ROUND(ROUND(AE131,0)*CX131,0)</f>
        <v>0</v>
      </c>
      <c r="DG131">
        <f>ROUND(ROUND(AF131*AJ131,0)*CX131,0)</f>
        <v>1166</v>
      </c>
      <c r="DH131">
        <f>ROUND(ROUND(AG131*AK131,0)*CX131,0)</f>
        <v>524</v>
      </c>
      <c r="DI131">
        <f t="shared" si="80"/>
        <v>0</v>
      </c>
      <c r="DJ131">
        <f>DG131</f>
        <v>1166</v>
      </c>
      <c r="DK131">
        <v>0</v>
      </c>
      <c r="DL131" t="s">
        <v>3</v>
      </c>
      <c r="DM131">
        <v>0</v>
      </c>
      <c r="DN131" t="s">
        <v>3</v>
      </c>
      <c r="DO131">
        <v>0</v>
      </c>
      <c r="GQ131">
        <v>-1</v>
      </c>
      <c r="GR131">
        <v>-1</v>
      </c>
    </row>
    <row r="132" spans="1:200" x14ac:dyDescent="0.2">
      <c r="A132">
        <f>ROW(Source!A108)</f>
        <v>108</v>
      </c>
      <c r="B132">
        <v>88223195</v>
      </c>
      <c r="C132">
        <v>88240984</v>
      </c>
      <c r="D132">
        <v>49673503</v>
      </c>
      <c r="E132">
        <v>1</v>
      </c>
      <c r="F132">
        <v>1</v>
      </c>
      <c r="G132">
        <v>1</v>
      </c>
      <c r="H132">
        <v>2</v>
      </c>
      <c r="I132" t="s">
        <v>485</v>
      </c>
      <c r="J132" t="s">
        <v>486</v>
      </c>
      <c r="K132" t="s">
        <v>487</v>
      </c>
      <c r="L132">
        <v>1367</v>
      </c>
      <c r="N132">
        <v>1011</v>
      </c>
      <c r="O132" t="s">
        <v>478</v>
      </c>
      <c r="P132" t="s">
        <v>478</v>
      </c>
      <c r="Q132">
        <v>1</v>
      </c>
      <c r="W132">
        <v>0</v>
      </c>
      <c r="X132">
        <v>509054691</v>
      </c>
      <c r="Y132">
        <f t="shared" si="77"/>
        <v>7.0000000000000007E-2</v>
      </c>
      <c r="AA132">
        <v>0</v>
      </c>
      <c r="AB132">
        <v>1014.56</v>
      </c>
      <c r="AC132">
        <v>515.74</v>
      </c>
      <c r="AD132">
        <v>0</v>
      </c>
      <c r="AE132">
        <v>0</v>
      </c>
      <c r="AF132">
        <v>65.709999999999994</v>
      </c>
      <c r="AG132">
        <v>11.6</v>
      </c>
      <c r="AH132">
        <v>0</v>
      </c>
      <c r="AI132">
        <v>1</v>
      </c>
      <c r="AJ132">
        <v>15.44</v>
      </c>
      <c r="AK132">
        <v>44.46</v>
      </c>
      <c r="AL132">
        <v>1</v>
      </c>
      <c r="AM132">
        <v>4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7.0000000000000007E-2</v>
      </c>
      <c r="AU132" t="s">
        <v>3</v>
      </c>
      <c r="AV132">
        <v>0</v>
      </c>
      <c r="AW132">
        <v>2</v>
      </c>
      <c r="AX132">
        <v>88240988</v>
      </c>
      <c r="AY132">
        <v>1</v>
      </c>
      <c r="AZ132">
        <v>0</v>
      </c>
      <c r="BA132">
        <v>104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V132">
        <v>0</v>
      </c>
      <c r="CW132">
        <f>ROUND(Y132*Source!I108*DO132,7)</f>
        <v>0</v>
      </c>
      <c r="CX132">
        <f>ROUND(Y132*Source!I108,7)</f>
        <v>0.30590000000000001</v>
      </c>
      <c r="CY132">
        <f>AB132</f>
        <v>1014.56</v>
      </c>
      <c r="CZ132">
        <f>AF132</f>
        <v>65.709999999999994</v>
      </c>
      <c r="DA132">
        <f>AJ132</f>
        <v>15.44</v>
      </c>
      <c r="DB132">
        <f t="shared" si="78"/>
        <v>4.5999999999999996</v>
      </c>
      <c r="DC132">
        <f t="shared" si="79"/>
        <v>0.81</v>
      </c>
      <c r="DD132" t="s">
        <v>3</v>
      </c>
      <c r="DE132" t="s">
        <v>3</v>
      </c>
      <c r="DF132">
        <f>ROUND(ROUND(AE132,0)*CX132,0)</f>
        <v>0</v>
      </c>
      <c r="DG132">
        <f>ROUND(ROUND(AF132*AJ132,0)*CX132,0)</f>
        <v>310</v>
      </c>
      <c r="DH132">
        <f>ROUND(ROUND(AG132*AK132,0)*CX132,0)</f>
        <v>158</v>
      </c>
      <c r="DI132">
        <f t="shared" si="80"/>
        <v>0</v>
      </c>
      <c r="DJ132">
        <f>DG132</f>
        <v>310</v>
      </c>
      <c r="DK132">
        <v>0</v>
      </c>
      <c r="DL132" t="s">
        <v>3</v>
      </c>
      <c r="DM132">
        <v>0</v>
      </c>
      <c r="DN132" t="s">
        <v>3</v>
      </c>
      <c r="DO132">
        <v>0</v>
      </c>
      <c r="GQ132">
        <v>-1</v>
      </c>
      <c r="GR132">
        <v>-1</v>
      </c>
    </row>
    <row r="133" spans="1:200" x14ac:dyDescent="0.2">
      <c r="A133">
        <f>ROW(Source!A108)</f>
        <v>108</v>
      </c>
      <c r="B133">
        <v>88223195</v>
      </c>
      <c r="C133">
        <v>88240984</v>
      </c>
      <c r="D133">
        <v>49525605</v>
      </c>
      <c r="E133">
        <v>1</v>
      </c>
      <c r="F133">
        <v>1</v>
      </c>
      <c r="G133">
        <v>1</v>
      </c>
      <c r="H133">
        <v>3</v>
      </c>
      <c r="I133" t="s">
        <v>509</v>
      </c>
      <c r="J133" t="s">
        <v>510</v>
      </c>
      <c r="K133" t="s">
        <v>511</v>
      </c>
      <c r="L133">
        <v>1348</v>
      </c>
      <c r="N133">
        <v>1009</v>
      </c>
      <c r="O133" t="s">
        <v>20</v>
      </c>
      <c r="P133" t="s">
        <v>20</v>
      </c>
      <c r="Q133">
        <v>1000</v>
      </c>
      <c r="W133">
        <v>0</v>
      </c>
      <c r="X133">
        <v>-384732532</v>
      </c>
      <c r="Y133" s="78">
        <f>'4.Ведомость_списания'!F87</f>
        <v>4.0000000000000001E-3</v>
      </c>
      <c r="AA133">
        <v>82631.25</v>
      </c>
      <c r="AB133">
        <v>0</v>
      </c>
      <c r="AC133">
        <v>0</v>
      </c>
      <c r="AD133">
        <v>0</v>
      </c>
      <c r="AE133">
        <v>8475</v>
      </c>
      <c r="AF133">
        <v>0</v>
      </c>
      <c r="AG133">
        <v>0</v>
      </c>
      <c r="AH133">
        <v>0</v>
      </c>
      <c r="AI133">
        <v>9.75</v>
      </c>
      <c r="AJ133">
        <v>1</v>
      </c>
      <c r="AK133">
        <v>1</v>
      </c>
      <c r="AL133">
        <v>1</v>
      </c>
      <c r="AM133">
        <v>4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4.0000000000000001E-3</v>
      </c>
      <c r="AU133" t="s">
        <v>3</v>
      </c>
      <c r="AV133">
        <v>0</v>
      </c>
      <c r="AW133">
        <v>2</v>
      </c>
      <c r="AX133">
        <v>88240989</v>
      </c>
      <c r="AY133">
        <v>1</v>
      </c>
      <c r="AZ133">
        <v>0</v>
      </c>
      <c r="BA133">
        <v>105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v>0</v>
      </c>
      <c r="CX133">
        <f>ROUND(Y133*Source!I108,7)</f>
        <v>1.7479999999999999E-2</v>
      </c>
      <c r="CY133">
        <f>AA133</f>
        <v>82631.25</v>
      </c>
      <c r="CZ133">
        <f>AE133</f>
        <v>8475</v>
      </c>
      <c r="DA133">
        <f>AI133</f>
        <v>9.75</v>
      </c>
      <c r="DB133">
        <f t="shared" si="78"/>
        <v>33.9</v>
      </c>
      <c r="DC133">
        <f t="shared" si="79"/>
        <v>0</v>
      </c>
      <c r="DD133" t="s">
        <v>3</v>
      </c>
      <c r="DE133" t="s">
        <v>3</v>
      </c>
      <c r="DF133">
        <f>ROUND(ROUND(AE133*AI133,0)*CX133,0)</f>
        <v>1444</v>
      </c>
      <c r="DG133">
        <f>ROUND(ROUND(AF133,0)*CX133,0)</f>
        <v>0</v>
      </c>
      <c r="DH133">
        <f>ROUND(ROUND(AG133,0)*CX133,0)</f>
        <v>0</v>
      </c>
      <c r="DI133">
        <f t="shared" si="80"/>
        <v>0</v>
      </c>
      <c r="DJ133">
        <f>DF133</f>
        <v>1444</v>
      </c>
      <c r="DK133">
        <v>0</v>
      </c>
      <c r="DL133" t="s">
        <v>3</v>
      </c>
      <c r="DM133">
        <v>0</v>
      </c>
      <c r="DN133" t="s">
        <v>3</v>
      </c>
      <c r="DO133">
        <v>0</v>
      </c>
      <c r="GQ133">
        <v>-1</v>
      </c>
      <c r="GR133">
        <v>-1</v>
      </c>
    </row>
    <row r="134" spans="1:200" x14ac:dyDescent="0.2">
      <c r="A134">
        <f>ROW(Source!A108)</f>
        <v>108</v>
      </c>
      <c r="B134">
        <v>88223195</v>
      </c>
      <c r="C134">
        <v>88240984</v>
      </c>
      <c r="D134">
        <v>49542633</v>
      </c>
      <c r="E134">
        <v>1</v>
      </c>
      <c r="F134">
        <v>1</v>
      </c>
      <c r="G134">
        <v>1</v>
      </c>
      <c r="H134">
        <v>3</v>
      </c>
      <c r="I134" t="s">
        <v>512</v>
      </c>
      <c r="J134" t="s">
        <v>513</v>
      </c>
      <c r="K134" t="s">
        <v>514</v>
      </c>
      <c r="L134">
        <v>1348</v>
      </c>
      <c r="N134">
        <v>1009</v>
      </c>
      <c r="O134" t="s">
        <v>20</v>
      </c>
      <c r="P134" t="s">
        <v>20</v>
      </c>
      <c r="Q134">
        <v>1000</v>
      </c>
      <c r="W134">
        <v>0</v>
      </c>
      <c r="X134">
        <v>-581832824</v>
      </c>
      <c r="Y134" s="78">
        <f>'4.Ведомость_списания'!F88</f>
        <v>1.2E-2</v>
      </c>
      <c r="AA134">
        <v>79852.5</v>
      </c>
      <c r="AB134">
        <v>0</v>
      </c>
      <c r="AC134">
        <v>0</v>
      </c>
      <c r="AD134">
        <v>0</v>
      </c>
      <c r="AE134">
        <v>8190</v>
      </c>
      <c r="AF134">
        <v>0</v>
      </c>
      <c r="AG134">
        <v>0</v>
      </c>
      <c r="AH134">
        <v>0</v>
      </c>
      <c r="AI134">
        <v>9.75</v>
      </c>
      <c r="AJ134">
        <v>1</v>
      </c>
      <c r="AK134">
        <v>1</v>
      </c>
      <c r="AL134">
        <v>1</v>
      </c>
      <c r="AM134">
        <v>4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</v>
      </c>
      <c r="AT134">
        <v>1.2E-2</v>
      </c>
      <c r="AU134" t="s">
        <v>3</v>
      </c>
      <c r="AV134">
        <v>0</v>
      </c>
      <c r="AW134">
        <v>2</v>
      </c>
      <c r="AX134">
        <v>88240990</v>
      </c>
      <c r="AY134">
        <v>1</v>
      </c>
      <c r="AZ134">
        <v>0</v>
      </c>
      <c r="BA134">
        <v>106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ROUND(Y134*Source!I108,7)</f>
        <v>5.2440000000000001E-2</v>
      </c>
      <c r="CY134">
        <f>AA134</f>
        <v>79852.5</v>
      </c>
      <c r="CZ134">
        <f>AE134</f>
        <v>8190</v>
      </c>
      <c r="DA134">
        <f>AI134</f>
        <v>9.75</v>
      </c>
      <c r="DB134">
        <f t="shared" si="78"/>
        <v>98.28</v>
      </c>
      <c r="DC134">
        <f t="shared" si="79"/>
        <v>0</v>
      </c>
      <c r="DD134" t="s">
        <v>3</v>
      </c>
      <c r="DE134" t="s">
        <v>3</v>
      </c>
      <c r="DF134">
        <f>ROUND(ROUND(AE134*AI134,0)*CX134,0)</f>
        <v>4187</v>
      </c>
      <c r="DG134">
        <f>ROUND(ROUND(AF134,0)*CX134,0)</f>
        <v>0</v>
      </c>
      <c r="DH134">
        <f>ROUND(ROUND(AG134,0)*CX134,0)</f>
        <v>0</v>
      </c>
      <c r="DI134">
        <f t="shared" si="80"/>
        <v>0</v>
      </c>
      <c r="DJ134">
        <f>DF134</f>
        <v>4187</v>
      </c>
      <c r="DK134">
        <v>0</v>
      </c>
      <c r="DL134" t="s">
        <v>3</v>
      </c>
      <c r="DM134">
        <v>0</v>
      </c>
      <c r="DN134" t="s">
        <v>3</v>
      </c>
      <c r="DO134">
        <v>0</v>
      </c>
      <c r="GQ134">
        <v>-1</v>
      </c>
      <c r="GR134">
        <v>-1</v>
      </c>
    </row>
    <row r="135" spans="1:200" x14ac:dyDescent="0.2">
      <c r="A135">
        <f>ROW(Source!A108)</f>
        <v>108</v>
      </c>
      <c r="B135">
        <v>88223195</v>
      </c>
      <c r="C135">
        <v>88240984</v>
      </c>
      <c r="D135">
        <v>49542878</v>
      </c>
      <c r="E135">
        <v>1</v>
      </c>
      <c r="F135">
        <v>1</v>
      </c>
      <c r="G135">
        <v>1</v>
      </c>
      <c r="H135">
        <v>3</v>
      </c>
      <c r="I135" t="s">
        <v>515</v>
      </c>
      <c r="J135" t="s">
        <v>516</v>
      </c>
      <c r="K135" t="s">
        <v>517</v>
      </c>
      <c r="L135">
        <v>1348</v>
      </c>
      <c r="N135">
        <v>1009</v>
      </c>
      <c r="O135" t="s">
        <v>20</v>
      </c>
      <c r="P135" t="s">
        <v>20</v>
      </c>
      <c r="Q135">
        <v>1000</v>
      </c>
      <c r="W135">
        <v>0</v>
      </c>
      <c r="X135">
        <v>-509681559</v>
      </c>
      <c r="Y135" s="78">
        <f>'4.Ведомость_списания'!F89</f>
        <v>0.56999999999999995</v>
      </c>
      <c r="AA135">
        <v>109200</v>
      </c>
      <c r="AB135">
        <v>0</v>
      </c>
      <c r="AC135">
        <v>0</v>
      </c>
      <c r="AD135">
        <v>0</v>
      </c>
      <c r="AE135">
        <v>11200</v>
      </c>
      <c r="AF135">
        <v>0</v>
      </c>
      <c r="AG135">
        <v>0</v>
      </c>
      <c r="AH135">
        <v>0</v>
      </c>
      <c r="AI135">
        <v>9.75</v>
      </c>
      <c r="AJ135">
        <v>1</v>
      </c>
      <c r="AK135">
        <v>1</v>
      </c>
      <c r="AL135">
        <v>1</v>
      </c>
      <c r="AM135">
        <v>4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0.56999999999999995</v>
      </c>
      <c r="AU135" t="s">
        <v>3</v>
      </c>
      <c r="AV135">
        <v>0</v>
      </c>
      <c r="AW135">
        <v>2</v>
      </c>
      <c r="AX135">
        <v>88240991</v>
      </c>
      <c r="AY135">
        <v>1</v>
      </c>
      <c r="AZ135">
        <v>0</v>
      </c>
      <c r="BA135">
        <v>107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ROUND(Y135*Source!I108,7)</f>
        <v>2.4908999999999999</v>
      </c>
      <c r="CY135">
        <f>AA135</f>
        <v>109200</v>
      </c>
      <c r="CZ135">
        <f>AE135</f>
        <v>11200</v>
      </c>
      <c r="DA135">
        <f>AI135</f>
        <v>9.75</v>
      </c>
      <c r="DB135">
        <f t="shared" si="78"/>
        <v>6384</v>
      </c>
      <c r="DC135">
        <f t="shared" si="79"/>
        <v>0</v>
      </c>
      <c r="DD135" t="s">
        <v>3</v>
      </c>
      <c r="DE135" t="s">
        <v>3</v>
      </c>
      <c r="DF135">
        <f>ROUND(ROUND(AE135*AI135,0)*CX135,0)</f>
        <v>272006</v>
      </c>
      <c r="DG135">
        <f>ROUND(ROUND(AF135,0)*CX135,0)</f>
        <v>0</v>
      </c>
      <c r="DH135">
        <f>ROUND(ROUND(AG135,0)*CX135,0)</f>
        <v>0</v>
      </c>
      <c r="DI135">
        <f t="shared" si="80"/>
        <v>0</v>
      </c>
      <c r="DJ135">
        <f>DF135</f>
        <v>272006</v>
      </c>
      <c r="DK135">
        <v>0</v>
      </c>
      <c r="DL135" t="s">
        <v>3</v>
      </c>
      <c r="DM135">
        <v>0</v>
      </c>
      <c r="DN135" t="s">
        <v>3</v>
      </c>
      <c r="DO135">
        <v>0</v>
      </c>
      <c r="GQ135">
        <v>-1</v>
      </c>
      <c r="GR135">
        <v>-1</v>
      </c>
    </row>
    <row r="136" spans="1:200" x14ac:dyDescent="0.2">
      <c r="A136">
        <f>ROW(Source!A109)</f>
        <v>109</v>
      </c>
      <c r="B136">
        <v>88223195</v>
      </c>
      <c r="C136">
        <v>88223591</v>
      </c>
      <c r="D136">
        <v>48043841</v>
      </c>
      <c r="E136">
        <v>68</v>
      </c>
      <c r="F136">
        <v>1</v>
      </c>
      <c r="G136">
        <v>1</v>
      </c>
      <c r="H136">
        <v>1</v>
      </c>
      <c r="I136" t="s">
        <v>470</v>
      </c>
      <c r="J136" t="s">
        <v>3</v>
      </c>
      <c r="K136" t="s">
        <v>471</v>
      </c>
      <c r="L136">
        <v>1191</v>
      </c>
      <c r="N136">
        <v>1013</v>
      </c>
      <c r="O136" t="s">
        <v>472</v>
      </c>
      <c r="P136" t="s">
        <v>472</v>
      </c>
      <c r="Q136">
        <v>1</v>
      </c>
      <c r="W136">
        <v>0</v>
      </c>
      <c r="X136">
        <v>784619160</v>
      </c>
      <c r="Y136">
        <f t="shared" si="77"/>
        <v>6.94</v>
      </c>
      <c r="AA136">
        <v>0</v>
      </c>
      <c r="AB136">
        <v>0</v>
      </c>
      <c r="AC136">
        <v>0</v>
      </c>
      <c r="AD136">
        <v>388.58</v>
      </c>
      <c r="AE136">
        <v>0</v>
      </c>
      <c r="AF136">
        <v>0</v>
      </c>
      <c r="AG136">
        <v>0</v>
      </c>
      <c r="AH136">
        <v>8.74</v>
      </c>
      <c r="AI136">
        <v>1</v>
      </c>
      <c r="AJ136">
        <v>1</v>
      </c>
      <c r="AK136">
        <v>1</v>
      </c>
      <c r="AL136">
        <v>44.46</v>
      </c>
      <c r="AM136">
        <v>4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6.94</v>
      </c>
      <c r="AU136" t="s">
        <v>3</v>
      </c>
      <c r="AV136">
        <v>1</v>
      </c>
      <c r="AW136">
        <v>2</v>
      </c>
      <c r="AX136">
        <v>88223601</v>
      </c>
      <c r="AY136">
        <v>1</v>
      </c>
      <c r="AZ136">
        <v>0</v>
      </c>
      <c r="BA136">
        <v>108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U136">
        <f>ROUND(AT136*Source!I109*AH136*AL136,0)</f>
        <v>2710</v>
      </c>
      <c r="CV136">
        <f>ROUND(Y136*Source!I109,7)</f>
        <v>6.9747000000000003</v>
      </c>
      <c r="CW136">
        <v>0</v>
      </c>
      <c r="CX136">
        <f>ROUND(Y136*Source!I109,7)</f>
        <v>6.9747000000000003</v>
      </c>
      <c r="CY136">
        <f>AD136</f>
        <v>388.58</v>
      </c>
      <c r="CZ136">
        <f>AH136</f>
        <v>8.74</v>
      </c>
      <c r="DA136">
        <f>AL136</f>
        <v>44.46</v>
      </c>
      <c r="DB136">
        <f t="shared" si="78"/>
        <v>60.66</v>
      </c>
      <c r="DC136">
        <f t="shared" si="79"/>
        <v>0</v>
      </c>
      <c r="DD136" t="s">
        <v>3</v>
      </c>
      <c r="DE136" t="s">
        <v>3</v>
      </c>
      <c r="DF136">
        <f t="shared" ref="DF136:DF141" si="81">ROUND(ROUND(AE136,0)*CX136,0)</f>
        <v>0</v>
      </c>
      <c r="DG136">
        <f>ROUND(ROUND(AF136,0)*CX136,0)</f>
        <v>0</v>
      </c>
      <c r="DH136">
        <f>ROUND(ROUND(AG136,0)*CX136,0)</f>
        <v>0</v>
      </c>
      <c r="DI136">
        <f>ROUND(ROUND(AH136*AL136,0)*CX136,0)</f>
        <v>2713</v>
      </c>
      <c r="DJ136">
        <f>DI136</f>
        <v>2713</v>
      </c>
      <c r="DK136">
        <v>0</v>
      </c>
      <c r="DL136" t="s">
        <v>3</v>
      </c>
      <c r="DM136">
        <v>0</v>
      </c>
      <c r="DN136" t="s">
        <v>3</v>
      </c>
      <c r="DO136">
        <v>0</v>
      </c>
      <c r="GQ136">
        <v>-1</v>
      </c>
      <c r="GR136">
        <v>-1</v>
      </c>
    </row>
    <row r="137" spans="1:200" x14ac:dyDescent="0.2">
      <c r="A137">
        <f>ROW(Source!A109)</f>
        <v>109</v>
      </c>
      <c r="B137">
        <v>88223195</v>
      </c>
      <c r="C137">
        <v>88223591</v>
      </c>
      <c r="D137">
        <v>48044033</v>
      </c>
      <c r="E137">
        <v>68</v>
      </c>
      <c r="F137">
        <v>1</v>
      </c>
      <c r="G137">
        <v>1</v>
      </c>
      <c r="H137">
        <v>1</v>
      </c>
      <c r="I137" t="s">
        <v>473</v>
      </c>
      <c r="J137" t="s">
        <v>3</v>
      </c>
      <c r="K137" t="s">
        <v>474</v>
      </c>
      <c r="L137">
        <v>1191</v>
      </c>
      <c r="N137">
        <v>1013</v>
      </c>
      <c r="O137" t="s">
        <v>472</v>
      </c>
      <c r="P137" t="s">
        <v>472</v>
      </c>
      <c r="Q137">
        <v>1</v>
      </c>
      <c r="W137">
        <v>0</v>
      </c>
      <c r="X137">
        <v>-1417349443</v>
      </c>
      <c r="Y137">
        <f t="shared" si="77"/>
        <v>0.21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44.46</v>
      </c>
      <c r="AL137">
        <v>1</v>
      </c>
      <c r="AM137">
        <v>4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0.21</v>
      </c>
      <c r="AU137" t="s">
        <v>3</v>
      </c>
      <c r="AV137">
        <v>2</v>
      </c>
      <c r="AW137">
        <v>2</v>
      </c>
      <c r="AX137">
        <v>88223602</v>
      </c>
      <c r="AY137">
        <v>1</v>
      </c>
      <c r="AZ137">
        <v>0</v>
      </c>
      <c r="BA137">
        <v>109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>
        <f>ROUND(Y137*Source!I109,7)</f>
        <v>0.21104999999999999</v>
      </c>
      <c r="CY137">
        <f>AD137</f>
        <v>0</v>
      </c>
      <c r="CZ137">
        <f>AH137</f>
        <v>0</v>
      </c>
      <c r="DA137">
        <f>AL137</f>
        <v>1</v>
      </c>
      <c r="DB137">
        <f t="shared" si="78"/>
        <v>0</v>
      </c>
      <c r="DC137">
        <f t="shared" si="79"/>
        <v>0</v>
      </c>
      <c r="DD137" t="s">
        <v>3</v>
      </c>
      <c r="DE137" t="s">
        <v>3</v>
      </c>
      <c r="DF137">
        <f t="shared" si="81"/>
        <v>0</v>
      </c>
      <c r="DG137">
        <f>ROUND(ROUND(AF137,0)*CX137,0)</f>
        <v>0</v>
      </c>
      <c r="DH137">
        <f>ROUND(ROUND(AG137*AK137,0)*CX137,0)</f>
        <v>0</v>
      </c>
      <c r="DI137">
        <f t="shared" ref="DI137:DI144" si="82">ROUND(ROUND(AH137,0)*CX137,0)</f>
        <v>0</v>
      </c>
      <c r="DJ137">
        <f>DI137</f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  <c r="GQ137">
        <v>-1</v>
      </c>
      <c r="GR137">
        <v>-1</v>
      </c>
    </row>
    <row r="138" spans="1:200" x14ac:dyDescent="0.2">
      <c r="A138">
        <f>ROW(Source!A109)</f>
        <v>109</v>
      </c>
      <c r="B138">
        <v>88223195</v>
      </c>
      <c r="C138">
        <v>88223591</v>
      </c>
      <c r="D138">
        <v>48205516</v>
      </c>
      <c r="E138">
        <v>1</v>
      </c>
      <c r="F138">
        <v>1</v>
      </c>
      <c r="G138">
        <v>1</v>
      </c>
      <c r="H138">
        <v>2</v>
      </c>
      <c r="I138" t="s">
        <v>506</v>
      </c>
      <c r="J138" t="s">
        <v>507</v>
      </c>
      <c r="K138" t="s">
        <v>508</v>
      </c>
      <c r="L138">
        <v>1367</v>
      </c>
      <c r="N138">
        <v>1011</v>
      </c>
      <c r="O138" t="s">
        <v>478</v>
      </c>
      <c r="P138" t="s">
        <v>478</v>
      </c>
      <c r="Q138">
        <v>1</v>
      </c>
      <c r="W138">
        <v>0</v>
      </c>
      <c r="X138">
        <v>1227913401</v>
      </c>
      <c r="Y138">
        <f t="shared" si="77"/>
        <v>0.08</v>
      </c>
      <c r="AA138">
        <v>0</v>
      </c>
      <c r="AB138">
        <v>1334.02</v>
      </c>
      <c r="AC138">
        <v>600.21</v>
      </c>
      <c r="AD138">
        <v>0</v>
      </c>
      <c r="AE138">
        <v>0</v>
      </c>
      <c r="AF138">
        <v>86.4</v>
      </c>
      <c r="AG138">
        <v>13.5</v>
      </c>
      <c r="AH138">
        <v>0</v>
      </c>
      <c r="AI138">
        <v>1</v>
      </c>
      <c r="AJ138">
        <v>15.44</v>
      </c>
      <c r="AK138">
        <v>44.46</v>
      </c>
      <c r="AL138">
        <v>1</v>
      </c>
      <c r="AM138">
        <v>4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0.08</v>
      </c>
      <c r="AU138" t="s">
        <v>3</v>
      </c>
      <c r="AV138">
        <v>0</v>
      </c>
      <c r="AW138">
        <v>2</v>
      </c>
      <c r="AX138">
        <v>88223603</v>
      </c>
      <c r="AY138">
        <v>1</v>
      </c>
      <c r="AZ138">
        <v>0</v>
      </c>
      <c r="BA138">
        <v>110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f>ROUND(Y138*Source!I109*DO138,7)</f>
        <v>0</v>
      </c>
      <c r="CX138">
        <f>ROUND(Y138*Source!I109,7)</f>
        <v>8.0399999999999999E-2</v>
      </c>
      <c r="CY138">
        <f>AB138</f>
        <v>1334.02</v>
      </c>
      <c r="CZ138">
        <f>AF138</f>
        <v>86.4</v>
      </c>
      <c r="DA138">
        <f>AJ138</f>
        <v>15.44</v>
      </c>
      <c r="DB138">
        <f t="shared" si="78"/>
        <v>6.91</v>
      </c>
      <c r="DC138">
        <f t="shared" si="79"/>
        <v>1.08</v>
      </c>
      <c r="DD138" t="s">
        <v>3</v>
      </c>
      <c r="DE138" t="s">
        <v>3</v>
      </c>
      <c r="DF138">
        <f t="shared" si="81"/>
        <v>0</v>
      </c>
      <c r="DG138">
        <f>ROUND(ROUND(AF138*AJ138,0)*CX138,0)</f>
        <v>107</v>
      </c>
      <c r="DH138">
        <f>ROUND(ROUND(AG138*AK138,0)*CX138,0)</f>
        <v>48</v>
      </c>
      <c r="DI138">
        <f t="shared" si="82"/>
        <v>0</v>
      </c>
      <c r="DJ138">
        <f>DG138</f>
        <v>107</v>
      </c>
      <c r="DK138">
        <v>0</v>
      </c>
      <c r="DL138" t="s">
        <v>3</v>
      </c>
      <c r="DM138">
        <v>0</v>
      </c>
      <c r="DN138" t="s">
        <v>3</v>
      </c>
      <c r="DO138">
        <v>0</v>
      </c>
      <c r="GQ138">
        <v>-1</v>
      </c>
      <c r="GR138">
        <v>-1</v>
      </c>
    </row>
    <row r="139" spans="1:200" x14ac:dyDescent="0.2">
      <c r="A139">
        <f>ROW(Source!A109)</f>
        <v>109</v>
      </c>
      <c r="B139">
        <v>88223195</v>
      </c>
      <c r="C139">
        <v>88223591</v>
      </c>
      <c r="D139">
        <v>48205574</v>
      </c>
      <c r="E139">
        <v>1</v>
      </c>
      <c r="F139">
        <v>1</v>
      </c>
      <c r="G139">
        <v>1</v>
      </c>
      <c r="H139">
        <v>2</v>
      </c>
      <c r="I139" t="s">
        <v>479</v>
      </c>
      <c r="J139" t="s">
        <v>480</v>
      </c>
      <c r="K139" t="s">
        <v>481</v>
      </c>
      <c r="L139">
        <v>1367</v>
      </c>
      <c r="N139">
        <v>1011</v>
      </c>
      <c r="O139" t="s">
        <v>478</v>
      </c>
      <c r="P139" t="s">
        <v>478</v>
      </c>
      <c r="Q139">
        <v>1</v>
      </c>
      <c r="W139">
        <v>0</v>
      </c>
      <c r="X139">
        <v>-296520070</v>
      </c>
      <c r="Y139">
        <f t="shared" si="77"/>
        <v>0.05</v>
      </c>
      <c r="AA139">
        <v>0</v>
      </c>
      <c r="AB139">
        <v>1781.78</v>
      </c>
      <c r="AC139">
        <v>600.21</v>
      </c>
      <c r="AD139">
        <v>0</v>
      </c>
      <c r="AE139">
        <v>0</v>
      </c>
      <c r="AF139">
        <v>115.4</v>
      </c>
      <c r="AG139">
        <v>13.5</v>
      </c>
      <c r="AH139">
        <v>0</v>
      </c>
      <c r="AI139">
        <v>1</v>
      </c>
      <c r="AJ139">
        <v>15.44</v>
      </c>
      <c r="AK139">
        <v>44.46</v>
      </c>
      <c r="AL139">
        <v>1</v>
      </c>
      <c r="AM139">
        <v>4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0.05</v>
      </c>
      <c r="AU139" t="s">
        <v>3</v>
      </c>
      <c r="AV139">
        <v>0</v>
      </c>
      <c r="AW139">
        <v>2</v>
      </c>
      <c r="AX139">
        <v>88223604</v>
      </c>
      <c r="AY139">
        <v>1</v>
      </c>
      <c r="AZ139">
        <v>0</v>
      </c>
      <c r="BA139">
        <v>111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V139">
        <v>0</v>
      </c>
      <c r="CW139">
        <f>ROUND(Y139*Source!I109*DO139,7)</f>
        <v>0</v>
      </c>
      <c r="CX139">
        <f>ROUND(Y139*Source!I109,7)</f>
        <v>5.0250000000000003E-2</v>
      </c>
      <c r="CY139">
        <f>AB139</f>
        <v>1781.78</v>
      </c>
      <c r="CZ139">
        <f>AF139</f>
        <v>115.4</v>
      </c>
      <c r="DA139">
        <f>AJ139</f>
        <v>15.44</v>
      </c>
      <c r="DB139">
        <f t="shared" si="78"/>
        <v>5.77</v>
      </c>
      <c r="DC139">
        <f t="shared" si="79"/>
        <v>0.68</v>
      </c>
      <c r="DD139" t="s">
        <v>3</v>
      </c>
      <c r="DE139" t="s">
        <v>3</v>
      </c>
      <c r="DF139">
        <f t="shared" si="81"/>
        <v>0</v>
      </c>
      <c r="DG139">
        <f>ROUND(ROUND(AF139*AJ139,0)*CX139,0)</f>
        <v>90</v>
      </c>
      <c r="DH139">
        <f>ROUND(ROUND(AG139*AK139,0)*CX139,0)</f>
        <v>30</v>
      </c>
      <c r="DI139">
        <f t="shared" si="82"/>
        <v>0</v>
      </c>
      <c r="DJ139">
        <f>DG139</f>
        <v>90</v>
      </c>
      <c r="DK139">
        <v>0</v>
      </c>
      <c r="DL139" t="s">
        <v>3</v>
      </c>
      <c r="DM139">
        <v>0</v>
      </c>
      <c r="DN139" t="s">
        <v>3</v>
      </c>
      <c r="DO139">
        <v>0</v>
      </c>
      <c r="GQ139">
        <v>-1</v>
      </c>
      <c r="GR139">
        <v>-1</v>
      </c>
    </row>
    <row r="140" spans="1:200" x14ac:dyDescent="0.2">
      <c r="A140">
        <f>ROW(Source!A109)</f>
        <v>109</v>
      </c>
      <c r="B140">
        <v>88223195</v>
      </c>
      <c r="C140">
        <v>88223591</v>
      </c>
      <c r="D140">
        <v>48205975</v>
      </c>
      <c r="E140">
        <v>1</v>
      </c>
      <c r="F140">
        <v>1</v>
      </c>
      <c r="G140">
        <v>1</v>
      </c>
      <c r="H140">
        <v>2</v>
      </c>
      <c r="I140" t="s">
        <v>518</v>
      </c>
      <c r="J140" t="s">
        <v>519</v>
      </c>
      <c r="K140" t="s">
        <v>520</v>
      </c>
      <c r="L140">
        <v>1367</v>
      </c>
      <c r="N140">
        <v>1011</v>
      </c>
      <c r="O140" t="s">
        <v>478</v>
      </c>
      <c r="P140" t="s">
        <v>478</v>
      </c>
      <c r="Q140">
        <v>1</v>
      </c>
      <c r="W140">
        <v>0</v>
      </c>
      <c r="X140">
        <v>-1327880397</v>
      </c>
      <c r="Y140">
        <f t="shared" si="77"/>
        <v>0.41</v>
      </c>
      <c r="AA140">
        <v>0</v>
      </c>
      <c r="AB140">
        <v>463.2</v>
      </c>
      <c r="AC140">
        <v>0</v>
      </c>
      <c r="AD140">
        <v>0</v>
      </c>
      <c r="AE140">
        <v>0</v>
      </c>
      <c r="AF140">
        <v>30</v>
      </c>
      <c r="AG140">
        <v>0</v>
      </c>
      <c r="AH140">
        <v>0</v>
      </c>
      <c r="AI140">
        <v>1</v>
      </c>
      <c r="AJ140">
        <v>15.44</v>
      </c>
      <c r="AK140">
        <v>44.46</v>
      </c>
      <c r="AL140">
        <v>1</v>
      </c>
      <c r="AM140">
        <v>4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0.41</v>
      </c>
      <c r="AU140" t="s">
        <v>3</v>
      </c>
      <c r="AV140">
        <v>0</v>
      </c>
      <c r="AW140">
        <v>2</v>
      </c>
      <c r="AX140">
        <v>88223605</v>
      </c>
      <c r="AY140">
        <v>1</v>
      </c>
      <c r="AZ140">
        <v>0</v>
      </c>
      <c r="BA140">
        <v>112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f>ROUND(Y140*Source!I109*DO140,7)</f>
        <v>0</v>
      </c>
      <c r="CX140">
        <f>ROUND(Y140*Source!I109,7)</f>
        <v>0.41205000000000003</v>
      </c>
      <c r="CY140">
        <f>AB140</f>
        <v>463.2</v>
      </c>
      <c r="CZ140">
        <f>AF140</f>
        <v>30</v>
      </c>
      <c r="DA140">
        <f>AJ140</f>
        <v>15.44</v>
      </c>
      <c r="DB140">
        <f t="shared" si="78"/>
        <v>12.3</v>
      </c>
      <c r="DC140">
        <f t="shared" si="79"/>
        <v>0</v>
      </c>
      <c r="DD140" t="s">
        <v>3</v>
      </c>
      <c r="DE140" t="s">
        <v>3</v>
      </c>
      <c r="DF140">
        <f t="shared" si="81"/>
        <v>0</v>
      </c>
      <c r="DG140">
        <f>ROUND(ROUND(AF140*AJ140,0)*CX140,0)</f>
        <v>191</v>
      </c>
      <c r="DH140">
        <f>ROUND(ROUND(AG140*AK140,0)*CX140,0)</f>
        <v>0</v>
      </c>
      <c r="DI140">
        <f t="shared" si="82"/>
        <v>0</v>
      </c>
      <c r="DJ140">
        <f>DG140</f>
        <v>191</v>
      </c>
      <c r="DK140">
        <v>0</v>
      </c>
      <c r="DL140" t="s">
        <v>3</v>
      </c>
      <c r="DM140">
        <v>0</v>
      </c>
      <c r="DN140" t="s">
        <v>3</v>
      </c>
      <c r="DO140">
        <v>0</v>
      </c>
      <c r="GQ140">
        <v>-1</v>
      </c>
      <c r="GR140">
        <v>-1</v>
      </c>
    </row>
    <row r="141" spans="1:200" x14ac:dyDescent="0.2">
      <c r="A141">
        <f>ROW(Source!A109)</f>
        <v>109</v>
      </c>
      <c r="B141">
        <v>88223195</v>
      </c>
      <c r="C141">
        <v>88223591</v>
      </c>
      <c r="D141">
        <v>48206504</v>
      </c>
      <c r="E141">
        <v>1</v>
      </c>
      <c r="F141">
        <v>1</v>
      </c>
      <c r="G141">
        <v>1</v>
      </c>
      <c r="H141">
        <v>2</v>
      </c>
      <c r="I141" t="s">
        <v>485</v>
      </c>
      <c r="J141" t="s">
        <v>486</v>
      </c>
      <c r="K141" t="s">
        <v>487</v>
      </c>
      <c r="L141">
        <v>1367</v>
      </c>
      <c r="N141">
        <v>1011</v>
      </c>
      <c r="O141" t="s">
        <v>478</v>
      </c>
      <c r="P141" t="s">
        <v>478</v>
      </c>
      <c r="Q141">
        <v>1</v>
      </c>
      <c r="W141">
        <v>0</v>
      </c>
      <c r="X141">
        <v>2001246382</v>
      </c>
      <c r="Y141">
        <f t="shared" si="77"/>
        <v>0.08</v>
      </c>
      <c r="AA141">
        <v>0</v>
      </c>
      <c r="AB141">
        <v>1014.56</v>
      </c>
      <c r="AC141">
        <v>515.74</v>
      </c>
      <c r="AD141">
        <v>0</v>
      </c>
      <c r="AE141">
        <v>0</v>
      </c>
      <c r="AF141">
        <v>65.709999999999994</v>
      </c>
      <c r="AG141">
        <v>11.6</v>
      </c>
      <c r="AH141">
        <v>0</v>
      </c>
      <c r="AI141">
        <v>1</v>
      </c>
      <c r="AJ141">
        <v>15.44</v>
      </c>
      <c r="AK141">
        <v>44.46</v>
      </c>
      <c r="AL141">
        <v>1</v>
      </c>
      <c r="AM141">
        <v>4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0.08</v>
      </c>
      <c r="AU141" t="s">
        <v>3</v>
      </c>
      <c r="AV141">
        <v>0</v>
      </c>
      <c r="AW141">
        <v>2</v>
      </c>
      <c r="AX141">
        <v>88223606</v>
      </c>
      <c r="AY141">
        <v>1</v>
      </c>
      <c r="AZ141">
        <v>0</v>
      </c>
      <c r="BA141">
        <v>113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f>ROUND(Y141*Source!I109*DO141,7)</f>
        <v>0</v>
      </c>
      <c r="CX141">
        <f>ROUND(Y141*Source!I109,7)</f>
        <v>8.0399999999999999E-2</v>
      </c>
      <c r="CY141">
        <f>AB141</f>
        <v>1014.56</v>
      </c>
      <c r="CZ141">
        <f>AF141</f>
        <v>65.709999999999994</v>
      </c>
      <c r="DA141">
        <f>AJ141</f>
        <v>15.44</v>
      </c>
      <c r="DB141">
        <f t="shared" si="78"/>
        <v>5.26</v>
      </c>
      <c r="DC141">
        <f t="shared" si="79"/>
        <v>0.93</v>
      </c>
      <c r="DD141" t="s">
        <v>3</v>
      </c>
      <c r="DE141" t="s">
        <v>3</v>
      </c>
      <c r="DF141">
        <f t="shared" si="81"/>
        <v>0</v>
      </c>
      <c r="DG141">
        <f>ROUND(ROUND(AF141*AJ141,0)*CX141,0)</f>
        <v>82</v>
      </c>
      <c r="DH141">
        <f>ROUND(ROUND(AG141*AK141,0)*CX141,0)</f>
        <v>41</v>
      </c>
      <c r="DI141">
        <f t="shared" si="82"/>
        <v>0</v>
      </c>
      <c r="DJ141">
        <f>DG141</f>
        <v>82</v>
      </c>
      <c r="DK141">
        <v>0</v>
      </c>
      <c r="DL141" t="s">
        <v>3</v>
      </c>
      <c r="DM141">
        <v>0</v>
      </c>
      <c r="DN141" t="s">
        <v>3</v>
      </c>
      <c r="DO141">
        <v>0</v>
      </c>
      <c r="GQ141">
        <v>-1</v>
      </c>
      <c r="GR141">
        <v>-1</v>
      </c>
    </row>
    <row r="142" spans="1:200" x14ac:dyDescent="0.2">
      <c r="A142">
        <f>ROW(Source!A109)</f>
        <v>109</v>
      </c>
      <c r="B142">
        <v>88223195</v>
      </c>
      <c r="C142">
        <v>88223591</v>
      </c>
      <c r="D142">
        <v>48054478</v>
      </c>
      <c r="E142">
        <v>1</v>
      </c>
      <c r="F142">
        <v>1</v>
      </c>
      <c r="G142">
        <v>1</v>
      </c>
      <c r="H142">
        <v>3</v>
      </c>
      <c r="I142" t="s">
        <v>244</v>
      </c>
      <c r="J142" t="s">
        <v>246</v>
      </c>
      <c r="K142" t="s">
        <v>245</v>
      </c>
      <c r="L142">
        <v>1348</v>
      </c>
      <c r="N142">
        <v>1009</v>
      </c>
      <c r="O142" t="s">
        <v>20</v>
      </c>
      <c r="P142" t="s">
        <v>20</v>
      </c>
      <c r="Q142">
        <v>1000</v>
      </c>
      <c r="W142">
        <v>1</v>
      </c>
      <c r="X142">
        <v>-907621518</v>
      </c>
      <c r="Y142">
        <f t="shared" si="77"/>
        <v>-0.05</v>
      </c>
      <c r="AA142">
        <v>33052.5</v>
      </c>
      <c r="AB142">
        <v>0</v>
      </c>
      <c r="AC142">
        <v>0</v>
      </c>
      <c r="AD142">
        <v>0</v>
      </c>
      <c r="AE142">
        <v>3390</v>
      </c>
      <c r="AF142">
        <v>0</v>
      </c>
      <c r="AG142">
        <v>0</v>
      </c>
      <c r="AH142">
        <v>0</v>
      </c>
      <c r="AI142">
        <v>9.75</v>
      </c>
      <c r="AJ142">
        <v>1</v>
      </c>
      <c r="AK142">
        <v>1</v>
      </c>
      <c r="AL142">
        <v>1</v>
      </c>
      <c r="AM142">
        <v>4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-0.05</v>
      </c>
      <c r="AU142" t="s">
        <v>3</v>
      </c>
      <c r="AV142">
        <v>0</v>
      </c>
      <c r="AW142">
        <v>2</v>
      </c>
      <c r="AX142">
        <v>88223607</v>
      </c>
      <c r="AY142">
        <v>1</v>
      </c>
      <c r="AZ142">
        <v>6144</v>
      </c>
      <c r="BA142">
        <v>114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V142">
        <v>0</v>
      </c>
      <c r="CW142">
        <v>0</v>
      </c>
      <c r="CX142">
        <f>ROUND(Y142*Source!I109,7)</f>
        <v>-5.0250000000000003E-2</v>
      </c>
      <c r="CY142">
        <f>AA142</f>
        <v>33052.5</v>
      </c>
      <c r="CZ142">
        <f>AE142</f>
        <v>3390</v>
      </c>
      <c r="DA142">
        <f>AI142</f>
        <v>9.75</v>
      </c>
      <c r="DB142">
        <f t="shared" si="78"/>
        <v>-169.5</v>
      </c>
      <c r="DC142">
        <f t="shared" si="79"/>
        <v>0</v>
      </c>
      <c r="DD142" t="s">
        <v>3</v>
      </c>
      <c r="DE142" t="s">
        <v>3</v>
      </c>
      <c r="DF142">
        <f>ROUND(ROUND(AE142*AI142,0)*CX142,0)</f>
        <v>-1661</v>
      </c>
      <c r="DG142">
        <f>ROUND(ROUND(AF142,0)*CX142,0)</f>
        <v>0</v>
      </c>
      <c r="DH142">
        <f>ROUND(ROUND(AG142,0)*CX142,0)</f>
        <v>0</v>
      </c>
      <c r="DI142">
        <f t="shared" si="82"/>
        <v>0</v>
      </c>
      <c r="DJ142">
        <f>DF142</f>
        <v>-1661</v>
      </c>
      <c r="DK142">
        <v>0</v>
      </c>
      <c r="DL142" t="s">
        <v>3</v>
      </c>
      <c r="DM142">
        <v>0</v>
      </c>
      <c r="DN142" t="s">
        <v>3</v>
      </c>
      <c r="DO142">
        <v>0</v>
      </c>
      <c r="GP142">
        <v>0</v>
      </c>
      <c r="GQ142">
        <v>-1</v>
      </c>
      <c r="GR142">
        <v>-1</v>
      </c>
    </row>
    <row r="143" spans="1:200" x14ac:dyDescent="0.2">
      <c r="A143">
        <f>ROW(Source!A109)</f>
        <v>109</v>
      </c>
      <c r="B143">
        <v>88223195</v>
      </c>
      <c r="C143">
        <v>88223591</v>
      </c>
      <c r="D143">
        <v>48082363</v>
      </c>
      <c r="E143">
        <v>1</v>
      </c>
      <c r="F143">
        <v>1</v>
      </c>
      <c r="G143">
        <v>1</v>
      </c>
      <c r="H143">
        <v>3</v>
      </c>
      <c r="I143" t="s">
        <v>248</v>
      </c>
      <c r="J143" t="s">
        <v>250</v>
      </c>
      <c r="K143" t="s">
        <v>249</v>
      </c>
      <c r="L143">
        <v>1327</v>
      </c>
      <c r="N143">
        <v>1005</v>
      </c>
      <c r="O143" t="s">
        <v>135</v>
      </c>
      <c r="P143" t="s">
        <v>135</v>
      </c>
      <c r="Q143">
        <v>1</v>
      </c>
      <c r="W143">
        <v>1</v>
      </c>
      <c r="X143">
        <v>990059733</v>
      </c>
      <c r="Y143">
        <f t="shared" si="77"/>
        <v>-110</v>
      </c>
      <c r="AA143">
        <v>60.45</v>
      </c>
      <c r="AB143">
        <v>0</v>
      </c>
      <c r="AC143">
        <v>0</v>
      </c>
      <c r="AD143">
        <v>0</v>
      </c>
      <c r="AE143">
        <v>6.2</v>
      </c>
      <c r="AF143">
        <v>0</v>
      </c>
      <c r="AG143">
        <v>0</v>
      </c>
      <c r="AH143">
        <v>0</v>
      </c>
      <c r="AI143">
        <v>9.75</v>
      </c>
      <c r="AJ143">
        <v>1</v>
      </c>
      <c r="AK143">
        <v>1</v>
      </c>
      <c r="AL143">
        <v>1</v>
      </c>
      <c r="AM143">
        <v>4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-110</v>
      </c>
      <c r="AU143" t="s">
        <v>3</v>
      </c>
      <c r="AV143">
        <v>0</v>
      </c>
      <c r="AW143">
        <v>2</v>
      </c>
      <c r="AX143">
        <v>88223608</v>
      </c>
      <c r="AY143">
        <v>1</v>
      </c>
      <c r="AZ143">
        <v>6144</v>
      </c>
      <c r="BA143">
        <v>115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v>0</v>
      </c>
      <c r="CX143">
        <f>ROUND(Y143*Source!I109,7)</f>
        <v>-110.55</v>
      </c>
      <c r="CY143">
        <f>AA143</f>
        <v>60.45</v>
      </c>
      <c r="CZ143">
        <f>AE143</f>
        <v>6.2</v>
      </c>
      <c r="DA143">
        <f>AI143</f>
        <v>9.75</v>
      </c>
      <c r="DB143">
        <f t="shared" si="78"/>
        <v>-682</v>
      </c>
      <c r="DC143">
        <f t="shared" si="79"/>
        <v>0</v>
      </c>
      <c r="DD143" t="s">
        <v>3</v>
      </c>
      <c r="DE143" t="s">
        <v>3</v>
      </c>
      <c r="DF143">
        <f>ROUND(ROUND(AE143*AI143,0)*CX143,0)</f>
        <v>-6633</v>
      </c>
      <c r="DG143">
        <f>ROUND(ROUND(AF143,0)*CX143,0)</f>
        <v>0</v>
      </c>
      <c r="DH143">
        <f>ROUND(ROUND(AG143,0)*CX143,0)</f>
        <v>0</v>
      </c>
      <c r="DI143">
        <f t="shared" si="82"/>
        <v>0</v>
      </c>
      <c r="DJ143">
        <f>DF143</f>
        <v>-6633</v>
      </c>
      <c r="DK143">
        <v>0</v>
      </c>
      <c r="DL143" t="s">
        <v>3</v>
      </c>
      <c r="DM143">
        <v>0</v>
      </c>
      <c r="DN143" t="s">
        <v>3</v>
      </c>
      <c r="DO143">
        <v>0</v>
      </c>
      <c r="GP143">
        <v>0</v>
      </c>
      <c r="GQ143">
        <v>-1</v>
      </c>
      <c r="GR143">
        <v>-1</v>
      </c>
    </row>
    <row r="144" spans="1:200" x14ac:dyDescent="0.2">
      <c r="A144">
        <f>ROW(Source!A109)</f>
        <v>109</v>
      </c>
      <c r="B144">
        <v>88223195</v>
      </c>
      <c r="C144">
        <v>88223591</v>
      </c>
      <c r="D144">
        <v>0</v>
      </c>
      <c r="E144">
        <v>1</v>
      </c>
      <c r="F144">
        <v>1</v>
      </c>
      <c r="G144">
        <v>1</v>
      </c>
      <c r="H144">
        <v>3</v>
      </c>
      <c r="I144" t="s">
        <v>28</v>
      </c>
      <c r="J144" t="s">
        <v>253</v>
      </c>
      <c r="K144" t="s">
        <v>252</v>
      </c>
      <c r="L144">
        <v>1301</v>
      </c>
      <c r="N144">
        <v>1003</v>
      </c>
      <c r="O144" t="s">
        <v>109</v>
      </c>
      <c r="P144" t="s">
        <v>109</v>
      </c>
      <c r="Q144">
        <v>1</v>
      </c>
      <c r="W144">
        <v>0</v>
      </c>
      <c r="X144">
        <v>-1202931789</v>
      </c>
      <c r="Y144">
        <f t="shared" si="77"/>
        <v>1249.7512438000001</v>
      </c>
      <c r="AA144">
        <v>0.26</v>
      </c>
      <c r="AB144">
        <v>0</v>
      </c>
      <c r="AC144">
        <v>0</v>
      </c>
      <c r="AD144">
        <v>0</v>
      </c>
      <c r="AE144">
        <v>0.28000000000000003</v>
      </c>
      <c r="AF144">
        <v>0</v>
      </c>
      <c r="AG144">
        <v>0</v>
      </c>
      <c r="AH144">
        <v>0</v>
      </c>
      <c r="AI144">
        <v>9.75</v>
      </c>
      <c r="AJ144">
        <v>1</v>
      </c>
      <c r="AK144">
        <v>1</v>
      </c>
      <c r="AL144">
        <v>1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 t="s">
        <v>3</v>
      </c>
      <c r="AT144">
        <v>1249.7512438000001</v>
      </c>
      <c r="AU144" t="s">
        <v>3</v>
      </c>
      <c r="AV144">
        <v>0</v>
      </c>
      <c r="AW144">
        <v>1</v>
      </c>
      <c r="AX144">
        <v>-1</v>
      </c>
      <c r="AY144">
        <v>0</v>
      </c>
      <c r="AZ144">
        <v>0</v>
      </c>
      <c r="BA144" t="s">
        <v>3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ROUND(Y144*Source!I109,7)</f>
        <v>1256</v>
      </c>
      <c r="CY144">
        <f>AA144</f>
        <v>0.26</v>
      </c>
      <c r="CZ144">
        <f>AE144</f>
        <v>0.28000000000000003</v>
      </c>
      <c r="DA144">
        <f>AI144</f>
        <v>9.75</v>
      </c>
      <c r="DB144">
        <f t="shared" si="78"/>
        <v>349.93</v>
      </c>
      <c r="DC144">
        <f t="shared" si="79"/>
        <v>0</v>
      </c>
      <c r="DD144" t="s">
        <v>3</v>
      </c>
      <c r="DE144" t="s">
        <v>3</v>
      </c>
      <c r="DF144">
        <f>ROUND(ROUND(AE144*AI144,0)*CX144,0)</f>
        <v>3768</v>
      </c>
      <c r="DG144">
        <f>ROUND(ROUND(AF144,0)*CX144,0)</f>
        <v>0</v>
      </c>
      <c r="DH144">
        <f>ROUND(ROUND(AG144,0)*CX144,0)</f>
        <v>0</v>
      </c>
      <c r="DI144">
        <f t="shared" si="82"/>
        <v>0</v>
      </c>
      <c r="DJ144">
        <f>DF144</f>
        <v>3768</v>
      </c>
      <c r="DK144">
        <v>0</v>
      </c>
      <c r="DL144" t="s">
        <v>3</v>
      </c>
      <c r="DM144">
        <v>0</v>
      </c>
      <c r="DN144" t="s">
        <v>3</v>
      </c>
      <c r="DO144">
        <v>0</v>
      </c>
      <c r="GP144">
        <v>1</v>
      </c>
      <c r="GQ144">
        <v>-1</v>
      </c>
      <c r="GR144">
        <v>-1</v>
      </c>
    </row>
    <row r="145" spans="1:200" x14ac:dyDescent="0.2">
      <c r="A145">
        <f>ROW(Source!A113)</f>
        <v>113</v>
      </c>
      <c r="B145">
        <v>88223195</v>
      </c>
      <c r="C145">
        <v>88223612</v>
      </c>
      <c r="D145">
        <v>49510717</v>
      </c>
      <c r="E145">
        <v>70</v>
      </c>
      <c r="F145">
        <v>1</v>
      </c>
      <c r="G145">
        <v>1</v>
      </c>
      <c r="H145">
        <v>1</v>
      </c>
      <c r="I145" t="s">
        <v>521</v>
      </c>
      <c r="J145" t="s">
        <v>3</v>
      </c>
      <c r="K145" t="s">
        <v>522</v>
      </c>
      <c r="L145">
        <v>1191</v>
      </c>
      <c r="N145">
        <v>1013</v>
      </c>
      <c r="O145" t="s">
        <v>472</v>
      </c>
      <c r="P145" t="s">
        <v>472</v>
      </c>
      <c r="Q145">
        <v>1</v>
      </c>
      <c r="W145">
        <v>0</v>
      </c>
      <c r="X145">
        <v>-983457869</v>
      </c>
      <c r="Y145">
        <f t="shared" si="77"/>
        <v>24.3</v>
      </c>
      <c r="AA145">
        <v>0</v>
      </c>
      <c r="AB145">
        <v>0</v>
      </c>
      <c r="AC145">
        <v>0</v>
      </c>
      <c r="AD145">
        <v>384.13</v>
      </c>
      <c r="AE145">
        <v>0</v>
      </c>
      <c r="AF145">
        <v>0</v>
      </c>
      <c r="AG145">
        <v>0</v>
      </c>
      <c r="AH145">
        <v>8.64</v>
      </c>
      <c r="AI145">
        <v>1</v>
      </c>
      <c r="AJ145">
        <v>1</v>
      </c>
      <c r="AK145">
        <v>1</v>
      </c>
      <c r="AL145">
        <v>44.46</v>
      </c>
      <c r="AM145">
        <v>4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24.3</v>
      </c>
      <c r="AU145" t="s">
        <v>3</v>
      </c>
      <c r="AV145">
        <v>1</v>
      </c>
      <c r="AW145">
        <v>2</v>
      </c>
      <c r="AX145">
        <v>88223621</v>
      </c>
      <c r="AY145">
        <v>1</v>
      </c>
      <c r="AZ145">
        <v>0</v>
      </c>
      <c r="BA145">
        <v>116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U145">
        <f>ROUND(AT145*Source!I113*AH145*AL145,0)</f>
        <v>14095</v>
      </c>
      <c r="CV145">
        <f>ROUND(Y145*Source!I113,7)</f>
        <v>36.692999999999998</v>
      </c>
      <c r="CW145">
        <v>0</v>
      </c>
      <c r="CX145">
        <f>ROUND(Y145*Source!I113,7)</f>
        <v>36.692999999999998</v>
      </c>
      <c r="CY145">
        <f>AD145</f>
        <v>384.13</v>
      </c>
      <c r="CZ145">
        <f>AH145</f>
        <v>8.64</v>
      </c>
      <c r="DA145">
        <f>AL145</f>
        <v>44.46</v>
      </c>
      <c r="DB145">
        <f t="shared" si="78"/>
        <v>209.95</v>
      </c>
      <c r="DC145">
        <f t="shared" si="79"/>
        <v>0</v>
      </c>
      <c r="DD145" t="s">
        <v>3</v>
      </c>
      <c r="DE145" t="s">
        <v>3</v>
      </c>
      <c r="DF145">
        <f>ROUND(ROUND(AE145,0)*CX145,0)</f>
        <v>0</v>
      </c>
      <c r="DG145">
        <f>ROUND(ROUND(AF145,0)*CX145,0)</f>
        <v>0</v>
      </c>
      <c r="DH145">
        <f>ROUND(ROUND(AG145,0)*CX145,0)</f>
        <v>0</v>
      </c>
      <c r="DI145">
        <f>ROUND(ROUND(AH145*AL145,0)*CX145,0)</f>
        <v>14090</v>
      </c>
      <c r="DJ145">
        <f>DI145</f>
        <v>14090</v>
      </c>
      <c r="DK145">
        <v>0</v>
      </c>
      <c r="DL145" t="s">
        <v>3</v>
      </c>
      <c r="DM145">
        <v>0</v>
      </c>
      <c r="DN145" t="s">
        <v>3</v>
      </c>
      <c r="DO145">
        <v>0</v>
      </c>
      <c r="GQ145">
        <v>-1</v>
      </c>
      <c r="GR145">
        <v>-1</v>
      </c>
    </row>
    <row r="146" spans="1:200" x14ac:dyDescent="0.2">
      <c r="A146">
        <f>ROW(Source!A113)</f>
        <v>113</v>
      </c>
      <c r="B146">
        <v>88223195</v>
      </c>
      <c r="C146">
        <v>88223612</v>
      </c>
      <c r="D146">
        <v>49510905</v>
      </c>
      <c r="E146">
        <v>70</v>
      </c>
      <c r="F146">
        <v>1</v>
      </c>
      <c r="G146">
        <v>1</v>
      </c>
      <c r="H146">
        <v>1</v>
      </c>
      <c r="I146" t="s">
        <v>473</v>
      </c>
      <c r="J146" t="s">
        <v>3</v>
      </c>
      <c r="K146" t="s">
        <v>474</v>
      </c>
      <c r="L146">
        <v>1191</v>
      </c>
      <c r="N146">
        <v>1013</v>
      </c>
      <c r="O146" t="s">
        <v>472</v>
      </c>
      <c r="P146" t="s">
        <v>472</v>
      </c>
      <c r="Q146">
        <v>1</v>
      </c>
      <c r="W146">
        <v>0</v>
      </c>
      <c r="X146">
        <v>-1417349443</v>
      </c>
      <c r="Y146">
        <f t="shared" si="77"/>
        <v>1.94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44.46</v>
      </c>
      <c r="AL146">
        <v>1</v>
      </c>
      <c r="AM146">
        <v>4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</v>
      </c>
      <c r="AT146">
        <v>1.94</v>
      </c>
      <c r="AU146" t="s">
        <v>3</v>
      </c>
      <c r="AV146">
        <v>2</v>
      </c>
      <c r="AW146">
        <v>2</v>
      </c>
      <c r="AX146">
        <v>88223622</v>
      </c>
      <c r="AY146">
        <v>1</v>
      </c>
      <c r="AZ146">
        <v>0</v>
      </c>
      <c r="BA146">
        <v>117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ROUND(Y146*Source!I113,7)</f>
        <v>2.9293999999999998</v>
      </c>
      <c r="CY146">
        <f>AD146</f>
        <v>0</v>
      </c>
      <c r="CZ146">
        <f>AH146</f>
        <v>0</v>
      </c>
      <c r="DA146">
        <f>AL146</f>
        <v>1</v>
      </c>
      <c r="DB146">
        <f t="shared" si="78"/>
        <v>0</v>
      </c>
      <c r="DC146">
        <f t="shared" si="79"/>
        <v>0</v>
      </c>
      <c r="DD146" t="s">
        <v>3</v>
      </c>
      <c r="DE146" t="s">
        <v>3</v>
      </c>
      <c r="DF146">
        <f>ROUND(ROUND(AE146,0)*CX146,0)</f>
        <v>0</v>
      </c>
      <c r="DG146">
        <f>ROUND(ROUND(AF146,0)*CX146,0)</f>
        <v>0</v>
      </c>
      <c r="DH146">
        <f>ROUND(ROUND(AG146*AK146,0)*CX146,0)</f>
        <v>0</v>
      </c>
      <c r="DI146">
        <f t="shared" ref="DI146:DI152" si="83">ROUND(ROUND(AH146,0)*CX146,0)</f>
        <v>0</v>
      </c>
      <c r="DJ146">
        <f>DI146</f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  <c r="GQ146">
        <v>-1</v>
      </c>
      <c r="GR146">
        <v>-1</v>
      </c>
    </row>
    <row r="147" spans="1:200" x14ac:dyDescent="0.2">
      <c r="A147">
        <f>ROW(Source!A113)</f>
        <v>113</v>
      </c>
      <c r="B147">
        <v>88223195</v>
      </c>
      <c r="C147">
        <v>88223612</v>
      </c>
      <c r="D147">
        <v>49672515</v>
      </c>
      <c r="E147">
        <v>1</v>
      </c>
      <c r="F147">
        <v>1</v>
      </c>
      <c r="G147">
        <v>1</v>
      </c>
      <c r="H147">
        <v>2</v>
      </c>
      <c r="I147" t="s">
        <v>506</v>
      </c>
      <c r="J147" t="s">
        <v>507</v>
      </c>
      <c r="K147" t="s">
        <v>508</v>
      </c>
      <c r="L147">
        <v>1367</v>
      </c>
      <c r="N147">
        <v>1011</v>
      </c>
      <c r="O147" t="s">
        <v>478</v>
      </c>
      <c r="P147" t="s">
        <v>478</v>
      </c>
      <c r="Q147">
        <v>1</v>
      </c>
      <c r="W147">
        <v>0</v>
      </c>
      <c r="X147">
        <v>-130837057</v>
      </c>
      <c r="Y147">
        <f t="shared" si="77"/>
        <v>0.68</v>
      </c>
      <c r="AA147">
        <v>0</v>
      </c>
      <c r="AB147">
        <v>1334.02</v>
      </c>
      <c r="AC147">
        <v>600.21</v>
      </c>
      <c r="AD147">
        <v>0</v>
      </c>
      <c r="AE147">
        <v>0</v>
      </c>
      <c r="AF147">
        <v>86.4</v>
      </c>
      <c r="AG147">
        <v>13.5</v>
      </c>
      <c r="AH147">
        <v>0</v>
      </c>
      <c r="AI147">
        <v>1</v>
      </c>
      <c r="AJ147">
        <v>15.44</v>
      </c>
      <c r="AK147">
        <v>44.46</v>
      </c>
      <c r="AL147">
        <v>1</v>
      </c>
      <c r="AM147">
        <v>4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0.68</v>
      </c>
      <c r="AU147" t="s">
        <v>3</v>
      </c>
      <c r="AV147">
        <v>0</v>
      </c>
      <c r="AW147">
        <v>2</v>
      </c>
      <c r="AX147">
        <v>88223623</v>
      </c>
      <c r="AY147">
        <v>1</v>
      </c>
      <c r="AZ147">
        <v>0</v>
      </c>
      <c r="BA147">
        <v>118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f>ROUND(Y147*Source!I113*DO147,7)</f>
        <v>0</v>
      </c>
      <c r="CX147">
        <f>ROUND(Y147*Source!I113,7)</f>
        <v>1.0267999999999999</v>
      </c>
      <c r="CY147">
        <f>AB147</f>
        <v>1334.02</v>
      </c>
      <c r="CZ147">
        <f>AF147</f>
        <v>86.4</v>
      </c>
      <c r="DA147">
        <f>AJ147</f>
        <v>15.44</v>
      </c>
      <c r="DB147">
        <f t="shared" si="78"/>
        <v>58.75</v>
      </c>
      <c r="DC147">
        <f t="shared" si="79"/>
        <v>9.18</v>
      </c>
      <c r="DD147" t="s">
        <v>3</v>
      </c>
      <c r="DE147" t="s">
        <v>3</v>
      </c>
      <c r="DF147">
        <f>ROUND(ROUND(AE147,0)*CX147,0)</f>
        <v>0</v>
      </c>
      <c r="DG147">
        <f>ROUND(ROUND(AF147*AJ147,0)*CX147,0)</f>
        <v>1370</v>
      </c>
      <c r="DH147">
        <f>ROUND(ROUND(AG147*AK147,0)*CX147,0)</f>
        <v>616</v>
      </c>
      <c r="DI147">
        <f t="shared" si="83"/>
        <v>0</v>
      </c>
      <c r="DJ147">
        <f>DG147</f>
        <v>1370</v>
      </c>
      <c r="DK147">
        <v>0</v>
      </c>
      <c r="DL147" t="s">
        <v>3</v>
      </c>
      <c r="DM147">
        <v>0</v>
      </c>
      <c r="DN147" t="s">
        <v>3</v>
      </c>
      <c r="DO147">
        <v>0</v>
      </c>
      <c r="GQ147">
        <v>-1</v>
      </c>
      <c r="GR147">
        <v>-1</v>
      </c>
    </row>
    <row r="148" spans="1:200" x14ac:dyDescent="0.2">
      <c r="A148">
        <f>ROW(Source!A113)</f>
        <v>113</v>
      </c>
      <c r="B148">
        <v>88223195</v>
      </c>
      <c r="C148">
        <v>88223612</v>
      </c>
      <c r="D148">
        <v>49672727</v>
      </c>
      <c r="E148">
        <v>1</v>
      </c>
      <c r="F148">
        <v>1</v>
      </c>
      <c r="G148">
        <v>1</v>
      </c>
      <c r="H148">
        <v>2</v>
      </c>
      <c r="I148" t="s">
        <v>523</v>
      </c>
      <c r="J148" t="s">
        <v>524</v>
      </c>
      <c r="K148" t="s">
        <v>525</v>
      </c>
      <c r="L148">
        <v>1367</v>
      </c>
      <c r="N148">
        <v>1011</v>
      </c>
      <c r="O148" t="s">
        <v>478</v>
      </c>
      <c r="P148" t="s">
        <v>478</v>
      </c>
      <c r="Q148">
        <v>1</v>
      </c>
      <c r="W148">
        <v>0</v>
      </c>
      <c r="X148">
        <v>-896236776</v>
      </c>
      <c r="Y148">
        <f t="shared" si="77"/>
        <v>1.26</v>
      </c>
      <c r="AA148">
        <v>0</v>
      </c>
      <c r="AB148">
        <v>1389.45</v>
      </c>
      <c r="AC148">
        <v>447.27</v>
      </c>
      <c r="AD148">
        <v>0</v>
      </c>
      <c r="AE148">
        <v>0</v>
      </c>
      <c r="AF148">
        <v>89.99</v>
      </c>
      <c r="AG148">
        <v>10.06</v>
      </c>
      <c r="AH148">
        <v>0</v>
      </c>
      <c r="AI148">
        <v>1</v>
      </c>
      <c r="AJ148">
        <v>15.44</v>
      </c>
      <c r="AK148">
        <v>44.46</v>
      </c>
      <c r="AL148">
        <v>1</v>
      </c>
      <c r="AM148">
        <v>4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1.26</v>
      </c>
      <c r="AU148" t="s">
        <v>3</v>
      </c>
      <c r="AV148">
        <v>0</v>
      </c>
      <c r="AW148">
        <v>2</v>
      </c>
      <c r="AX148">
        <v>88223624</v>
      </c>
      <c r="AY148">
        <v>1</v>
      </c>
      <c r="AZ148">
        <v>0</v>
      </c>
      <c r="BA148">
        <v>119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f>ROUND(Y148*Source!I113*DO148,7)</f>
        <v>0</v>
      </c>
      <c r="CX148">
        <f>ROUND(Y148*Source!I113,7)</f>
        <v>1.9026000000000001</v>
      </c>
      <c r="CY148">
        <f>AB148</f>
        <v>1389.45</v>
      </c>
      <c r="CZ148">
        <f>AF148</f>
        <v>89.99</v>
      </c>
      <c r="DA148">
        <f>AJ148</f>
        <v>15.44</v>
      </c>
      <c r="DB148">
        <f t="shared" si="78"/>
        <v>113.39</v>
      </c>
      <c r="DC148">
        <f t="shared" si="79"/>
        <v>12.68</v>
      </c>
      <c r="DD148" t="s">
        <v>3</v>
      </c>
      <c r="DE148" t="s">
        <v>3</v>
      </c>
      <c r="DF148">
        <f>ROUND(ROUND(AE148,0)*CX148,0)</f>
        <v>0</v>
      </c>
      <c r="DG148">
        <f>ROUND(ROUND(AF148*AJ148,0)*CX148,0)</f>
        <v>2643</v>
      </c>
      <c r="DH148">
        <f>ROUND(ROUND(AG148*AK148,0)*CX148,0)</f>
        <v>850</v>
      </c>
      <c r="DI148">
        <f t="shared" si="83"/>
        <v>0</v>
      </c>
      <c r="DJ148">
        <f>DG148</f>
        <v>2643</v>
      </c>
      <c r="DK148">
        <v>0</v>
      </c>
      <c r="DL148" t="s">
        <v>3</v>
      </c>
      <c r="DM148">
        <v>0</v>
      </c>
      <c r="DN148" t="s">
        <v>3</v>
      </c>
      <c r="DO148">
        <v>0</v>
      </c>
      <c r="GQ148">
        <v>-1</v>
      </c>
      <c r="GR148">
        <v>-1</v>
      </c>
    </row>
    <row r="149" spans="1:200" x14ac:dyDescent="0.2">
      <c r="A149">
        <f>ROW(Source!A113)</f>
        <v>113</v>
      </c>
      <c r="B149">
        <v>88223195</v>
      </c>
      <c r="C149">
        <v>88223612</v>
      </c>
      <c r="D149">
        <v>49672872</v>
      </c>
      <c r="E149">
        <v>1</v>
      </c>
      <c r="F149">
        <v>1</v>
      </c>
      <c r="G149">
        <v>1</v>
      </c>
      <c r="H149">
        <v>2</v>
      </c>
      <c r="I149" t="s">
        <v>526</v>
      </c>
      <c r="J149" t="s">
        <v>527</v>
      </c>
      <c r="K149" t="s">
        <v>528</v>
      </c>
      <c r="L149">
        <v>1367</v>
      </c>
      <c r="N149">
        <v>1011</v>
      </c>
      <c r="O149" t="s">
        <v>478</v>
      </c>
      <c r="P149" t="s">
        <v>478</v>
      </c>
      <c r="Q149">
        <v>1</v>
      </c>
      <c r="W149">
        <v>0</v>
      </c>
      <c r="X149">
        <v>-1841954318</v>
      </c>
      <c r="Y149">
        <f t="shared" si="77"/>
        <v>2.29</v>
      </c>
      <c r="AA149">
        <v>0</v>
      </c>
      <c r="AB149">
        <v>119.97</v>
      </c>
      <c r="AC149">
        <v>0</v>
      </c>
      <c r="AD149">
        <v>0</v>
      </c>
      <c r="AE149">
        <v>0</v>
      </c>
      <c r="AF149">
        <v>7.77</v>
      </c>
      <c r="AG149">
        <v>0</v>
      </c>
      <c r="AH149">
        <v>0</v>
      </c>
      <c r="AI149">
        <v>1</v>
      </c>
      <c r="AJ149">
        <v>15.44</v>
      </c>
      <c r="AK149">
        <v>44.46</v>
      </c>
      <c r="AL149">
        <v>1</v>
      </c>
      <c r="AM149">
        <v>4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2.29</v>
      </c>
      <c r="AU149" t="s">
        <v>3</v>
      </c>
      <c r="AV149">
        <v>0</v>
      </c>
      <c r="AW149">
        <v>2</v>
      </c>
      <c r="AX149">
        <v>88223625</v>
      </c>
      <c r="AY149">
        <v>1</v>
      </c>
      <c r="AZ149">
        <v>0</v>
      </c>
      <c r="BA149">
        <v>120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f>ROUND(Y149*Source!I113*DO149,7)</f>
        <v>0</v>
      </c>
      <c r="CX149">
        <f>ROUND(Y149*Source!I113,7)</f>
        <v>3.4579</v>
      </c>
      <c r="CY149">
        <f>AB149</f>
        <v>119.97</v>
      </c>
      <c r="CZ149">
        <f>AF149</f>
        <v>7.77</v>
      </c>
      <c r="DA149">
        <f>AJ149</f>
        <v>15.44</v>
      </c>
      <c r="DB149">
        <f t="shared" si="78"/>
        <v>17.79</v>
      </c>
      <c r="DC149">
        <f t="shared" si="79"/>
        <v>0</v>
      </c>
      <c r="DD149" t="s">
        <v>3</v>
      </c>
      <c r="DE149" t="s">
        <v>3</v>
      </c>
      <c r="DF149">
        <f>ROUND(ROUND(AE149,0)*CX149,0)</f>
        <v>0</v>
      </c>
      <c r="DG149">
        <f>ROUND(ROUND(AF149*AJ149,0)*CX149,0)</f>
        <v>415</v>
      </c>
      <c r="DH149">
        <f>ROUND(ROUND(AG149*AK149,0)*CX149,0)</f>
        <v>0</v>
      </c>
      <c r="DI149">
        <f t="shared" si="83"/>
        <v>0</v>
      </c>
      <c r="DJ149">
        <f>DG149</f>
        <v>415</v>
      </c>
      <c r="DK149">
        <v>0</v>
      </c>
      <c r="DL149" t="s">
        <v>3</v>
      </c>
      <c r="DM149">
        <v>0</v>
      </c>
      <c r="DN149" t="s">
        <v>3</v>
      </c>
      <c r="DO149">
        <v>0</v>
      </c>
      <c r="GQ149">
        <v>-1</v>
      </c>
      <c r="GR149">
        <v>-1</v>
      </c>
    </row>
    <row r="150" spans="1:200" x14ac:dyDescent="0.2">
      <c r="A150">
        <f>ROW(Source!A113)</f>
        <v>113</v>
      </c>
      <c r="B150">
        <v>88223195</v>
      </c>
      <c r="C150">
        <v>88223612</v>
      </c>
      <c r="D150">
        <v>49523203</v>
      </c>
      <c r="E150">
        <v>1</v>
      </c>
      <c r="F150">
        <v>1</v>
      </c>
      <c r="G150">
        <v>1</v>
      </c>
      <c r="H150">
        <v>3</v>
      </c>
      <c r="I150" t="s">
        <v>529</v>
      </c>
      <c r="J150" t="s">
        <v>530</v>
      </c>
      <c r="K150" t="s">
        <v>531</v>
      </c>
      <c r="L150">
        <v>1339</v>
      </c>
      <c r="N150">
        <v>1007</v>
      </c>
      <c r="O150" t="s">
        <v>46</v>
      </c>
      <c r="P150" t="s">
        <v>46</v>
      </c>
      <c r="Q150">
        <v>1</v>
      </c>
      <c r="W150">
        <v>0</v>
      </c>
      <c r="X150">
        <v>-143474561</v>
      </c>
      <c r="Y150" s="78">
        <f>'4.Ведомость_списания'!F93</f>
        <v>3.85</v>
      </c>
      <c r="AA150">
        <v>23.79</v>
      </c>
      <c r="AB150">
        <v>0</v>
      </c>
      <c r="AC150">
        <v>0</v>
      </c>
      <c r="AD150">
        <v>0</v>
      </c>
      <c r="AE150">
        <v>2.44</v>
      </c>
      <c r="AF150">
        <v>0</v>
      </c>
      <c r="AG150">
        <v>0</v>
      </c>
      <c r="AH150">
        <v>0</v>
      </c>
      <c r="AI150">
        <v>9.75</v>
      </c>
      <c r="AJ150">
        <v>1</v>
      </c>
      <c r="AK150">
        <v>1</v>
      </c>
      <c r="AL150">
        <v>1</v>
      </c>
      <c r="AM150">
        <v>4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3.85</v>
      </c>
      <c r="AU150" t="s">
        <v>3</v>
      </c>
      <c r="AV150">
        <v>0</v>
      </c>
      <c r="AW150">
        <v>2</v>
      </c>
      <c r="AX150">
        <v>88223626</v>
      </c>
      <c r="AY150">
        <v>1</v>
      </c>
      <c r="AZ150">
        <v>0</v>
      </c>
      <c r="BA150">
        <v>121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ROUND(Y150*Source!I113,7)</f>
        <v>5.8135000000000003</v>
      </c>
      <c r="CY150">
        <f>AA150</f>
        <v>23.79</v>
      </c>
      <c r="CZ150">
        <f>AE150</f>
        <v>2.44</v>
      </c>
      <c r="DA150">
        <f>AI150</f>
        <v>9.75</v>
      </c>
      <c r="DB150">
        <f t="shared" si="78"/>
        <v>9.39</v>
      </c>
      <c r="DC150">
        <f t="shared" si="79"/>
        <v>0</v>
      </c>
      <c r="DD150" t="s">
        <v>3</v>
      </c>
      <c r="DE150" t="s">
        <v>3</v>
      </c>
      <c r="DF150">
        <f>ROUND(ROUND(AE150*AI150,0)*CX150,0)</f>
        <v>140</v>
      </c>
      <c r="DG150">
        <f>ROUND(ROUND(AF150,0)*CX150,0)</f>
        <v>0</v>
      </c>
      <c r="DH150">
        <f>ROUND(ROUND(AG150,0)*CX150,0)</f>
        <v>0</v>
      </c>
      <c r="DI150">
        <f t="shared" si="83"/>
        <v>0</v>
      </c>
      <c r="DJ150">
        <f>DF150</f>
        <v>140</v>
      </c>
      <c r="DK150">
        <v>0</v>
      </c>
      <c r="DL150" t="s">
        <v>3</v>
      </c>
      <c r="DM150">
        <v>0</v>
      </c>
      <c r="DN150" t="s">
        <v>3</v>
      </c>
      <c r="DO150">
        <v>0</v>
      </c>
      <c r="GQ150">
        <v>-1</v>
      </c>
      <c r="GR150">
        <v>-1</v>
      </c>
    </row>
    <row r="151" spans="1:200" x14ac:dyDescent="0.2">
      <c r="A151">
        <f>ROW(Source!A113)</f>
        <v>113</v>
      </c>
      <c r="B151">
        <v>88223195</v>
      </c>
      <c r="C151">
        <v>88223612</v>
      </c>
      <c r="D151">
        <v>49549210</v>
      </c>
      <c r="E151">
        <v>1</v>
      </c>
      <c r="F151">
        <v>1</v>
      </c>
      <c r="G151">
        <v>1</v>
      </c>
      <c r="H151">
        <v>3</v>
      </c>
      <c r="I151" t="s">
        <v>248</v>
      </c>
      <c r="J151" t="s">
        <v>250</v>
      </c>
      <c r="K151" t="s">
        <v>249</v>
      </c>
      <c r="L151">
        <v>1327</v>
      </c>
      <c r="N151">
        <v>1005</v>
      </c>
      <c r="O151" t="s">
        <v>135</v>
      </c>
      <c r="P151" t="s">
        <v>135</v>
      </c>
      <c r="Q151">
        <v>1</v>
      </c>
      <c r="W151">
        <v>0</v>
      </c>
      <c r="X151">
        <v>1282098800</v>
      </c>
      <c r="Y151" s="78">
        <f>'4.Ведомость_списания'!F94</f>
        <v>4.4000000000000004</v>
      </c>
      <c r="AA151">
        <v>60.45</v>
      </c>
      <c r="AB151">
        <v>0</v>
      </c>
      <c r="AC151">
        <v>0</v>
      </c>
      <c r="AD151">
        <v>0</v>
      </c>
      <c r="AE151">
        <v>6.2</v>
      </c>
      <c r="AF151">
        <v>0</v>
      </c>
      <c r="AG151">
        <v>0</v>
      </c>
      <c r="AH151">
        <v>0</v>
      </c>
      <c r="AI151">
        <v>9.75</v>
      </c>
      <c r="AJ151">
        <v>1</v>
      </c>
      <c r="AK151">
        <v>1</v>
      </c>
      <c r="AL151">
        <v>1</v>
      </c>
      <c r="AM151">
        <v>4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4.4000000000000004</v>
      </c>
      <c r="AU151" t="s">
        <v>3</v>
      </c>
      <c r="AV151">
        <v>0</v>
      </c>
      <c r="AW151">
        <v>2</v>
      </c>
      <c r="AX151">
        <v>88223628</v>
      </c>
      <c r="AY151">
        <v>1</v>
      </c>
      <c r="AZ151">
        <v>0</v>
      </c>
      <c r="BA151">
        <v>123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ROUND(Y151*Source!I113,7)</f>
        <v>6.6440000000000001</v>
      </c>
      <c r="CY151">
        <f>AA151</f>
        <v>60.45</v>
      </c>
      <c r="CZ151">
        <f>AE151</f>
        <v>6.2</v>
      </c>
      <c r="DA151">
        <f>AI151</f>
        <v>9.75</v>
      </c>
      <c r="DB151">
        <f t="shared" si="78"/>
        <v>27.28</v>
      </c>
      <c r="DC151">
        <f t="shared" si="79"/>
        <v>0</v>
      </c>
      <c r="DD151" t="s">
        <v>3</v>
      </c>
      <c r="DE151" t="s">
        <v>3</v>
      </c>
      <c r="DF151">
        <f>ROUND(ROUND(AE151*AI151,0)*CX151,0)</f>
        <v>399</v>
      </c>
      <c r="DG151">
        <f>ROUND(ROUND(AF151,0)*CX151,0)</f>
        <v>0</v>
      </c>
      <c r="DH151">
        <f>ROUND(ROUND(AG151,0)*CX151,0)</f>
        <v>0</v>
      </c>
      <c r="DI151">
        <f t="shared" si="83"/>
        <v>0</v>
      </c>
      <c r="DJ151">
        <f>DF151</f>
        <v>399</v>
      </c>
      <c r="DK151">
        <v>0</v>
      </c>
      <c r="DL151" t="s">
        <v>3</v>
      </c>
      <c r="DM151">
        <v>0</v>
      </c>
      <c r="DN151" t="s">
        <v>3</v>
      </c>
      <c r="DO151">
        <v>0</v>
      </c>
      <c r="GQ151">
        <v>-1</v>
      </c>
      <c r="GR151">
        <v>-1</v>
      </c>
    </row>
    <row r="152" spans="1:200" x14ac:dyDescent="0.2">
      <c r="A152">
        <f>ROW(Source!A113)</f>
        <v>113</v>
      </c>
      <c r="B152">
        <v>88223195</v>
      </c>
      <c r="C152">
        <v>88223612</v>
      </c>
      <c r="D152">
        <v>76307095</v>
      </c>
      <c r="E152">
        <v>1</v>
      </c>
      <c r="F152">
        <v>1</v>
      </c>
      <c r="G152">
        <v>1</v>
      </c>
      <c r="H152">
        <v>3</v>
      </c>
      <c r="I152" t="s">
        <v>262</v>
      </c>
      <c r="J152" t="s">
        <v>264</v>
      </c>
      <c r="K152" t="s">
        <v>263</v>
      </c>
      <c r="L152">
        <v>1339</v>
      </c>
      <c r="N152">
        <v>1007</v>
      </c>
      <c r="O152" t="s">
        <v>46</v>
      </c>
      <c r="P152" t="s">
        <v>46</v>
      </c>
      <c r="Q152">
        <v>1</v>
      </c>
      <c r="W152">
        <v>0</v>
      </c>
      <c r="X152">
        <v>2045028887</v>
      </c>
      <c r="Y152">
        <f t="shared" si="77"/>
        <v>1.53</v>
      </c>
      <c r="AA152">
        <v>3747.85</v>
      </c>
      <c r="AB152">
        <v>0</v>
      </c>
      <c r="AC152">
        <v>0</v>
      </c>
      <c r="AD152">
        <v>0</v>
      </c>
      <c r="AE152">
        <v>3918.3799999999997</v>
      </c>
      <c r="AF152">
        <v>0</v>
      </c>
      <c r="AG152">
        <v>0</v>
      </c>
      <c r="AH152">
        <v>0</v>
      </c>
      <c r="AI152">
        <v>9.75</v>
      </c>
      <c r="AJ152">
        <v>1</v>
      </c>
      <c r="AK152">
        <v>1</v>
      </c>
      <c r="AL152">
        <v>1</v>
      </c>
      <c r="AM152">
        <v>0</v>
      </c>
      <c r="AN152">
        <v>0</v>
      </c>
      <c r="AO152">
        <v>0</v>
      </c>
      <c r="AP152">
        <v>1</v>
      </c>
      <c r="AQ152">
        <v>0</v>
      </c>
      <c r="AR152">
        <v>0</v>
      </c>
      <c r="AS152" t="s">
        <v>3</v>
      </c>
      <c r="AT152">
        <v>1.53</v>
      </c>
      <c r="AU152" t="s">
        <v>3</v>
      </c>
      <c r="AV152">
        <v>0</v>
      </c>
      <c r="AW152">
        <v>1</v>
      </c>
      <c r="AX152">
        <v>-1</v>
      </c>
      <c r="AY152">
        <v>0</v>
      </c>
      <c r="AZ152">
        <v>0</v>
      </c>
      <c r="BA152" t="s">
        <v>3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V152">
        <v>0</v>
      </c>
      <c r="CW152">
        <v>0</v>
      </c>
      <c r="CX152">
        <f>ROUND(Y152*Source!I113,7)</f>
        <v>2.3102999999999998</v>
      </c>
      <c r="CY152">
        <f>AA152</f>
        <v>3747.85</v>
      </c>
      <c r="CZ152">
        <f>AE152</f>
        <v>3918.3799999999997</v>
      </c>
      <c r="DA152">
        <f>AI152</f>
        <v>9.75</v>
      </c>
      <c r="DB152">
        <f t="shared" si="78"/>
        <v>5995.12</v>
      </c>
      <c r="DC152">
        <f t="shared" si="79"/>
        <v>0</v>
      </c>
      <c r="DD152" t="s">
        <v>3</v>
      </c>
      <c r="DE152" t="s">
        <v>3</v>
      </c>
      <c r="DF152">
        <f>ROUND(ROUND(AE152*AI152,0)*CX152,0)</f>
        <v>88263</v>
      </c>
      <c r="DG152">
        <f>ROUND(ROUND(AF152,0)*CX152,0)</f>
        <v>0</v>
      </c>
      <c r="DH152">
        <f>ROUND(ROUND(AG152,0)*CX152,0)</f>
        <v>0</v>
      </c>
      <c r="DI152">
        <f t="shared" si="83"/>
        <v>0</v>
      </c>
      <c r="DJ152">
        <f>DF152</f>
        <v>88263</v>
      </c>
      <c r="DK152">
        <v>0</v>
      </c>
      <c r="DL152" t="s">
        <v>3</v>
      </c>
      <c r="DM152">
        <v>0</v>
      </c>
      <c r="DN152" t="s">
        <v>3</v>
      </c>
      <c r="DO152">
        <v>0</v>
      </c>
      <c r="GP152">
        <v>1</v>
      </c>
      <c r="GQ152">
        <v>-1</v>
      </c>
      <c r="GR152">
        <v>-1</v>
      </c>
    </row>
    <row r="153" spans="1:200" x14ac:dyDescent="0.2">
      <c r="A153">
        <f>ROW(Source!A115)</f>
        <v>115</v>
      </c>
      <c r="B153">
        <v>88223195</v>
      </c>
      <c r="C153">
        <v>88223630</v>
      </c>
      <c r="D153">
        <v>49510743</v>
      </c>
      <c r="E153">
        <v>70</v>
      </c>
      <c r="F153">
        <v>1</v>
      </c>
      <c r="G153">
        <v>1</v>
      </c>
      <c r="H153">
        <v>1</v>
      </c>
      <c r="I153" t="s">
        <v>532</v>
      </c>
      <c r="J153" t="s">
        <v>3</v>
      </c>
      <c r="K153" t="s">
        <v>533</v>
      </c>
      <c r="L153">
        <v>1191</v>
      </c>
      <c r="N153">
        <v>1013</v>
      </c>
      <c r="O153" t="s">
        <v>472</v>
      </c>
      <c r="P153" t="s">
        <v>472</v>
      </c>
      <c r="Q153">
        <v>1</v>
      </c>
      <c r="W153">
        <v>0</v>
      </c>
      <c r="X153">
        <v>-881424154</v>
      </c>
      <c r="Y153">
        <f t="shared" si="77"/>
        <v>10.58</v>
      </c>
      <c r="AA153">
        <v>0</v>
      </c>
      <c r="AB153">
        <v>0</v>
      </c>
      <c r="AC153">
        <v>0</v>
      </c>
      <c r="AD153">
        <v>413.03</v>
      </c>
      <c r="AE153">
        <v>0</v>
      </c>
      <c r="AF153">
        <v>0</v>
      </c>
      <c r="AG153">
        <v>0</v>
      </c>
      <c r="AH153">
        <v>9.2899999999999991</v>
      </c>
      <c r="AI153">
        <v>1</v>
      </c>
      <c r="AJ153">
        <v>1</v>
      </c>
      <c r="AK153">
        <v>1</v>
      </c>
      <c r="AL153">
        <v>44.46</v>
      </c>
      <c r="AM153">
        <v>4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10.58</v>
      </c>
      <c r="AU153" t="s">
        <v>3</v>
      </c>
      <c r="AV153">
        <v>1</v>
      </c>
      <c r="AW153">
        <v>2</v>
      </c>
      <c r="AX153">
        <v>88223636</v>
      </c>
      <c r="AY153">
        <v>1</v>
      </c>
      <c r="AZ153">
        <v>0</v>
      </c>
      <c r="BA153">
        <v>124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U153">
        <f>ROUND(AT153*Source!I115*AH153*AL153,0)</f>
        <v>30371</v>
      </c>
      <c r="CV153">
        <f>ROUND(Y153*Source!I115,7)</f>
        <v>73.531000000000006</v>
      </c>
      <c r="CW153">
        <v>0</v>
      </c>
      <c r="CX153">
        <f>ROUND(Y153*Source!I115,7)</f>
        <v>73.531000000000006</v>
      </c>
      <c r="CY153">
        <f>AD153</f>
        <v>413.03</v>
      </c>
      <c r="CZ153">
        <f>AH153</f>
        <v>9.2899999999999991</v>
      </c>
      <c r="DA153">
        <f>AL153</f>
        <v>44.46</v>
      </c>
      <c r="DB153">
        <f t="shared" si="78"/>
        <v>98.29</v>
      </c>
      <c r="DC153">
        <f t="shared" si="79"/>
        <v>0</v>
      </c>
      <c r="DD153" t="s">
        <v>3</v>
      </c>
      <c r="DE153" t="s">
        <v>3</v>
      </c>
      <c r="DF153">
        <f>ROUND(ROUND(AE153,0)*CX153,0)</f>
        <v>0</v>
      </c>
      <c r="DG153">
        <f>ROUND(ROUND(AF153,0)*CX153,0)</f>
        <v>0</v>
      </c>
      <c r="DH153">
        <f>ROUND(ROUND(AG153,0)*CX153,0)</f>
        <v>0</v>
      </c>
      <c r="DI153">
        <f>ROUND(ROUND(AH153*AL153,0)*CX153,0)</f>
        <v>30368</v>
      </c>
      <c r="DJ153">
        <f>DI153</f>
        <v>30368</v>
      </c>
      <c r="DK153">
        <v>0</v>
      </c>
      <c r="DL153" t="s">
        <v>3</v>
      </c>
      <c r="DM153">
        <v>0</v>
      </c>
      <c r="DN153" t="s">
        <v>3</v>
      </c>
      <c r="DO153">
        <v>0</v>
      </c>
      <c r="GQ153">
        <v>-1</v>
      </c>
      <c r="GR153">
        <v>-1</v>
      </c>
    </row>
    <row r="154" spans="1:200" x14ac:dyDescent="0.2">
      <c r="A154">
        <f>ROW(Source!A115)</f>
        <v>115</v>
      </c>
      <c r="B154">
        <v>88223195</v>
      </c>
      <c r="C154">
        <v>88223630</v>
      </c>
      <c r="D154">
        <v>49510905</v>
      </c>
      <c r="E154">
        <v>70</v>
      </c>
      <c r="F154">
        <v>1</v>
      </c>
      <c r="G154">
        <v>1</v>
      </c>
      <c r="H154">
        <v>1</v>
      </c>
      <c r="I154" t="s">
        <v>473</v>
      </c>
      <c r="J154" t="s">
        <v>3</v>
      </c>
      <c r="K154" t="s">
        <v>474</v>
      </c>
      <c r="L154">
        <v>1191</v>
      </c>
      <c r="N154">
        <v>1013</v>
      </c>
      <c r="O154" t="s">
        <v>472</v>
      </c>
      <c r="P154" t="s">
        <v>472</v>
      </c>
      <c r="Q154">
        <v>1</v>
      </c>
      <c r="W154">
        <v>0</v>
      </c>
      <c r="X154">
        <v>-1417349443</v>
      </c>
      <c r="Y154">
        <f t="shared" si="77"/>
        <v>0.55000000000000004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44.46</v>
      </c>
      <c r="AL154">
        <v>1</v>
      </c>
      <c r="AM154">
        <v>4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0.55000000000000004</v>
      </c>
      <c r="AU154" t="s">
        <v>3</v>
      </c>
      <c r="AV154">
        <v>2</v>
      </c>
      <c r="AW154">
        <v>2</v>
      </c>
      <c r="AX154">
        <v>88223637</v>
      </c>
      <c r="AY154">
        <v>1</v>
      </c>
      <c r="AZ154">
        <v>0</v>
      </c>
      <c r="BA154">
        <v>125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ROUND(Y154*Source!I115,7)</f>
        <v>3.8224999999999998</v>
      </c>
      <c r="CY154">
        <f>AD154</f>
        <v>0</v>
      </c>
      <c r="CZ154">
        <f>AH154</f>
        <v>0</v>
      </c>
      <c r="DA154">
        <f>AL154</f>
        <v>1</v>
      </c>
      <c r="DB154">
        <f t="shared" si="78"/>
        <v>0</v>
      </c>
      <c r="DC154">
        <f t="shared" si="79"/>
        <v>0</v>
      </c>
      <c r="DD154" t="s">
        <v>3</v>
      </c>
      <c r="DE154" t="s">
        <v>3</v>
      </c>
      <c r="DF154">
        <f>ROUND(ROUND(AE154,0)*CX154,0)</f>
        <v>0</v>
      </c>
      <c r="DG154">
        <f>ROUND(ROUND(AF154,0)*CX154,0)</f>
        <v>0</v>
      </c>
      <c r="DH154">
        <f>ROUND(ROUND(AG154*AK154,0)*CX154,0)</f>
        <v>0</v>
      </c>
      <c r="DI154">
        <f>ROUND(ROUND(AH154,0)*CX154,0)</f>
        <v>0</v>
      </c>
      <c r="DJ154">
        <f>DI154</f>
        <v>0</v>
      </c>
      <c r="DK154">
        <v>0</v>
      </c>
      <c r="DL154" t="s">
        <v>3</v>
      </c>
      <c r="DM154">
        <v>0</v>
      </c>
      <c r="DN154" t="s">
        <v>3</v>
      </c>
      <c r="DO154">
        <v>0</v>
      </c>
      <c r="GQ154">
        <v>-1</v>
      </c>
      <c r="GR154">
        <v>-1</v>
      </c>
    </row>
    <row r="155" spans="1:200" x14ac:dyDescent="0.2">
      <c r="A155">
        <f>ROW(Source!A115)</f>
        <v>115</v>
      </c>
      <c r="B155">
        <v>88223195</v>
      </c>
      <c r="C155">
        <v>88223630</v>
      </c>
      <c r="D155">
        <v>49672703</v>
      </c>
      <c r="E155">
        <v>1</v>
      </c>
      <c r="F155">
        <v>1</v>
      </c>
      <c r="G155">
        <v>1</v>
      </c>
      <c r="H155">
        <v>2</v>
      </c>
      <c r="I155" t="s">
        <v>534</v>
      </c>
      <c r="J155" t="s">
        <v>535</v>
      </c>
      <c r="K155" t="s">
        <v>536</v>
      </c>
      <c r="L155">
        <v>1367</v>
      </c>
      <c r="N155">
        <v>1011</v>
      </c>
      <c r="O155" t="s">
        <v>478</v>
      </c>
      <c r="P155" t="s">
        <v>478</v>
      </c>
      <c r="Q155">
        <v>1</v>
      </c>
      <c r="W155">
        <v>0</v>
      </c>
      <c r="X155">
        <v>-1424865896</v>
      </c>
      <c r="Y155">
        <f t="shared" si="77"/>
        <v>0.65</v>
      </c>
      <c r="AA155">
        <v>0</v>
      </c>
      <c r="AB155">
        <v>102.83</v>
      </c>
      <c r="AC155">
        <v>0</v>
      </c>
      <c r="AD155">
        <v>0</v>
      </c>
      <c r="AE155">
        <v>0</v>
      </c>
      <c r="AF155">
        <v>6.66</v>
      </c>
      <c r="AG155">
        <v>0</v>
      </c>
      <c r="AH155">
        <v>0</v>
      </c>
      <c r="AI155">
        <v>1</v>
      </c>
      <c r="AJ155">
        <v>15.44</v>
      </c>
      <c r="AK155">
        <v>44.46</v>
      </c>
      <c r="AL155">
        <v>1</v>
      </c>
      <c r="AM155">
        <v>4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0.65</v>
      </c>
      <c r="AU155" t="s">
        <v>3</v>
      </c>
      <c r="AV155">
        <v>0</v>
      </c>
      <c r="AW155">
        <v>2</v>
      </c>
      <c r="AX155">
        <v>88223638</v>
      </c>
      <c r="AY155">
        <v>1</v>
      </c>
      <c r="AZ155">
        <v>0</v>
      </c>
      <c r="BA155">
        <v>126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f>ROUND(Y155*Source!I115*DO155,7)</f>
        <v>0</v>
      </c>
      <c r="CX155">
        <f>ROUND(Y155*Source!I115,7)</f>
        <v>4.5175000000000001</v>
      </c>
      <c r="CY155">
        <f>AB155</f>
        <v>102.83</v>
      </c>
      <c r="CZ155">
        <f>AF155</f>
        <v>6.66</v>
      </c>
      <c r="DA155">
        <f>AJ155</f>
        <v>15.44</v>
      </c>
      <c r="DB155">
        <f t="shared" si="78"/>
        <v>4.33</v>
      </c>
      <c r="DC155">
        <f t="shared" si="79"/>
        <v>0</v>
      </c>
      <c r="DD155" t="s">
        <v>3</v>
      </c>
      <c r="DE155" t="s">
        <v>3</v>
      </c>
      <c r="DF155">
        <f>ROUND(ROUND(AE155,0)*CX155,0)</f>
        <v>0</v>
      </c>
      <c r="DG155">
        <f>ROUND(ROUND(AF155*AJ155,0)*CX155,0)</f>
        <v>465</v>
      </c>
      <c r="DH155">
        <f>ROUND(ROUND(AG155*AK155,0)*CX155,0)</f>
        <v>0</v>
      </c>
      <c r="DI155">
        <f>ROUND(ROUND(AH155,0)*CX155,0)</f>
        <v>0</v>
      </c>
      <c r="DJ155">
        <f>DG155</f>
        <v>465</v>
      </c>
      <c r="DK155">
        <v>0</v>
      </c>
      <c r="DL155" t="s">
        <v>3</v>
      </c>
      <c r="DM155">
        <v>0</v>
      </c>
      <c r="DN155" t="s">
        <v>3</v>
      </c>
      <c r="DO155">
        <v>0</v>
      </c>
      <c r="GQ155">
        <v>-1</v>
      </c>
      <c r="GR155">
        <v>-1</v>
      </c>
    </row>
    <row r="156" spans="1:200" x14ac:dyDescent="0.2">
      <c r="A156">
        <f>ROW(Source!A115)</f>
        <v>115</v>
      </c>
      <c r="B156">
        <v>88223195</v>
      </c>
      <c r="C156">
        <v>88223630</v>
      </c>
      <c r="D156">
        <v>49673503</v>
      </c>
      <c r="E156">
        <v>1</v>
      </c>
      <c r="F156">
        <v>1</v>
      </c>
      <c r="G156">
        <v>1</v>
      </c>
      <c r="H156">
        <v>2</v>
      </c>
      <c r="I156" t="s">
        <v>485</v>
      </c>
      <c r="J156" t="s">
        <v>486</v>
      </c>
      <c r="K156" t="s">
        <v>487</v>
      </c>
      <c r="L156">
        <v>1367</v>
      </c>
      <c r="N156">
        <v>1011</v>
      </c>
      <c r="O156" t="s">
        <v>478</v>
      </c>
      <c r="P156" t="s">
        <v>478</v>
      </c>
      <c r="Q156">
        <v>1</v>
      </c>
      <c r="W156">
        <v>0</v>
      </c>
      <c r="X156">
        <v>509054691</v>
      </c>
      <c r="Y156">
        <f t="shared" si="77"/>
        <v>0.55000000000000004</v>
      </c>
      <c r="AA156">
        <v>0</v>
      </c>
      <c r="AB156">
        <v>1014.56</v>
      </c>
      <c r="AC156">
        <v>515.74</v>
      </c>
      <c r="AD156">
        <v>0</v>
      </c>
      <c r="AE156">
        <v>0</v>
      </c>
      <c r="AF156">
        <v>65.709999999999994</v>
      </c>
      <c r="AG156">
        <v>11.6</v>
      </c>
      <c r="AH156">
        <v>0</v>
      </c>
      <c r="AI156">
        <v>1</v>
      </c>
      <c r="AJ156">
        <v>15.44</v>
      </c>
      <c r="AK156">
        <v>44.46</v>
      </c>
      <c r="AL156">
        <v>1</v>
      </c>
      <c r="AM156">
        <v>4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0.55000000000000004</v>
      </c>
      <c r="AU156" t="s">
        <v>3</v>
      </c>
      <c r="AV156">
        <v>0</v>
      </c>
      <c r="AW156">
        <v>2</v>
      </c>
      <c r="AX156">
        <v>88223639</v>
      </c>
      <c r="AY156">
        <v>1</v>
      </c>
      <c r="AZ156">
        <v>0</v>
      </c>
      <c r="BA156">
        <v>127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f>ROUND(Y156*Source!I115*DO156,7)</f>
        <v>0</v>
      </c>
      <c r="CX156">
        <f>ROUND(Y156*Source!I115,7)</f>
        <v>3.8224999999999998</v>
      </c>
      <c r="CY156">
        <f>AB156</f>
        <v>1014.56</v>
      </c>
      <c r="CZ156">
        <f>AF156</f>
        <v>65.709999999999994</v>
      </c>
      <c r="DA156">
        <f>AJ156</f>
        <v>15.44</v>
      </c>
      <c r="DB156">
        <f t="shared" si="78"/>
        <v>36.14</v>
      </c>
      <c r="DC156">
        <f t="shared" si="79"/>
        <v>6.38</v>
      </c>
      <c r="DD156" t="s">
        <v>3</v>
      </c>
      <c r="DE156" t="s">
        <v>3</v>
      </c>
      <c r="DF156">
        <f>ROUND(ROUND(AE156,0)*CX156,0)</f>
        <v>0</v>
      </c>
      <c r="DG156">
        <f>ROUND(ROUND(AF156*AJ156,0)*CX156,0)</f>
        <v>3880</v>
      </c>
      <c r="DH156">
        <f>ROUND(ROUND(AG156*AK156,0)*CX156,0)</f>
        <v>1972</v>
      </c>
      <c r="DI156">
        <f>ROUND(ROUND(AH156,0)*CX156,0)</f>
        <v>0</v>
      </c>
      <c r="DJ156">
        <f>DG156</f>
        <v>3880</v>
      </c>
      <c r="DK156">
        <v>0</v>
      </c>
      <c r="DL156" t="s">
        <v>3</v>
      </c>
      <c r="DM156">
        <v>0</v>
      </c>
      <c r="DN156" t="s">
        <v>3</v>
      </c>
      <c r="DO156">
        <v>0</v>
      </c>
      <c r="GQ156">
        <v>-1</v>
      </c>
      <c r="GR156">
        <v>-1</v>
      </c>
    </row>
    <row r="157" spans="1:200" x14ac:dyDescent="0.2">
      <c r="A157">
        <f>ROW(Source!A115)</f>
        <v>115</v>
      </c>
      <c r="B157">
        <v>88223195</v>
      </c>
      <c r="C157">
        <v>88223630</v>
      </c>
      <c r="D157">
        <v>49549821</v>
      </c>
      <c r="E157">
        <v>1</v>
      </c>
      <c r="F157">
        <v>1</v>
      </c>
      <c r="G157">
        <v>1</v>
      </c>
      <c r="H157">
        <v>3</v>
      </c>
      <c r="I157" t="s">
        <v>275</v>
      </c>
      <c r="J157" t="s">
        <v>277</v>
      </c>
      <c r="K157" t="s">
        <v>276</v>
      </c>
      <c r="L157">
        <v>1327</v>
      </c>
      <c r="N157">
        <v>1005</v>
      </c>
      <c r="O157" t="s">
        <v>135</v>
      </c>
      <c r="P157" t="s">
        <v>135</v>
      </c>
      <c r="Q157">
        <v>1</v>
      </c>
      <c r="W157">
        <v>0</v>
      </c>
      <c r="X157">
        <v>1892726155</v>
      </c>
      <c r="Y157">
        <f t="shared" si="77"/>
        <v>102</v>
      </c>
      <c r="AA157">
        <v>174.14</v>
      </c>
      <c r="AB157">
        <v>0</v>
      </c>
      <c r="AC157">
        <v>0</v>
      </c>
      <c r="AD157">
        <v>0</v>
      </c>
      <c r="AE157">
        <v>17.86</v>
      </c>
      <c r="AF157">
        <v>0</v>
      </c>
      <c r="AG157">
        <v>0</v>
      </c>
      <c r="AH157">
        <v>0</v>
      </c>
      <c r="AI157">
        <v>9.75</v>
      </c>
      <c r="AJ157">
        <v>1</v>
      </c>
      <c r="AK157">
        <v>1</v>
      </c>
      <c r="AL157">
        <v>1</v>
      </c>
      <c r="AM157">
        <v>0</v>
      </c>
      <c r="AN157">
        <v>0</v>
      </c>
      <c r="AO157">
        <v>0</v>
      </c>
      <c r="AP157">
        <v>1</v>
      </c>
      <c r="AQ157">
        <v>0</v>
      </c>
      <c r="AR157">
        <v>0</v>
      </c>
      <c r="AS157" t="s">
        <v>3</v>
      </c>
      <c r="AT157">
        <v>102</v>
      </c>
      <c r="AU157" t="s">
        <v>3</v>
      </c>
      <c r="AV157">
        <v>0</v>
      </c>
      <c r="AW157">
        <v>1</v>
      </c>
      <c r="AX157">
        <v>-1</v>
      </c>
      <c r="AY157">
        <v>0</v>
      </c>
      <c r="AZ157">
        <v>0</v>
      </c>
      <c r="BA157" t="s">
        <v>3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ROUND(Y157*Source!I115,7)</f>
        <v>708.9</v>
      </c>
      <c r="CY157">
        <f>AA157</f>
        <v>174.14</v>
      </c>
      <c r="CZ157">
        <f>AE157</f>
        <v>17.86</v>
      </c>
      <c r="DA157">
        <f>AI157</f>
        <v>9.75</v>
      </c>
      <c r="DB157">
        <f t="shared" si="78"/>
        <v>1821.72</v>
      </c>
      <c r="DC157">
        <f t="shared" si="79"/>
        <v>0</v>
      </c>
      <c r="DD157" t="s">
        <v>3</v>
      </c>
      <c r="DE157" t="s">
        <v>3</v>
      </c>
      <c r="DF157">
        <f>ROUND(ROUND(AE157*AI157,0)*CX157,0)</f>
        <v>123349</v>
      </c>
      <c r="DG157">
        <f>ROUND(ROUND(AF157,0)*CX157,0)</f>
        <v>0</v>
      </c>
      <c r="DH157">
        <f>ROUND(ROUND(AG157,0)*CX157,0)</f>
        <v>0</v>
      </c>
      <c r="DI157">
        <f>ROUND(ROUND(AH157,0)*CX157,0)</f>
        <v>0</v>
      </c>
      <c r="DJ157">
        <f>DF157</f>
        <v>123349</v>
      </c>
      <c r="DK157">
        <v>0</v>
      </c>
      <c r="DL157" t="s">
        <v>3</v>
      </c>
      <c r="DM157">
        <v>0</v>
      </c>
      <c r="DN157" t="s">
        <v>3</v>
      </c>
      <c r="DO157">
        <v>0</v>
      </c>
      <c r="GP157">
        <v>1</v>
      </c>
      <c r="GQ157">
        <v>-1</v>
      </c>
      <c r="GR157">
        <v>-1</v>
      </c>
    </row>
    <row r="158" spans="1:200" x14ac:dyDescent="0.2">
      <c r="A158">
        <f>ROW(Source!A117)</f>
        <v>117</v>
      </c>
      <c r="B158">
        <v>88223195</v>
      </c>
      <c r="C158">
        <v>88223642</v>
      </c>
      <c r="D158">
        <v>49510743</v>
      </c>
      <c r="E158">
        <v>70</v>
      </c>
      <c r="F158">
        <v>1</v>
      </c>
      <c r="G158">
        <v>1</v>
      </c>
      <c r="H158">
        <v>1</v>
      </c>
      <c r="I158" t="s">
        <v>532</v>
      </c>
      <c r="J158" t="s">
        <v>3</v>
      </c>
      <c r="K158" t="s">
        <v>533</v>
      </c>
      <c r="L158">
        <v>1191</v>
      </c>
      <c r="N158">
        <v>1013</v>
      </c>
      <c r="O158" t="s">
        <v>472</v>
      </c>
      <c r="P158" t="s">
        <v>472</v>
      </c>
      <c r="Q158">
        <v>1</v>
      </c>
      <c r="W158">
        <v>0</v>
      </c>
      <c r="X158">
        <v>-881424154</v>
      </c>
      <c r="Y158">
        <f t="shared" si="77"/>
        <v>10.58</v>
      </c>
      <c r="AA158">
        <v>0</v>
      </c>
      <c r="AB158">
        <v>0</v>
      </c>
      <c r="AC158">
        <v>0</v>
      </c>
      <c r="AD158">
        <v>413.03</v>
      </c>
      <c r="AE158">
        <v>0</v>
      </c>
      <c r="AF158">
        <v>0</v>
      </c>
      <c r="AG158">
        <v>0</v>
      </c>
      <c r="AH158">
        <v>9.2899999999999991</v>
      </c>
      <c r="AI158">
        <v>1</v>
      </c>
      <c r="AJ158">
        <v>1</v>
      </c>
      <c r="AK158">
        <v>1</v>
      </c>
      <c r="AL158">
        <v>44.46</v>
      </c>
      <c r="AM158">
        <v>4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10.58</v>
      </c>
      <c r="AU158" t="s">
        <v>3</v>
      </c>
      <c r="AV158">
        <v>1</v>
      </c>
      <c r="AW158">
        <v>2</v>
      </c>
      <c r="AX158">
        <v>88223648</v>
      </c>
      <c r="AY158">
        <v>1</v>
      </c>
      <c r="AZ158">
        <v>0</v>
      </c>
      <c r="BA158">
        <v>129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U158">
        <f>ROUND(AT158*Source!I117*AH158*AL158,0)</f>
        <v>4719</v>
      </c>
      <c r="CV158">
        <f>ROUND(Y158*Source!I117,7)</f>
        <v>11.426399999999999</v>
      </c>
      <c r="CW158">
        <v>0</v>
      </c>
      <c r="CX158">
        <f>ROUND(Y158*Source!I117,7)</f>
        <v>11.426399999999999</v>
      </c>
      <c r="CY158">
        <f>AD158</f>
        <v>413.03</v>
      </c>
      <c r="CZ158">
        <f>AH158</f>
        <v>9.2899999999999991</v>
      </c>
      <c r="DA158">
        <f>AL158</f>
        <v>44.46</v>
      </c>
      <c r="DB158">
        <f t="shared" si="78"/>
        <v>98.29</v>
      </c>
      <c r="DC158">
        <f t="shared" si="79"/>
        <v>0</v>
      </c>
      <c r="DD158" t="s">
        <v>3</v>
      </c>
      <c r="DE158" t="s">
        <v>3</v>
      </c>
      <c r="DF158">
        <f>ROUND(ROUND(AE158,0)*CX158,0)</f>
        <v>0</v>
      </c>
      <c r="DG158">
        <f>ROUND(ROUND(AF158,0)*CX158,0)</f>
        <v>0</v>
      </c>
      <c r="DH158">
        <f>ROUND(ROUND(AG158,0)*CX158,0)</f>
        <v>0</v>
      </c>
      <c r="DI158">
        <f>ROUND(ROUND(AH158*AL158,0)*CX158,0)</f>
        <v>4719</v>
      </c>
      <c r="DJ158">
        <f>DI158</f>
        <v>4719</v>
      </c>
      <c r="DK158">
        <v>0</v>
      </c>
      <c r="DL158" t="s">
        <v>3</v>
      </c>
      <c r="DM158">
        <v>0</v>
      </c>
      <c r="DN158" t="s">
        <v>3</v>
      </c>
      <c r="DO158">
        <v>0</v>
      </c>
      <c r="GQ158">
        <v>-1</v>
      </c>
      <c r="GR158">
        <v>-1</v>
      </c>
    </row>
    <row r="159" spans="1:200" x14ac:dyDescent="0.2">
      <c r="A159">
        <f>ROW(Source!A117)</f>
        <v>117</v>
      </c>
      <c r="B159">
        <v>88223195</v>
      </c>
      <c r="C159">
        <v>88223642</v>
      </c>
      <c r="D159">
        <v>49510905</v>
      </c>
      <c r="E159">
        <v>70</v>
      </c>
      <c r="F159">
        <v>1</v>
      </c>
      <c r="G159">
        <v>1</v>
      </c>
      <c r="H159">
        <v>1</v>
      </c>
      <c r="I159" t="s">
        <v>473</v>
      </c>
      <c r="J159" t="s">
        <v>3</v>
      </c>
      <c r="K159" t="s">
        <v>474</v>
      </c>
      <c r="L159">
        <v>1191</v>
      </c>
      <c r="N159">
        <v>1013</v>
      </c>
      <c r="O159" t="s">
        <v>472</v>
      </c>
      <c r="P159" t="s">
        <v>472</v>
      </c>
      <c r="Q159">
        <v>1</v>
      </c>
      <c r="W159">
        <v>0</v>
      </c>
      <c r="X159">
        <v>-1417349443</v>
      </c>
      <c r="Y159">
        <f t="shared" si="77"/>
        <v>0.55000000000000004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44.46</v>
      </c>
      <c r="AL159">
        <v>1</v>
      </c>
      <c r="AM159">
        <v>4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</v>
      </c>
      <c r="AT159">
        <v>0.55000000000000004</v>
      </c>
      <c r="AU159" t="s">
        <v>3</v>
      </c>
      <c r="AV159">
        <v>2</v>
      </c>
      <c r="AW159">
        <v>2</v>
      </c>
      <c r="AX159">
        <v>88223649</v>
      </c>
      <c r="AY159">
        <v>1</v>
      </c>
      <c r="AZ159">
        <v>0</v>
      </c>
      <c r="BA159">
        <v>130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ROUND(Y159*Source!I117,7)</f>
        <v>0.59399999999999997</v>
      </c>
      <c r="CY159">
        <f>AD159</f>
        <v>0</v>
      </c>
      <c r="CZ159">
        <f>AH159</f>
        <v>0</v>
      </c>
      <c r="DA159">
        <f>AL159</f>
        <v>1</v>
      </c>
      <c r="DB159">
        <f t="shared" si="78"/>
        <v>0</v>
      </c>
      <c r="DC159">
        <f t="shared" si="79"/>
        <v>0</v>
      </c>
      <c r="DD159" t="s">
        <v>3</v>
      </c>
      <c r="DE159" t="s">
        <v>3</v>
      </c>
      <c r="DF159">
        <f>ROUND(ROUND(AE159,0)*CX159,0)</f>
        <v>0</v>
      </c>
      <c r="DG159">
        <f>ROUND(ROUND(AF159,0)*CX159,0)</f>
        <v>0</v>
      </c>
      <c r="DH159">
        <f>ROUND(ROUND(AG159*AK159,0)*CX159,0)</f>
        <v>0</v>
      </c>
      <c r="DI159">
        <f>ROUND(ROUND(AH159,0)*CX159,0)</f>
        <v>0</v>
      </c>
      <c r="DJ159">
        <f>DI159</f>
        <v>0</v>
      </c>
      <c r="DK159">
        <v>0</v>
      </c>
      <c r="DL159" t="s">
        <v>3</v>
      </c>
      <c r="DM159">
        <v>0</v>
      </c>
      <c r="DN159" t="s">
        <v>3</v>
      </c>
      <c r="DO159">
        <v>0</v>
      </c>
      <c r="GQ159">
        <v>-1</v>
      </c>
      <c r="GR159">
        <v>-1</v>
      </c>
    </row>
    <row r="160" spans="1:200" x14ac:dyDescent="0.2">
      <c r="A160">
        <f>ROW(Source!A117)</f>
        <v>117</v>
      </c>
      <c r="B160">
        <v>88223195</v>
      </c>
      <c r="C160">
        <v>88223642</v>
      </c>
      <c r="D160">
        <v>49672703</v>
      </c>
      <c r="E160">
        <v>1</v>
      </c>
      <c r="F160">
        <v>1</v>
      </c>
      <c r="G160">
        <v>1</v>
      </c>
      <c r="H160">
        <v>2</v>
      </c>
      <c r="I160" t="s">
        <v>534</v>
      </c>
      <c r="J160" t="s">
        <v>535</v>
      </c>
      <c r="K160" t="s">
        <v>536</v>
      </c>
      <c r="L160">
        <v>1367</v>
      </c>
      <c r="N160">
        <v>1011</v>
      </c>
      <c r="O160" t="s">
        <v>478</v>
      </c>
      <c r="P160" t="s">
        <v>478</v>
      </c>
      <c r="Q160">
        <v>1</v>
      </c>
      <c r="W160">
        <v>0</v>
      </c>
      <c r="X160">
        <v>-1424865896</v>
      </c>
      <c r="Y160">
        <f t="shared" si="77"/>
        <v>0.65</v>
      </c>
      <c r="AA160">
        <v>0</v>
      </c>
      <c r="AB160">
        <v>102.83</v>
      </c>
      <c r="AC160">
        <v>0</v>
      </c>
      <c r="AD160">
        <v>0</v>
      </c>
      <c r="AE160">
        <v>0</v>
      </c>
      <c r="AF160">
        <v>6.66</v>
      </c>
      <c r="AG160">
        <v>0</v>
      </c>
      <c r="AH160">
        <v>0</v>
      </c>
      <c r="AI160">
        <v>1</v>
      </c>
      <c r="AJ160">
        <v>15.44</v>
      </c>
      <c r="AK160">
        <v>44.46</v>
      </c>
      <c r="AL160">
        <v>1</v>
      </c>
      <c r="AM160">
        <v>4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0.65</v>
      </c>
      <c r="AU160" t="s">
        <v>3</v>
      </c>
      <c r="AV160">
        <v>0</v>
      </c>
      <c r="AW160">
        <v>2</v>
      </c>
      <c r="AX160">
        <v>88223650</v>
      </c>
      <c r="AY160">
        <v>1</v>
      </c>
      <c r="AZ160">
        <v>0</v>
      </c>
      <c r="BA160">
        <v>131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f>ROUND(Y160*Source!I117*DO160,7)</f>
        <v>0</v>
      </c>
      <c r="CX160">
        <f>ROUND(Y160*Source!I117,7)</f>
        <v>0.70199999999999996</v>
      </c>
      <c r="CY160">
        <f>AB160</f>
        <v>102.83</v>
      </c>
      <c r="CZ160">
        <f>AF160</f>
        <v>6.66</v>
      </c>
      <c r="DA160">
        <f>AJ160</f>
        <v>15.44</v>
      </c>
      <c r="DB160">
        <f t="shared" si="78"/>
        <v>4.33</v>
      </c>
      <c r="DC160">
        <f t="shared" si="79"/>
        <v>0</v>
      </c>
      <c r="DD160" t="s">
        <v>3</v>
      </c>
      <c r="DE160" t="s">
        <v>3</v>
      </c>
      <c r="DF160">
        <f>ROUND(ROUND(AE160,0)*CX160,0)</f>
        <v>0</v>
      </c>
      <c r="DG160">
        <f>ROUND(ROUND(AF160*AJ160,0)*CX160,0)</f>
        <v>72</v>
      </c>
      <c r="DH160">
        <f>ROUND(ROUND(AG160*AK160,0)*CX160,0)</f>
        <v>0</v>
      </c>
      <c r="DI160">
        <f>ROUND(ROUND(AH160,0)*CX160,0)</f>
        <v>0</v>
      </c>
      <c r="DJ160">
        <f>DG160</f>
        <v>72</v>
      </c>
      <c r="DK160">
        <v>0</v>
      </c>
      <c r="DL160" t="s">
        <v>3</v>
      </c>
      <c r="DM160">
        <v>0</v>
      </c>
      <c r="DN160" t="s">
        <v>3</v>
      </c>
      <c r="DO160">
        <v>0</v>
      </c>
      <c r="GQ160">
        <v>-1</v>
      </c>
      <c r="GR160">
        <v>-1</v>
      </c>
    </row>
    <row r="161" spans="1:200" x14ac:dyDescent="0.2">
      <c r="A161">
        <f>ROW(Source!A117)</f>
        <v>117</v>
      </c>
      <c r="B161">
        <v>88223195</v>
      </c>
      <c r="C161">
        <v>88223642</v>
      </c>
      <c r="D161">
        <v>49673503</v>
      </c>
      <c r="E161">
        <v>1</v>
      </c>
      <c r="F161">
        <v>1</v>
      </c>
      <c r="G161">
        <v>1</v>
      </c>
      <c r="H161">
        <v>2</v>
      </c>
      <c r="I161" t="s">
        <v>485</v>
      </c>
      <c r="J161" t="s">
        <v>486</v>
      </c>
      <c r="K161" t="s">
        <v>487</v>
      </c>
      <c r="L161">
        <v>1367</v>
      </c>
      <c r="N161">
        <v>1011</v>
      </c>
      <c r="O161" t="s">
        <v>478</v>
      </c>
      <c r="P161" t="s">
        <v>478</v>
      </c>
      <c r="Q161">
        <v>1</v>
      </c>
      <c r="W161">
        <v>0</v>
      </c>
      <c r="X161">
        <v>509054691</v>
      </c>
      <c r="Y161">
        <f t="shared" si="77"/>
        <v>0.55000000000000004</v>
      </c>
      <c r="AA161">
        <v>0</v>
      </c>
      <c r="AB161">
        <v>1014.56</v>
      </c>
      <c r="AC161">
        <v>515.74</v>
      </c>
      <c r="AD161">
        <v>0</v>
      </c>
      <c r="AE161">
        <v>0</v>
      </c>
      <c r="AF161">
        <v>65.709999999999994</v>
      </c>
      <c r="AG161">
        <v>11.6</v>
      </c>
      <c r="AH161">
        <v>0</v>
      </c>
      <c r="AI161">
        <v>1</v>
      </c>
      <c r="AJ161">
        <v>15.44</v>
      </c>
      <c r="AK161">
        <v>44.46</v>
      </c>
      <c r="AL161">
        <v>1</v>
      </c>
      <c r="AM161">
        <v>4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</v>
      </c>
      <c r="AT161">
        <v>0.55000000000000004</v>
      </c>
      <c r="AU161" t="s">
        <v>3</v>
      </c>
      <c r="AV161">
        <v>0</v>
      </c>
      <c r="AW161">
        <v>2</v>
      </c>
      <c r="AX161">
        <v>88223651</v>
      </c>
      <c r="AY161">
        <v>1</v>
      </c>
      <c r="AZ161">
        <v>0</v>
      </c>
      <c r="BA161">
        <v>132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f>ROUND(Y161*Source!I117*DO161,7)</f>
        <v>0</v>
      </c>
      <c r="CX161">
        <f>ROUND(Y161*Source!I117,7)</f>
        <v>0.59399999999999997</v>
      </c>
      <c r="CY161">
        <f>AB161</f>
        <v>1014.56</v>
      </c>
      <c r="CZ161">
        <f>AF161</f>
        <v>65.709999999999994</v>
      </c>
      <c r="DA161">
        <f>AJ161</f>
        <v>15.44</v>
      </c>
      <c r="DB161">
        <f t="shared" si="78"/>
        <v>36.14</v>
      </c>
      <c r="DC161">
        <f t="shared" si="79"/>
        <v>6.38</v>
      </c>
      <c r="DD161" t="s">
        <v>3</v>
      </c>
      <c r="DE161" t="s">
        <v>3</v>
      </c>
      <c r="DF161">
        <f>ROUND(ROUND(AE161,0)*CX161,0)</f>
        <v>0</v>
      </c>
      <c r="DG161">
        <f>ROUND(ROUND(AF161*AJ161,0)*CX161,0)</f>
        <v>603</v>
      </c>
      <c r="DH161">
        <f>ROUND(ROUND(AG161*AK161,0)*CX161,0)</f>
        <v>307</v>
      </c>
      <c r="DI161">
        <f>ROUND(ROUND(AH161,0)*CX161,0)</f>
        <v>0</v>
      </c>
      <c r="DJ161">
        <f>DG161</f>
        <v>603</v>
      </c>
      <c r="DK161">
        <v>0</v>
      </c>
      <c r="DL161" t="s">
        <v>3</v>
      </c>
      <c r="DM161">
        <v>0</v>
      </c>
      <c r="DN161" t="s">
        <v>3</v>
      </c>
      <c r="DO161">
        <v>0</v>
      </c>
      <c r="GQ161">
        <v>-1</v>
      </c>
      <c r="GR161">
        <v>-1</v>
      </c>
    </row>
    <row r="162" spans="1:200" x14ac:dyDescent="0.2">
      <c r="A162">
        <f>ROW(Source!A117)</f>
        <v>117</v>
      </c>
      <c r="B162">
        <v>88223195</v>
      </c>
      <c r="C162">
        <v>88223642</v>
      </c>
      <c r="D162">
        <v>0</v>
      </c>
      <c r="E162">
        <v>0</v>
      </c>
      <c r="F162">
        <v>1</v>
      </c>
      <c r="G162">
        <v>1</v>
      </c>
      <c r="H162">
        <v>3</v>
      </c>
      <c r="I162" t="s">
        <v>28</v>
      </c>
      <c r="J162" t="s">
        <v>277</v>
      </c>
      <c r="K162" t="s">
        <v>281</v>
      </c>
      <c r="L162">
        <v>1339</v>
      </c>
      <c r="N162">
        <v>1007</v>
      </c>
      <c r="O162" t="s">
        <v>46</v>
      </c>
      <c r="P162" t="s">
        <v>46</v>
      </c>
      <c r="Q162">
        <v>1</v>
      </c>
      <c r="W162">
        <v>0</v>
      </c>
      <c r="X162">
        <v>-603508334</v>
      </c>
      <c r="Y162">
        <f t="shared" si="77"/>
        <v>1.02</v>
      </c>
      <c r="AA162">
        <v>6632</v>
      </c>
      <c r="AB162">
        <v>0</v>
      </c>
      <c r="AC162">
        <v>0</v>
      </c>
      <c r="AD162">
        <v>0</v>
      </c>
      <c r="AE162">
        <v>6933.76</v>
      </c>
      <c r="AF162">
        <v>0</v>
      </c>
      <c r="AG162">
        <v>0</v>
      </c>
      <c r="AH162">
        <v>0</v>
      </c>
      <c r="AI162">
        <v>9.75</v>
      </c>
      <c r="AJ162">
        <v>1</v>
      </c>
      <c r="AK162">
        <v>1</v>
      </c>
      <c r="AL162">
        <v>1</v>
      </c>
      <c r="AM162">
        <v>0</v>
      </c>
      <c r="AN162">
        <v>0</v>
      </c>
      <c r="AO162">
        <v>0</v>
      </c>
      <c r="AP162">
        <v>1</v>
      </c>
      <c r="AQ162">
        <v>0</v>
      </c>
      <c r="AR162">
        <v>0</v>
      </c>
      <c r="AS162" t="s">
        <v>3</v>
      </c>
      <c r="AT162">
        <v>1.02</v>
      </c>
      <c r="AU162" t="s">
        <v>3</v>
      </c>
      <c r="AV162">
        <v>0</v>
      </c>
      <c r="AW162">
        <v>1</v>
      </c>
      <c r="AX162">
        <v>-1</v>
      </c>
      <c r="AY162">
        <v>0</v>
      </c>
      <c r="AZ162">
        <v>0</v>
      </c>
      <c r="BA162" t="s">
        <v>3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ROUND(Y162*Source!I117,7)</f>
        <v>1.1015999999999999</v>
      </c>
      <c r="CY162">
        <f>AA162</f>
        <v>6632</v>
      </c>
      <c r="CZ162">
        <f>AE162</f>
        <v>6933.76</v>
      </c>
      <c r="DA162">
        <f>AI162</f>
        <v>9.75</v>
      </c>
      <c r="DB162">
        <f t="shared" si="78"/>
        <v>7072.44</v>
      </c>
      <c r="DC162">
        <f t="shared" si="79"/>
        <v>0</v>
      </c>
      <c r="DD162" t="s">
        <v>3</v>
      </c>
      <c r="DE162" t="s">
        <v>3</v>
      </c>
      <c r="DF162">
        <f>ROUND(ROUND(AE162*AI162,0)*CX162,0)</f>
        <v>74473</v>
      </c>
      <c r="DG162">
        <f>ROUND(ROUND(AF162,0)*CX162,0)</f>
        <v>0</v>
      </c>
      <c r="DH162">
        <f>ROUND(ROUND(AG162,0)*CX162,0)</f>
        <v>0</v>
      </c>
      <c r="DI162">
        <f>ROUND(ROUND(AH162,0)*CX162,0)</f>
        <v>0</v>
      </c>
      <c r="DJ162">
        <f>DF162</f>
        <v>74473</v>
      </c>
      <c r="DK162">
        <v>0</v>
      </c>
      <c r="DL162" t="s">
        <v>3</v>
      </c>
      <c r="DM162">
        <v>0</v>
      </c>
      <c r="DN162" t="s">
        <v>3</v>
      </c>
      <c r="DO162">
        <v>0</v>
      </c>
      <c r="GP162">
        <v>1</v>
      </c>
      <c r="GQ162">
        <v>-1</v>
      </c>
      <c r="GR162">
        <v>-1</v>
      </c>
    </row>
    <row r="163" spans="1:200" x14ac:dyDescent="0.2">
      <c r="A163">
        <f>ROW(Source!A119)</f>
        <v>119</v>
      </c>
      <c r="B163">
        <v>88223195</v>
      </c>
      <c r="C163">
        <v>88223654</v>
      </c>
      <c r="D163">
        <v>49510737</v>
      </c>
      <c r="E163">
        <v>70</v>
      </c>
      <c r="F163">
        <v>1</v>
      </c>
      <c r="G163">
        <v>1</v>
      </c>
      <c r="H163">
        <v>1</v>
      </c>
      <c r="I163" t="s">
        <v>537</v>
      </c>
      <c r="J163" t="s">
        <v>3</v>
      </c>
      <c r="K163" t="s">
        <v>538</v>
      </c>
      <c r="L163">
        <v>1191</v>
      </c>
      <c r="N163">
        <v>1013</v>
      </c>
      <c r="O163" t="s">
        <v>472</v>
      </c>
      <c r="P163" t="s">
        <v>472</v>
      </c>
      <c r="Q163">
        <v>1</v>
      </c>
      <c r="W163">
        <v>0</v>
      </c>
      <c r="X163">
        <v>-1810713292</v>
      </c>
      <c r="Y163">
        <f t="shared" si="77"/>
        <v>22.3</v>
      </c>
      <c r="AA163">
        <v>0</v>
      </c>
      <c r="AB163">
        <v>0</v>
      </c>
      <c r="AC163">
        <v>0</v>
      </c>
      <c r="AD163">
        <v>408.14</v>
      </c>
      <c r="AE163">
        <v>0</v>
      </c>
      <c r="AF163">
        <v>0</v>
      </c>
      <c r="AG163">
        <v>0</v>
      </c>
      <c r="AH163">
        <v>9.18</v>
      </c>
      <c r="AI163">
        <v>1</v>
      </c>
      <c r="AJ163">
        <v>1</v>
      </c>
      <c r="AK163">
        <v>1</v>
      </c>
      <c r="AL163">
        <v>44.46</v>
      </c>
      <c r="AM163">
        <v>4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22.3</v>
      </c>
      <c r="AU163" t="s">
        <v>3</v>
      </c>
      <c r="AV163">
        <v>1</v>
      </c>
      <c r="AW163">
        <v>2</v>
      </c>
      <c r="AX163">
        <v>88223662</v>
      </c>
      <c r="AY163">
        <v>1</v>
      </c>
      <c r="AZ163">
        <v>0</v>
      </c>
      <c r="BA163">
        <v>134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U163">
        <f>ROUND(AT163*Source!I119*AH163*AL163,0)</f>
        <v>63256</v>
      </c>
      <c r="CV163">
        <f>ROUND(Y163*Source!I119,7)</f>
        <v>154.98500000000001</v>
      </c>
      <c r="CW163">
        <v>0</v>
      </c>
      <c r="CX163">
        <f>ROUND(Y163*Source!I119,7)</f>
        <v>154.98500000000001</v>
      </c>
      <c r="CY163">
        <f>AD163</f>
        <v>408.14</v>
      </c>
      <c r="CZ163">
        <f>AH163</f>
        <v>9.18</v>
      </c>
      <c r="DA163">
        <f>AL163</f>
        <v>44.46</v>
      </c>
      <c r="DB163">
        <f t="shared" si="78"/>
        <v>204.71</v>
      </c>
      <c r="DC163">
        <f t="shared" si="79"/>
        <v>0</v>
      </c>
      <c r="DD163" t="s">
        <v>3</v>
      </c>
      <c r="DE163" t="s">
        <v>3</v>
      </c>
      <c r="DF163">
        <f>ROUND(ROUND(AE163,0)*CX163,0)</f>
        <v>0</v>
      </c>
      <c r="DG163">
        <f>ROUND(ROUND(AF163,0)*CX163,0)</f>
        <v>0</v>
      </c>
      <c r="DH163">
        <f>ROUND(ROUND(AG163,0)*CX163,0)</f>
        <v>0</v>
      </c>
      <c r="DI163">
        <f>ROUND(ROUND(AH163*AL163,0)*CX163,0)</f>
        <v>63234</v>
      </c>
      <c r="DJ163">
        <f>DI163</f>
        <v>63234</v>
      </c>
      <c r="DK163">
        <v>0</v>
      </c>
      <c r="DL163" t="s">
        <v>3</v>
      </c>
      <c r="DM163">
        <v>0</v>
      </c>
      <c r="DN163" t="s">
        <v>3</v>
      </c>
      <c r="DO163">
        <v>0</v>
      </c>
      <c r="GQ163">
        <v>-1</v>
      </c>
      <c r="GR163">
        <v>-1</v>
      </c>
    </row>
    <row r="164" spans="1:200" x14ac:dyDescent="0.2">
      <c r="A164">
        <f>ROW(Source!A119)</f>
        <v>119</v>
      </c>
      <c r="B164">
        <v>88223195</v>
      </c>
      <c r="C164">
        <v>88223654</v>
      </c>
      <c r="D164">
        <v>49510905</v>
      </c>
      <c r="E164">
        <v>70</v>
      </c>
      <c r="F164">
        <v>1</v>
      </c>
      <c r="G164">
        <v>1</v>
      </c>
      <c r="H164">
        <v>1</v>
      </c>
      <c r="I164" t="s">
        <v>473</v>
      </c>
      <c r="J164" t="s">
        <v>3</v>
      </c>
      <c r="K164" t="s">
        <v>474</v>
      </c>
      <c r="L164">
        <v>1191</v>
      </c>
      <c r="N164">
        <v>1013</v>
      </c>
      <c r="O164" t="s">
        <v>472</v>
      </c>
      <c r="P164" t="s">
        <v>472</v>
      </c>
      <c r="Q164">
        <v>1</v>
      </c>
      <c r="W164">
        <v>0</v>
      </c>
      <c r="X164">
        <v>-1417349443</v>
      </c>
      <c r="Y164">
        <f t="shared" si="77"/>
        <v>0.21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44.46</v>
      </c>
      <c r="AL164">
        <v>1</v>
      </c>
      <c r="AM164">
        <v>4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</v>
      </c>
      <c r="AT164">
        <v>0.21</v>
      </c>
      <c r="AU164" t="s">
        <v>3</v>
      </c>
      <c r="AV164">
        <v>2</v>
      </c>
      <c r="AW164">
        <v>2</v>
      </c>
      <c r="AX164">
        <v>88223663</v>
      </c>
      <c r="AY164">
        <v>1</v>
      </c>
      <c r="AZ164">
        <v>0</v>
      </c>
      <c r="BA164">
        <v>135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V164">
        <v>0</v>
      </c>
      <c r="CW164">
        <v>0</v>
      </c>
      <c r="CX164">
        <f>ROUND(Y164*Source!I119,7)</f>
        <v>1.4595</v>
      </c>
      <c r="CY164">
        <f>AD164</f>
        <v>0</v>
      </c>
      <c r="CZ164">
        <f>AH164</f>
        <v>0</v>
      </c>
      <c r="DA164">
        <f>AL164</f>
        <v>1</v>
      </c>
      <c r="DB164">
        <f t="shared" si="78"/>
        <v>0</v>
      </c>
      <c r="DC164">
        <f t="shared" si="79"/>
        <v>0</v>
      </c>
      <c r="DD164" t="s">
        <v>3</v>
      </c>
      <c r="DE164" t="s">
        <v>3</v>
      </c>
      <c r="DF164">
        <f>ROUND(ROUND(AE164,0)*CX164,0)</f>
        <v>0</v>
      </c>
      <c r="DG164">
        <f>ROUND(ROUND(AF164,0)*CX164,0)</f>
        <v>0</v>
      </c>
      <c r="DH164">
        <f>ROUND(ROUND(AG164*AK164,0)*CX164,0)</f>
        <v>0</v>
      </c>
      <c r="DI164">
        <f t="shared" ref="DI164:DI169" si="84">ROUND(ROUND(AH164,0)*CX164,0)</f>
        <v>0</v>
      </c>
      <c r="DJ164">
        <f>DI164</f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  <c r="GQ164">
        <v>-1</v>
      </c>
      <c r="GR164">
        <v>-1</v>
      </c>
    </row>
    <row r="165" spans="1:200" x14ac:dyDescent="0.2">
      <c r="A165">
        <f>ROW(Source!A119)</f>
        <v>119</v>
      </c>
      <c r="B165">
        <v>88223195</v>
      </c>
      <c r="C165">
        <v>88223654</v>
      </c>
      <c r="D165">
        <v>49672727</v>
      </c>
      <c r="E165">
        <v>1</v>
      </c>
      <c r="F165">
        <v>1</v>
      </c>
      <c r="G165">
        <v>1</v>
      </c>
      <c r="H165">
        <v>2</v>
      </c>
      <c r="I165" t="s">
        <v>523</v>
      </c>
      <c r="J165" t="s">
        <v>524</v>
      </c>
      <c r="K165" t="s">
        <v>525</v>
      </c>
      <c r="L165">
        <v>1367</v>
      </c>
      <c r="N165">
        <v>1011</v>
      </c>
      <c r="O165" t="s">
        <v>478</v>
      </c>
      <c r="P165" t="s">
        <v>478</v>
      </c>
      <c r="Q165">
        <v>1</v>
      </c>
      <c r="W165">
        <v>0</v>
      </c>
      <c r="X165">
        <v>-896236776</v>
      </c>
      <c r="Y165">
        <f t="shared" si="77"/>
        <v>0.08</v>
      </c>
      <c r="AA165">
        <v>0</v>
      </c>
      <c r="AB165">
        <v>1389.45</v>
      </c>
      <c r="AC165">
        <v>447.27</v>
      </c>
      <c r="AD165">
        <v>0</v>
      </c>
      <c r="AE165">
        <v>0</v>
      </c>
      <c r="AF165">
        <v>89.99</v>
      </c>
      <c r="AG165">
        <v>10.06</v>
      </c>
      <c r="AH165">
        <v>0</v>
      </c>
      <c r="AI165">
        <v>1</v>
      </c>
      <c r="AJ165">
        <v>15.44</v>
      </c>
      <c r="AK165">
        <v>44.46</v>
      </c>
      <c r="AL165">
        <v>1</v>
      </c>
      <c r="AM165">
        <v>4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0.08</v>
      </c>
      <c r="AU165" t="s">
        <v>3</v>
      </c>
      <c r="AV165">
        <v>0</v>
      </c>
      <c r="AW165">
        <v>2</v>
      </c>
      <c r="AX165">
        <v>88223664</v>
      </c>
      <c r="AY165">
        <v>1</v>
      </c>
      <c r="AZ165">
        <v>0</v>
      </c>
      <c r="BA165">
        <v>136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f>ROUND(Y165*Source!I119*DO165,7)</f>
        <v>0</v>
      </c>
      <c r="CX165">
        <f>ROUND(Y165*Source!I119,7)</f>
        <v>0.55600000000000005</v>
      </c>
      <c r="CY165">
        <f>AB165</f>
        <v>1389.45</v>
      </c>
      <c r="CZ165">
        <f>AF165</f>
        <v>89.99</v>
      </c>
      <c r="DA165">
        <f>AJ165</f>
        <v>15.44</v>
      </c>
      <c r="DB165">
        <f t="shared" si="78"/>
        <v>7.2</v>
      </c>
      <c r="DC165">
        <f t="shared" si="79"/>
        <v>0.8</v>
      </c>
      <c r="DD165" t="s">
        <v>3</v>
      </c>
      <c r="DE165" t="s">
        <v>3</v>
      </c>
      <c r="DF165">
        <f>ROUND(ROUND(AE165,0)*CX165,0)</f>
        <v>0</v>
      </c>
      <c r="DG165">
        <f>ROUND(ROUND(AF165*AJ165,0)*CX165,0)</f>
        <v>772</v>
      </c>
      <c r="DH165">
        <f>ROUND(ROUND(AG165*AK165,0)*CX165,0)</f>
        <v>249</v>
      </c>
      <c r="DI165">
        <f t="shared" si="84"/>
        <v>0</v>
      </c>
      <c r="DJ165">
        <f>DG165</f>
        <v>772</v>
      </c>
      <c r="DK165">
        <v>0</v>
      </c>
      <c r="DL165" t="s">
        <v>3</v>
      </c>
      <c r="DM165">
        <v>0</v>
      </c>
      <c r="DN165" t="s">
        <v>3</v>
      </c>
      <c r="DO165">
        <v>0</v>
      </c>
      <c r="GQ165">
        <v>-1</v>
      </c>
      <c r="GR165">
        <v>-1</v>
      </c>
    </row>
    <row r="166" spans="1:200" x14ac:dyDescent="0.2">
      <c r="A166">
        <f>ROW(Source!A119)</f>
        <v>119</v>
      </c>
      <c r="B166">
        <v>88223195</v>
      </c>
      <c r="C166">
        <v>88223654</v>
      </c>
      <c r="D166">
        <v>49672767</v>
      </c>
      <c r="E166">
        <v>1</v>
      </c>
      <c r="F166">
        <v>1</v>
      </c>
      <c r="G166">
        <v>1</v>
      </c>
      <c r="H166">
        <v>2</v>
      </c>
      <c r="I166" t="s">
        <v>494</v>
      </c>
      <c r="J166" t="s">
        <v>495</v>
      </c>
      <c r="K166" t="s">
        <v>496</v>
      </c>
      <c r="L166">
        <v>1367</v>
      </c>
      <c r="N166">
        <v>1011</v>
      </c>
      <c r="O166" t="s">
        <v>478</v>
      </c>
      <c r="P166" t="s">
        <v>478</v>
      </c>
      <c r="Q166">
        <v>1</v>
      </c>
      <c r="W166">
        <v>0</v>
      </c>
      <c r="X166">
        <v>1232162608</v>
      </c>
      <c r="Y166">
        <f t="shared" si="77"/>
        <v>0.13</v>
      </c>
      <c r="AA166">
        <v>0</v>
      </c>
      <c r="AB166">
        <v>482.65</v>
      </c>
      <c r="AC166">
        <v>600.21</v>
      </c>
      <c r="AD166">
        <v>0</v>
      </c>
      <c r="AE166">
        <v>0</v>
      </c>
      <c r="AF166">
        <v>31.26</v>
      </c>
      <c r="AG166">
        <v>13.5</v>
      </c>
      <c r="AH166">
        <v>0</v>
      </c>
      <c r="AI166">
        <v>1</v>
      </c>
      <c r="AJ166">
        <v>15.44</v>
      </c>
      <c r="AK166">
        <v>44.46</v>
      </c>
      <c r="AL166">
        <v>1</v>
      </c>
      <c r="AM166">
        <v>4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0.13</v>
      </c>
      <c r="AU166" t="s">
        <v>3</v>
      </c>
      <c r="AV166">
        <v>0</v>
      </c>
      <c r="AW166">
        <v>2</v>
      </c>
      <c r="AX166">
        <v>88223665</v>
      </c>
      <c r="AY166">
        <v>1</v>
      </c>
      <c r="AZ166">
        <v>0</v>
      </c>
      <c r="BA166">
        <v>137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f>ROUND(Y166*Source!I119*DO166,7)</f>
        <v>0</v>
      </c>
      <c r="CX166">
        <f>ROUND(Y166*Source!I119,7)</f>
        <v>0.90349999999999997</v>
      </c>
      <c r="CY166">
        <f>AB166</f>
        <v>482.65</v>
      </c>
      <c r="CZ166">
        <f>AF166</f>
        <v>31.26</v>
      </c>
      <c r="DA166">
        <f>AJ166</f>
        <v>15.44</v>
      </c>
      <c r="DB166">
        <f t="shared" si="78"/>
        <v>4.0599999999999996</v>
      </c>
      <c r="DC166">
        <f t="shared" si="79"/>
        <v>1.76</v>
      </c>
      <c r="DD166" t="s">
        <v>3</v>
      </c>
      <c r="DE166" t="s">
        <v>3</v>
      </c>
      <c r="DF166">
        <f>ROUND(ROUND(AE166,0)*CX166,0)</f>
        <v>0</v>
      </c>
      <c r="DG166">
        <f>ROUND(ROUND(AF166*AJ166,0)*CX166,0)</f>
        <v>436</v>
      </c>
      <c r="DH166">
        <f>ROUND(ROUND(AG166*AK166,0)*CX166,0)</f>
        <v>542</v>
      </c>
      <c r="DI166">
        <f t="shared" si="84"/>
        <v>0</v>
      </c>
      <c r="DJ166">
        <f>DG166</f>
        <v>436</v>
      </c>
      <c r="DK166">
        <v>0</v>
      </c>
      <c r="DL166" t="s">
        <v>3</v>
      </c>
      <c r="DM166">
        <v>0</v>
      </c>
      <c r="DN166" t="s">
        <v>3</v>
      </c>
      <c r="DO166">
        <v>0</v>
      </c>
      <c r="GQ166">
        <v>-1</v>
      </c>
      <c r="GR166">
        <v>-1</v>
      </c>
    </row>
    <row r="167" spans="1:200" x14ac:dyDescent="0.2">
      <c r="A167">
        <f>ROW(Source!A119)</f>
        <v>119</v>
      </c>
      <c r="B167">
        <v>88223195</v>
      </c>
      <c r="C167">
        <v>88223654</v>
      </c>
      <c r="D167">
        <v>49542623</v>
      </c>
      <c r="E167">
        <v>1</v>
      </c>
      <c r="F167">
        <v>1</v>
      </c>
      <c r="G167">
        <v>1</v>
      </c>
      <c r="H167">
        <v>3</v>
      </c>
      <c r="I167" t="s">
        <v>292</v>
      </c>
      <c r="J167" t="s">
        <v>294</v>
      </c>
      <c r="K167" t="s">
        <v>293</v>
      </c>
      <c r="L167">
        <v>1348</v>
      </c>
      <c r="N167">
        <v>1009</v>
      </c>
      <c r="O167" t="s">
        <v>20</v>
      </c>
      <c r="P167" t="s">
        <v>20</v>
      </c>
      <c r="Q167">
        <v>1000</v>
      </c>
      <c r="W167">
        <v>1</v>
      </c>
      <c r="X167">
        <v>1421771881</v>
      </c>
      <c r="Y167">
        <f t="shared" si="77"/>
        <v>-1.2999999999999999E-3</v>
      </c>
      <c r="AA167">
        <v>63375</v>
      </c>
      <c r="AB167">
        <v>0</v>
      </c>
      <c r="AC167">
        <v>0</v>
      </c>
      <c r="AD167">
        <v>0</v>
      </c>
      <c r="AE167">
        <v>6500</v>
      </c>
      <c r="AF167">
        <v>0</v>
      </c>
      <c r="AG167">
        <v>0</v>
      </c>
      <c r="AH167">
        <v>0</v>
      </c>
      <c r="AI167">
        <v>9.75</v>
      </c>
      <c r="AJ167">
        <v>1</v>
      </c>
      <c r="AK167">
        <v>1</v>
      </c>
      <c r="AL167">
        <v>1</v>
      </c>
      <c r="AM167">
        <v>4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-1.2999999999999999E-3</v>
      </c>
      <c r="AU167" t="s">
        <v>3</v>
      </c>
      <c r="AV167">
        <v>0</v>
      </c>
      <c r="AW167">
        <v>2</v>
      </c>
      <c r="AX167">
        <v>88223666</v>
      </c>
      <c r="AY167">
        <v>1</v>
      </c>
      <c r="AZ167">
        <v>6144</v>
      </c>
      <c r="BA167">
        <v>138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ROUND(Y167*Source!I119,7)</f>
        <v>-9.0349999999999996E-3</v>
      </c>
      <c r="CY167">
        <f>AA167</f>
        <v>63375</v>
      </c>
      <c r="CZ167">
        <f>AE167</f>
        <v>6500</v>
      </c>
      <c r="DA167">
        <f>AI167</f>
        <v>9.75</v>
      </c>
      <c r="DB167">
        <f t="shared" si="78"/>
        <v>-8.4499999999999993</v>
      </c>
      <c r="DC167">
        <f t="shared" si="79"/>
        <v>0</v>
      </c>
      <c r="DD167" t="s">
        <v>3</v>
      </c>
      <c r="DE167" t="s">
        <v>3</v>
      </c>
      <c r="DF167">
        <f>ROUND(ROUND(AE167*AI167,0)*CX167,0)</f>
        <v>-573</v>
      </c>
      <c r="DG167">
        <f>ROUND(ROUND(AF167,0)*CX167,0)</f>
        <v>0</v>
      </c>
      <c r="DH167">
        <f>ROUND(ROUND(AG167,0)*CX167,0)</f>
        <v>0</v>
      </c>
      <c r="DI167">
        <f t="shared" si="84"/>
        <v>0</v>
      </c>
      <c r="DJ167">
        <f>DF167</f>
        <v>-573</v>
      </c>
      <c r="DK167">
        <v>0</v>
      </c>
      <c r="DL167" t="s">
        <v>3</v>
      </c>
      <c r="DM167">
        <v>0</v>
      </c>
      <c r="DN167" t="s">
        <v>3</v>
      </c>
      <c r="DO167">
        <v>0</v>
      </c>
      <c r="GP167">
        <v>0</v>
      </c>
      <c r="GQ167">
        <v>-1</v>
      </c>
      <c r="GR167">
        <v>-1</v>
      </c>
    </row>
    <row r="168" spans="1:200" x14ac:dyDescent="0.2">
      <c r="A168">
        <f>ROW(Source!A119)</f>
        <v>119</v>
      </c>
      <c r="B168">
        <v>88223195</v>
      </c>
      <c r="C168">
        <v>88223654</v>
      </c>
      <c r="D168">
        <v>49542647</v>
      </c>
      <c r="E168">
        <v>1</v>
      </c>
      <c r="F168">
        <v>1</v>
      </c>
      <c r="G168">
        <v>1</v>
      </c>
      <c r="H168">
        <v>3</v>
      </c>
      <c r="I168" t="s">
        <v>79</v>
      </c>
      <c r="J168" t="s">
        <v>81</v>
      </c>
      <c r="K168" t="s">
        <v>80</v>
      </c>
      <c r="L168">
        <v>1348</v>
      </c>
      <c r="N168">
        <v>1009</v>
      </c>
      <c r="O168" t="s">
        <v>20</v>
      </c>
      <c r="P168" t="s">
        <v>20</v>
      </c>
      <c r="Q168">
        <v>1000</v>
      </c>
      <c r="W168">
        <v>1</v>
      </c>
      <c r="X168">
        <v>-120483918</v>
      </c>
      <c r="Y168">
        <f t="shared" si="77"/>
        <v>-0.36</v>
      </c>
      <c r="AA168">
        <v>43438.2</v>
      </c>
      <c r="AB168">
        <v>0</v>
      </c>
      <c r="AC168">
        <v>0</v>
      </c>
      <c r="AD168">
        <v>0</v>
      </c>
      <c r="AE168">
        <v>4455.2</v>
      </c>
      <c r="AF168">
        <v>0</v>
      </c>
      <c r="AG168">
        <v>0</v>
      </c>
      <c r="AH168">
        <v>0</v>
      </c>
      <c r="AI168">
        <v>9.75</v>
      </c>
      <c r="AJ168">
        <v>1</v>
      </c>
      <c r="AK168">
        <v>1</v>
      </c>
      <c r="AL168">
        <v>1</v>
      </c>
      <c r="AM168">
        <v>4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-0.36</v>
      </c>
      <c r="AU168" t="s">
        <v>3</v>
      </c>
      <c r="AV168">
        <v>0</v>
      </c>
      <c r="AW168">
        <v>2</v>
      </c>
      <c r="AX168">
        <v>88223667</v>
      </c>
      <c r="AY168">
        <v>1</v>
      </c>
      <c r="AZ168">
        <v>6144</v>
      </c>
      <c r="BA168">
        <v>139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ROUND(Y168*Source!I119,7)</f>
        <v>-2.5019999999999998</v>
      </c>
      <c r="CY168">
        <f>AA168</f>
        <v>43438.2</v>
      </c>
      <c r="CZ168">
        <f>AE168</f>
        <v>4455.2</v>
      </c>
      <c r="DA168">
        <f>AI168</f>
        <v>9.75</v>
      </c>
      <c r="DB168">
        <f t="shared" si="78"/>
        <v>-1603.87</v>
      </c>
      <c r="DC168">
        <f t="shared" si="79"/>
        <v>0</v>
      </c>
      <c r="DD168" t="s">
        <v>3</v>
      </c>
      <c r="DE168" t="s">
        <v>3</v>
      </c>
      <c r="DF168">
        <f>ROUND(ROUND(AE168*AI168,0)*CX168,0)</f>
        <v>-108682</v>
      </c>
      <c r="DG168">
        <f>ROUND(ROUND(AF168,0)*CX168,0)</f>
        <v>0</v>
      </c>
      <c r="DH168">
        <f>ROUND(ROUND(AG168,0)*CX168,0)</f>
        <v>0</v>
      </c>
      <c r="DI168">
        <f t="shared" si="84"/>
        <v>0</v>
      </c>
      <c r="DJ168">
        <f>DF168</f>
        <v>-108682</v>
      </c>
      <c r="DK168">
        <v>0</v>
      </c>
      <c r="DL168" t="s">
        <v>3</v>
      </c>
      <c r="DM168">
        <v>0</v>
      </c>
      <c r="DN168" t="s">
        <v>3</v>
      </c>
      <c r="DO168">
        <v>0</v>
      </c>
      <c r="GP168">
        <v>0</v>
      </c>
      <c r="GQ168">
        <v>-1</v>
      </c>
      <c r="GR168">
        <v>-1</v>
      </c>
    </row>
    <row r="169" spans="1:200" x14ac:dyDescent="0.2">
      <c r="A169">
        <f>ROW(Source!A119)</f>
        <v>119</v>
      </c>
      <c r="B169">
        <v>88223195</v>
      </c>
      <c r="C169">
        <v>88223654</v>
      </c>
      <c r="D169">
        <v>0</v>
      </c>
      <c r="E169">
        <v>1</v>
      </c>
      <c r="F169">
        <v>1</v>
      </c>
      <c r="G169">
        <v>1</v>
      </c>
      <c r="H169">
        <v>3</v>
      </c>
      <c r="I169" t="s">
        <v>28</v>
      </c>
      <c r="J169" t="s">
        <v>3</v>
      </c>
      <c r="K169" t="s">
        <v>297</v>
      </c>
      <c r="L169">
        <v>1371</v>
      </c>
      <c r="N169">
        <v>1013</v>
      </c>
      <c r="O169" t="s">
        <v>30</v>
      </c>
      <c r="P169" t="s">
        <v>30</v>
      </c>
      <c r="Q169">
        <v>1</v>
      </c>
      <c r="W169">
        <v>0</v>
      </c>
      <c r="X169">
        <v>-1069704611</v>
      </c>
      <c r="Y169">
        <f t="shared" si="77"/>
        <v>3335.10791367</v>
      </c>
      <c r="AA169">
        <v>3</v>
      </c>
      <c r="AB169">
        <v>0</v>
      </c>
      <c r="AC169">
        <v>0</v>
      </c>
      <c r="AD169">
        <v>0</v>
      </c>
      <c r="AE169">
        <v>3.14</v>
      </c>
      <c r="AF169">
        <v>0</v>
      </c>
      <c r="AG169">
        <v>0</v>
      </c>
      <c r="AH169">
        <v>0</v>
      </c>
      <c r="AI169">
        <v>9.75</v>
      </c>
      <c r="AJ169">
        <v>1</v>
      </c>
      <c r="AK169">
        <v>1</v>
      </c>
      <c r="AL169">
        <v>1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 t="s">
        <v>3</v>
      </c>
      <c r="AT169">
        <v>3335.10791367</v>
      </c>
      <c r="AU169" t="s">
        <v>3</v>
      </c>
      <c r="AV169">
        <v>0</v>
      </c>
      <c r="AW169">
        <v>1</v>
      </c>
      <c r="AX169">
        <v>-1</v>
      </c>
      <c r="AY169">
        <v>0</v>
      </c>
      <c r="AZ169">
        <v>0</v>
      </c>
      <c r="BA169" t="s">
        <v>3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ROUND(Y169*Source!I119,7)</f>
        <v>23179</v>
      </c>
      <c r="CY169">
        <f>AA169</f>
        <v>3</v>
      </c>
      <c r="CZ169">
        <f>AE169</f>
        <v>3.14</v>
      </c>
      <c r="DA169">
        <f>AI169</f>
        <v>9.75</v>
      </c>
      <c r="DB169">
        <f t="shared" si="78"/>
        <v>10472.24</v>
      </c>
      <c r="DC169">
        <f t="shared" si="79"/>
        <v>0</v>
      </c>
      <c r="DD169" t="s">
        <v>3</v>
      </c>
      <c r="DE169" t="s">
        <v>3</v>
      </c>
      <c r="DF169">
        <f>ROUND(ROUND(AE169*AI169,0)*CX169,0)</f>
        <v>718549</v>
      </c>
      <c r="DG169">
        <f>ROUND(ROUND(AF169,0)*CX169,0)</f>
        <v>0</v>
      </c>
      <c r="DH169">
        <f>ROUND(ROUND(AG169,0)*CX169,0)</f>
        <v>0</v>
      </c>
      <c r="DI169">
        <f t="shared" si="84"/>
        <v>0</v>
      </c>
      <c r="DJ169">
        <f>DF169</f>
        <v>718549</v>
      </c>
      <c r="DK169">
        <v>0</v>
      </c>
      <c r="DL169" t="s">
        <v>3</v>
      </c>
      <c r="DM169">
        <v>0</v>
      </c>
      <c r="DN169" t="s">
        <v>3</v>
      </c>
      <c r="DO169">
        <v>0</v>
      </c>
      <c r="GP169">
        <v>1</v>
      </c>
      <c r="GQ169">
        <v>-1</v>
      </c>
      <c r="GR169">
        <v>-1</v>
      </c>
    </row>
    <row r="170" spans="1:200" x14ac:dyDescent="0.2">
      <c r="A170">
        <f>ROW(Source!A123)</f>
        <v>123</v>
      </c>
      <c r="B170">
        <v>88223195</v>
      </c>
      <c r="C170">
        <v>88223671</v>
      </c>
      <c r="D170">
        <v>49510731</v>
      </c>
      <c r="E170">
        <v>70</v>
      </c>
      <c r="F170">
        <v>1</v>
      </c>
      <c r="G170">
        <v>1</v>
      </c>
      <c r="H170">
        <v>1</v>
      </c>
      <c r="I170" t="s">
        <v>539</v>
      </c>
      <c r="J170" t="s">
        <v>3</v>
      </c>
      <c r="K170" t="s">
        <v>540</v>
      </c>
      <c r="L170">
        <v>1191</v>
      </c>
      <c r="N170">
        <v>1013</v>
      </c>
      <c r="O170" t="s">
        <v>472</v>
      </c>
      <c r="P170" t="s">
        <v>472</v>
      </c>
      <c r="Q170">
        <v>1</v>
      </c>
      <c r="W170">
        <v>0</v>
      </c>
      <c r="X170">
        <v>1893946532</v>
      </c>
      <c r="Y170">
        <f t="shared" si="77"/>
        <v>167.68</v>
      </c>
      <c r="AA170">
        <v>0</v>
      </c>
      <c r="AB170">
        <v>0</v>
      </c>
      <c r="AC170">
        <v>0</v>
      </c>
      <c r="AD170">
        <v>403.25</v>
      </c>
      <c r="AE170">
        <v>0</v>
      </c>
      <c r="AF170">
        <v>0</v>
      </c>
      <c r="AG170">
        <v>0</v>
      </c>
      <c r="AH170">
        <v>9.07</v>
      </c>
      <c r="AI170">
        <v>1</v>
      </c>
      <c r="AJ170">
        <v>1</v>
      </c>
      <c r="AK170">
        <v>1</v>
      </c>
      <c r="AL170">
        <v>44.46</v>
      </c>
      <c r="AM170">
        <v>4</v>
      </c>
      <c r="AN170">
        <v>0</v>
      </c>
      <c r="AO170">
        <v>1</v>
      </c>
      <c r="AP170">
        <v>0</v>
      </c>
      <c r="AQ170">
        <v>0</v>
      </c>
      <c r="AR170">
        <v>0</v>
      </c>
      <c r="AS170" t="s">
        <v>3</v>
      </c>
      <c r="AT170">
        <v>167.68</v>
      </c>
      <c r="AU170" t="s">
        <v>3</v>
      </c>
      <c r="AV170">
        <v>1</v>
      </c>
      <c r="AW170">
        <v>2</v>
      </c>
      <c r="AX170">
        <v>88223681</v>
      </c>
      <c r="AY170">
        <v>1</v>
      </c>
      <c r="AZ170">
        <v>0</v>
      </c>
      <c r="BA170">
        <v>140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U170">
        <f>ROUND(AT170*Source!I123*AH170*AL170,0)</f>
        <v>906072</v>
      </c>
      <c r="CV170">
        <f>ROUND(Y170*Source!I123,7)</f>
        <v>2246.9119999999998</v>
      </c>
      <c r="CW170">
        <v>0</v>
      </c>
      <c r="CX170">
        <f>ROUND(Y170*Source!I123,7)</f>
        <v>2246.9119999999998</v>
      </c>
      <c r="CY170">
        <f>AD170</f>
        <v>403.25</v>
      </c>
      <c r="CZ170">
        <f>AH170</f>
        <v>9.07</v>
      </c>
      <c r="DA170">
        <f>AL170</f>
        <v>44.46</v>
      </c>
      <c r="DB170">
        <f t="shared" si="78"/>
        <v>1520.86</v>
      </c>
      <c r="DC170">
        <f t="shared" si="79"/>
        <v>0</v>
      </c>
      <c r="DD170" t="s">
        <v>3</v>
      </c>
      <c r="DE170" t="s">
        <v>3</v>
      </c>
      <c r="DF170">
        <f>ROUND(ROUND(AE170,0)*CX170,0)</f>
        <v>0</v>
      </c>
      <c r="DG170">
        <f>ROUND(ROUND(AF170,0)*CX170,0)</f>
        <v>0</v>
      </c>
      <c r="DH170">
        <f>ROUND(ROUND(AG170,0)*CX170,0)</f>
        <v>0</v>
      </c>
      <c r="DI170">
        <f>ROUND(ROUND(AH170*AL170,0)*CX170,0)</f>
        <v>905506</v>
      </c>
      <c r="DJ170">
        <f>DI170</f>
        <v>905506</v>
      </c>
      <c r="DK170">
        <v>0</v>
      </c>
      <c r="DL170" t="s">
        <v>3</v>
      </c>
      <c r="DM170">
        <v>0</v>
      </c>
      <c r="DN170" t="s">
        <v>3</v>
      </c>
      <c r="DO170">
        <v>0</v>
      </c>
      <c r="GQ170">
        <v>-1</v>
      </c>
      <c r="GR170">
        <v>-1</v>
      </c>
    </row>
    <row r="171" spans="1:200" x14ac:dyDescent="0.2">
      <c r="A171">
        <f>ROW(Source!A123)</f>
        <v>123</v>
      </c>
      <c r="B171">
        <v>88223195</v>
      </c>
      <c r="C171">
        <v>88223671</v>
      </c>
      <c r="D171">
        <v>49510905</v>
      </c>
      <c r="E171">
        <v>70</v>
      </c>
      <c r="F171">
        <v>1</v>
      </c>
      <c r="G171">
        <v>1</v>
      </c>
      <c r="H171">
        <v>1</v>
      </c>
      <c r="I171" t="s">
        <v>473</v>
      </c>
      <c r="J171" t="s">
        <v>3</v>
      </c>
      <c r="K171" t="s">
        <v>474</v>
      </c>
      <c r="L171">
        <v>1191</v>
      </c>
      <c r="N171">
        <v>1013</v>
      </c>
      <c r="O171" t="s">
        <v>472</v>
      </c>
      <c r="P171" t="s">
        <v>472</v>
      </c>
      <c r="Q171">
        <v>1</v>
      </c>
      <c r="W171">
        <v>0</v>
      </c>
      <c r="X171">
        <v>-1417349443</v>
      </c>
      <c r="Y171">
        <f t="shared" si="77"/>
        <v>0.14000000000000001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44.46</v>
      </c>
      <c r="AL171">
        <v>1</v>
      </c>
      <c r="AM171">
        <v>4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0.14000000000000001</v>
      </c>
      <c r="AU171" t="s">
        <v>3</v>
      </c>
      <c r="AV171">
        <v>2</v>
      </c>
      <c r="AW171">
        <v>2</v>
      </c>
      <c r="AX171">
        <v>88223682</v>
      </c>
      <c r="AY171">
        <v>1</v>
      </c>
      <c r="AZ171">
        <v>0</v>
      </c>
      <c r="BA171">
        <v>141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ROUND(Y171*Source!I123,7)</f>
        <v>1.8759999999999999</v>
      </c>
      <c r="CY171">
        <f>AD171</f>
        <v>0</v>
      </c>
      <c r="CZ171">
        <f>AH171</f>
        <v>0</v>
      </c>
      <c r="DA171">
        <f>AL171</f>
        <v>1</v>
      </c>
      <c r="DB171">
        <f t="shared" si="78"/>
        <v>0</v>
      </c>
      <c r="DC171">
        <f t="shared" si="79"/>
        <v>0</v>
      </c>
      <c r="DD171" t="s">
        <v>3</v>
      </c>
      <c r="DE171" t="s">
        <v>3</v>
      </c>
      <c r="DF171">
        <f>ROUND(ROUND(AE171,0)*CX171,0)</f>
        <v>0</v>
      </c>
      <c r="DG171">
        <f>ROUND(ROUND(AF171,0)*CX171,0)</f>
        <v>0</v>
      </c>
      <c r="DH171">
        <f>ROUND(ROUND(AG171*AK171,0)*CX171,0)</f>
        <v>0</v>
      </c>
      <c r="DI171">
        <f t="shared" ref="DI171:DI178" si="85">ROUND(ROUND(AH171,0)*CX171,0)</f>
        <v>0</v>
      </c>
      <c r="DJ171">
        <f>DI171</f>
        <v>0</v>
      </c>
      <c r="DK171">
        <v>0</v>
      </c>
      <c r="DL171" t="s">
        <v>3</v>
      </c>
      <c r="DM171">
        <v>0</v>
      </c>
      <c r="DN171" t="s">
        <v>3</v>
      </c>
      <c r="DO171">
        <v>0</v>
      </c>
      <c r="GQ171">
        <v>-1</v>
      </c>
      <c r="GR171">
        <v>-1</v>
      </c>
    </row>
    <row r="172" spans="1:200" x14ac:dyDescent="0.2">
      <c r="A172">
        <f>ROW(Source!A123)</f>
        <v>123</v>
      </c>
      <c r="B172">
        <v>88223195</v>
      </c>
      <c r="C172">
        <v>88223671</v>
      </c>
      <c r="D172">
        <v>49672729</v>
      </c>
      <c r="E172">
        <v>1</v>
      </c>
      <c r="F172">
        <v>1</v>
      </c>
      <c r="G172">
        <v>1</v>
      </c>
      <c r="H172">
        <v>2</v>
      </c>
      <c r="I172" t="s">
        <v>541</v>
      </c>
      <c r="J172" t="s">
        <v>542</v>
      </c>
      <c r="K172" t="s">
        <v>543</v>
      </c>
      <c r="L172">
        <v>1367</v>
      </c>
      <c r="N172">
        <v>1011</v>
      </c>
      <c r="O172" t="s">
        <v>478</v>
      </c>
      <c r="P172" t="s">
        <v>478</v>
      </c>
      <c r="Q172">
        <v>1</v>
      </c>
      <c r="W172">
        <v>0</v>
      </c>
      <c r="X172">
        <v>-373043021</v>
      </c>
      <c r="Y172">
        <f t="shared" si="77"/>
        <v>1.7000000000000001E-2</v>
      </c>
      <c r="AA172">
        <v>0</v>
      </c>
      <c r="AB172">
        <v>1270.8699999999999</v>
      </c>
      <c r="AC172">
        <v>447.27</v>
      </c>
      <c r="AD172">
        <v>0</v>
      </c>
      <c r="AE172">
        <v>0</v>
      </c>
      <c r="AF172">
        <v>82.31</v>
      </c>
      <c r="AG172">
        <v>10.06</v>
      </c>
      <c r="AH172">
        <v>0</v>
      </c>
      <c r="AI172">
        <v>1</v>
      </c>
      <c r="AJ172">
        <v>15.44</v>
      </c>
      <c r="AK172">
        <v>44.46</v>
      </c>
      <c r="AL172">
        <v>1</v>
      </c>
      <c r="AM172">
        <v>4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3</v>
      </c>
      <c r="AT172">
        <v>1.7000000000000001E-2</v>
      </c>
      <c r="AU172" t="s">
        <v>3</v>
      </c>
      <c r="AV172">
        <v>0</v>
      </c>
      <c r="AW172">
        <v>2</v>
      </c>
      <c r="AX172">
        <v>88223683</v>
      </c>
      <c r="AY172">
        <v>1</v>
      </c>
      <c r="AZ172">
        <v>0</v>
      </c>
      <c r="BA172">
        <v>142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f>ROUND(Y172*Source!I123*DO172,7)</f>
        <v>0</v>
      </c>
      <c r="CX172">
        <f>ROUND(Y172*Source!I123,7)</f>
        <v>0.2278</v>
      </c>
      <c r="CY172">
        <f>AB172</f>
        <v>1270.8699999999999</v>
      </c>
      <c r="CZ172">
        <f>AF172</f>
        <v>82.31</v>
      </c>
      <c r="DA172">
        <f>AJ172</f>
        <v>15.44</v>
      </c>
      <c r="DB172">
        <f t="shared" si="78"/>
        <v>1.4</v>
      </c>
      <c r="DC172">
        <f t="shared" si="79"/>
        <v>0.17</v>
      </c>
      <c r="DD172" t="s">
        <v>3</v>
      </c>
      <c r="DE172" t="s">
        <v>3</v>
      </c>
      <c r="DF172">
        <f>ROUND(ROUND(AE172,0)*CX172,0)</f>
        <v>0</v>
      </c>
      <c r="DG172">
        <f>ROUND(ROUND(AF172*AJ172,0)*CX172,0)</f>
        <v>290</v>
      </c>
      <c r="DH172">
        <f>ROUND(ROUND(AG172*AK172,0)*CX172,0)</f>
        <v>102</v>
      </c>
      <c r="DI172">
        <f t="shared" si="85"/>
        <v>0</v>
      </c>
      <c r="DJ172">
        <f>DG172</f>
        <v>290</v>
      </c>
      <c r="DK172">
        <v>0</v>
      </c>
      <c r="DL172" t="s">
        <v>3</v>
      </c>
      <c r="DM172">
        <v>0</v>
      </c>
      <c r="DN172" t="s">
        <v>3</v>
      </c>
      <c r="DO172">
        <v>0</v>
      </c>
      <c r="GQ172">
        <v>-1</v>
      </c>
      <c r="GR172">
        <v>-1</v>
      </c>
    </row>
    <row r="173" spans="1:200" x14ac:dyDescent="0.2">
      <c r="A173">
        <f>ROW(Source!A123)</f>
        <v>123</v>
      </c>
      <c r="B173">
        <v>88223195</v>
      </c>
      <c r="C173">
        <v>88223671</v>
      </c>
      <c r="D173">
        <v>49672767</v>
      </c>
      <c r="E173">
        <v>1</v>
      </c>
      <c r="F173">
        <v>1</v>
      </c>
      <c r="G173">
        <v>1</v>
      </c>
      <c r="H173">
        <v>2</v>
      </c>
      <c r="I173" t="s">
        <v>494</v>
      </c>
      <c r="J173" t="s">
        <v>495</v>
      </c>
      <c r="K173" t="s">
        <v>496</v>
      </c>
      <c r="L173">
        <v>1367</v>
      </c>
      <c r="N173">
        <v>1011</v>
      </c>
      <c r="O173" t="s">
        <v>478</v>
      </c>
      <c r="P173" t="s">
        <v>478</v>
      </c>
      <c r="Q173">
        <v>1</v>
      </c>
      <c r="W173">
        <v>0</v>
      </c>
      <c r="X173">
        <v>1232162608</v>
      </c>
      <c r="Y173">
        <f t="shared" si="77"/>
        <v>9.2999999999999999E-2</v>
      </c>
      <c r="AA173">
        <v>0</v>
      </c>
      <c r="AB173">
        <v>482.65</v>
      </c>
      <c r="AC173">
        <v>600.21</v>
      </c>
      <c r="AD173">
        <v>0</v>
      </c>
      <c r="AE173">
        <v>0</v>
      </c>
      <c r="AF173">
        <v>31.26</v>
      </c>
      <c r="AG173">
        <v>13.5</v>
      </c>
      <c r="AH173">
        <v>0</v>
      </c>
      <c r="AI173">
        <v>1</v>
      </c>
      <c r="AJ173">
        <v>15.44</v>
      </c>
      <c r="AK173">
        <v>44.46</v>
      </c>
      <c r="AL173">
        <v>1</v>
      </c>
      <c r="AM173">
        <v>4</v>
      </c>
      <c r="AN173">
        <v>0</v>
      </c>
      <c r="AO173">
        <v>1</v>
      </c>
      <c r="AP173">
        <v>0</v>
      </c>
      <c r="AQ173">
        <v>0</v>
      </c>
      <c r="AR173">
        <v>0</v>
      </c>
      <c r="AS173" t="s">
        <v>3</v>
      </c>
      <c r="AT173">
        <v>9.2999999999999999E-2</v>
      </c>
      <c r="AU173" t="s">
        <v>3</v>
      </c>
      <c r="AV173">
        <v>0</v>
      </c>
      <c r="AW173">
        <v>2</v>
      </c>
      <c r="AX173">
        <v>88223684</v>
      </c>
      <c r="AY173">
        <v>1</v>
      </c>
      <c r="AZ173">
        <v>0</v>
      </c>
      <c r="BA173">
        <v>143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f>ROUND(Y173*Source!I123*DO173,7)</f>
        <v>0</v>
      </c>
      <c r="CX173">
        <f>ROUND(Y173*Source!I123,7)</f>
        <v>1.2462</v>
      </c>
      <c r="CY173">
        <f>AB173</f>
        <v>482.65</v>
      </c>
      <c r="CZ173">
        <f>AF173</f>
        <v>31.26</v>
      </c>
      <c r="DA173">
        <f>AJ173</f>
        <v>15.44</v>
      </c>
      <c r="DB173">
        <f t="shared" si="78"/>
        <v>2.91</v>
      </c>
      <c r="DC173">
        <f t="shared" si="79"/>
        <v>1.26</v>
      </c>
      <c r="DD173" t="s">
        <v>3</v>
      </c>
      <c r="DE173" t="s">
        <v>3</v>
      </c>
      <c r="DF173">
        <f>ROUND(ROUND(AE173,0)*CX173,0)</f>
        <v>0</v>
      </c>
      <c r="DG173">
        <f>ROUND(ROUND(AF173*AJ173,0)*CX173,0)</f>
        <v>602</v>
      </c>
      <c r="DH173">
        <f>ROUND(ROUND(AG173*AK173,0)*CX173,0)</f>
        <v>748</v>
      </c>
      <c r="DI173">
        <f t="shared" si="85"/>
        <v>0</v>
      </c>
      <c r="DJ173">
        <f>DG173</f>
        <v>602</v>
      </c>
      <c r="DK173">
        <v>0</v>
      </c>
      <c r="DL173" t="s">
        <v>3</v>
      </c>
      <c r="DM173">
        <v>0</v>
      </c>
      <c r="DN173" t="s">
        <v>3</v>
      </c>
      <c r="DO173">
        <v>0</v>
      </c>
      <c r="GQ173">
        <v>-1</v>
      </c>
      <c r="GR173">
        <v>-1</v>
      </c>
    </row>
    <row r="174" spans="1:200" x14ac:dyDescent="0.2">
      <c r="A174">
        <f>ROW(Source!A123)</f>
        <v>123</v>
      </c>
      <c r="B174">
        <v>88223195</v>
      </c>
      <c r="C174">
        <v>88223671</v>
      </c>
      <c r="D174">
        <v>49673503</v>
      </c>
      <c r="E174">
        <v>1</v>
      </c>
      <c r="F174">
        <v>1</v>
      </c>
      <c r="G174">
        <v>1</v>
      </c>
      <c r="H174">
        <v>2</v>
      </c>
      <c r="I174" t="s">
        <v>485</v>
      </c>
      <c r="J174" t="s">
        <v>486</v>
      </c>
      <c r="K174" t="s">
        <v>487</v>
      </c>
      <c r="L174">
        <v>1367</v>
      </c>
      <c r="N174">
        <v>1011</v>
      </c>
      <c r="O174" t="s">
        <v>478</v>
      </c>
      <c r="P174" t="s">
        <v>478</v>
      </c>
      <c r="Q174">
        <v>1</v>
      </c>
      <c r="W174">
        <v>0</v>
      </c>
      <c r="X174">
        <v>509054691</v>
      </c>
      <c r="Y174">
        <f t="shared" si="77"/>
        <v>0.03</v>
      </c>
      <c r="AA174">
        <v>0</v>
      </c>
      <c r="AB174">
        <v>1014.56</v>
      </c>
      <c r="AC174">
        <v>515.74</v>
      </c>
      <c r="AD174">
        <v>0</v>
      </c>
      <c r="AE174">
        <v>0</v>
      </c>
      <c r="AF174">
        <v>65.709999999999994</v>
      </c>
      <c r="AG174">
        <v>11.6</v>
      </c>
      <c r="AH174">
        <v>0</v>
      </c>
      <c r="AI174">
        <v>1</v>
      </c>
      <c r="AJ174">
        <v>15.44</v>
      </c>
      <c r="AK174">
        <v>44.46</v>
      </c>
      <c r="AL174">
        <v>1</v>
      </c>
      <c r="AM174">
        <v>4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3</v>
      </c>
      <c r="AT174">
        <v>0.03</v>
      </c>
      <c r="AU174" t="s">
        <v>3</v>
      </c>
      <c r="AV174">
        <v>0</v>
      </c>
      <c r="AW174">
        <v>2</v>
      </c>
      <c r="AX174">
        <v>88223685</v>
      </c>
      <c r="AY174">
        <v>1</v>
      </c>
      <c r="AZ174">
        <v>0</v>
      </c>
      <c r="BA174">
        <v>144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f>ROUND(Y174*Source!I123*DO174,7)</f>
        <v>0</v>
      </c>
      <c r="CX174">
        <f>ROUND(Y174*Source!I123,7)</f>
        <v>0.40200000000000002</v>
      </c>
      <c r="CY174">
        <f>AB174</f>
        <v>1014.56</v>
      </c>
      <c r="CZ174">
        <f>AF174</f>
        <v>65.709999999999994</v>
      </c>
      <c r="DA174">
        <f>AJ174</f>
        <v>15.44</v>
      </c>
      <c r="DB174">
        <f t="shared" si="78"/>
        <v>1.97</v>
      </c>
      <c r="DC174">
        <f t="shared" si="79"/>
        <v>0.35</v>
      </c>
      <c r="DD174" t="s">
        <v>3</v>
      </c>
      <c r="DE174" t="s">
        <v>3</v>
      </c>
      <c r="DF174">
        <f>ROUND(ROUND(AE174,0)*CX174,0)</f>
        <v>0</v>
      </c>
      <c r="DG174">
        <f>ROUND(ROUND(AF174*AJ174,0)*CX174,0)</f>
        <v>408</v>
      </c>
      <c r="DH174">
        <f>ROUND(ROUND(AG174*AK174,0)*CX174,0)</f>
        <v>207</v>
      </c>
      <c r="DI174">
        <f t="shared" si="85"/>
        <v>0</v>
      </c>
      <c r="DJ174">
        <f>DG174</f>
        <v>408</v>
      </c>
      <c r="DK174">
        <v>0</v>
      </c>
      <c r="DL174" t="s">
        <v>3</v>
      </c>
      <c r="DM174">
        <v>0</v>
      </c>
      <c r="DN174" t="s">
        <v>3</v>
      </c>
      <c r="DO174">
        <v>0</v>
      </c>
      <c r="GQ174">
        <v>-1</v>
      </c>
      <c r="GR174">
        <v>-1</v>
      </c>
    </row>
    <row r="175" spans="1:200" x14ac:dyDescent="0.2">
      <c r="A175">
        <f>ROW(Source!A123)</f>
        <v>123</v>
      </c>
      <c r="B175">
        <v>88223195</v>
      </c>
      <c r="C175">
        <v>88223671</v>
      </c>
      <c r="D175">
        <v>49526680</v>
      </c>
      <c r="E175">
        <v>1</v>
      </c>
      <c r="F175">
        <v>1</v>
      </c>
      <c r="G175">
        <v>1</v>
      </c>
      <c r="H175">
        <v>3</v>
      </c>
      <c r="I175" t="s">
        <v>544</v>
      </c>
      <c r="J175" t="s">
        <v>545</v>
      </c>
      <c r="K175" t="s">
        <v>546</v>
      </c>
      <c r="L175">
        <v>1346</v>
      </c>
      <c r="N175">
        <v>1009</v>
      </c>
      <c r="O175" t="s">
        <v>51</v>
      </c>
      <c r="P175" t="s">
        <v>51</v>
      </c>
      <c r="Q175">
        <v>1</v>
      </c>
      <c r="W175">
        <v>0</v>
      </c>
      <c r="X175">
        <v>1052716416</v>
      </c>
      <c r="Y175" s="78">
        <f>'4.Ведомость_списания'!F103</f>
        <v>0.2</v>
      </c>
      <c r="AA175">
        <v>17.75</v>
      </c>
      <c r="AB175">
        <v>0</v>
      </c>
      <c r="AC175">
        <v>0</v>
      </c>
      <c r="AD175">
        <v>0</v>
      </c>
      <c r="AE175">
        <v>1.82</v>
      </c>
      <c r="AF175">
        <v>0</v>
      </c>
      <c r="AG175">
        <v>0</v>
      </c>
      <c r="AH175">
        <v>0</v>
      </c>
      <c r="AI175">
        <v>9.75</v>
      </c>
      <c r="AJ175">
        <v>1</v>
      </c>
      <c r="AK175">
        <v>1</v>
      </c>
      <c r="AL175">
        <v>1</v>
      </c>
      <c r="AM175">
        <v>4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0.2</v>
      </c>
      <c r="AU175" t="s">
        <v>3</v>
      </c>
      <c r="AV175">
        <v>0</v>
      </c>
      <c r="AW175">
        <v>2</v>
      </c>
      <c r="AX175">
        <v>88223686</v>
      </c>
      <c r="AY175">
        <v>1</v>
      </c>
      <c r="AZ175">
        <v>0</v>
      </c>
      <c r="BA175">
        <v>145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V175">
        <v>0</v>
      </c>
      <c r="CW175">
        <v>0</v>
      </c>
      <c r="CX175">
        <f>ROUND(Y175*Source!I123,7)</f>
        <v>2.68</v>
      </c>
      <c r="CY175">
        <f>AA175</f>
        <v>17.75</v>
      </c>
      <c r="CZ175">
        <f>AE175</f>
        <v>1.82</v>
      </c>
      <c r="DA175">
        <f>AI175</f>
        <v>9.75</v>
      </c>
      <c r="DB175">
        <f t="shared" si="78"/>
        <v>0.36</v>
      </c>
      <c r="DC175">
        <f t="shared" si="79"/>
        <v>0</v>
      </c>
      <c r="DD175" t="s">
        <v>3</v>
      </c>
      <c r="DE175" t="s">
        <v>3</v>
      </c>
      <c r="DF175">
        <f>ROUND(ROUND(AE175*AI175,0)*CX175,0)</f>
        <v>48</v>
      </c>
      <c r="DG175">
        <f t="shared" ref="DG175:DG190" si="86">ROUND(ROUND(AF175,0)*CX175,0)</f>
        <v>0</v>
      </c>
      <c r="DH175">
        <f t="shared" ref="DH175:DH189" si="87">ROUND(ROUND(AG175,0)*CX175,0)</f>
        <v>0</v>
      </c>
      <c r="DI175">
        <f t="shared" si="85"/>
        <v>0</v>
      </c>
      <c r="DJ175">
        <f>DF175</f>
        <v>48</v>
      </c>
      <c r="DK175">
        <v>0</v>
      </c>
      <c r="DL175" t="s">
        <v>3</v>
      </c>
      <c r="DM175">
        <v>0</v>
      </c>
      <c r="DN175" t="s">
        <v>3</v>
      </c>
      <c r="DO175">
        <v>0</v>
      </c>
      <c r="GQ175">
        <v>-1</v>
      </c>
      <c r="GR175">
        <v>-1</v>
      </c>
    </row>
    <row r="176" spans="1:200" x14ac:dyDescent="0.2">
      <c r="A176">
        <f>ROW(Source!A123)</f>
        <v>123</v>
      </c>
      <c r="B176">
        <v>88223195</v>
      </c>
      <c r="C176">
        <v>88223671</v>
      </c>
      <c r="D176">
        <v>49553383</v>
      </c>
      <c r="E176">
        <v>1</v>
      </c>
      <c r="F176">
        <v>1</v>
      </c>
      <c r="G176">
        <v>1</v>
      </c>
      <c r="H176">
        <v>3</v>
      </c>
      <c r="I176" t="s">
        <v>547</v>
      </c>
      <c r="J176" t="s">
        <v>548</v>
      </c>
      <c r="K176" t="s">
        <v>549</v>
      </c>
      <c r="L176">
        <v>1346</v>
      </c>
      <c r="N176">
        <v>1009</v>
      </c>
      <c r="O176" t="s">
        <v>51</v>
      </c>
      <c r="P176" t="s">
        <v>51</v>
      </c>
      <c r="Q176">
        <v>1</v>
      </c>
      <c r="W176">
        <v>0</v>
      </c>
      <c r="X176">
        <v>991060895</v>
      </c>
      <c r="Y176" s="78">
        <f>'4.Ведомость_списания'!F104</f>
        <v>30</v>
      </c>
      <c r="AA176">
        <v>155.03</v>
      </c>
      <c r="AB176">
        <v>0</v>
      </c>
      <c r="AC176">
        <v>0</v>
      </c>
      <c r="AD176">
        <v>0</v>
      </c>
      <c r="AE176">
        <v>15.9</v>
      </c>
      <c r="AF176">
        <v>0</v>
      </c>
      <c r="AG176">
        <v>0</v>
      </c>
      <c r="AH176">
        <v>0</v>
      </c>
      <c r="AI176">
        <v>9.75</v>
      </c>
      <c r="AJ176">
        <v>1</v>
      </c>
      <c r="AK176">
        <v>1</v>
      </c>
      <c r="AL176">
        <v>1</v>
      </c>
      <c r="AM176">
        <v>4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30</v>
      </c>
      <c r="AU176" t="s">
        <v>3</v>
      </c>
      <c r="AV176">
        <v>0</v>
      </c>
      <c r="AW176">
        <v>2</v>
      </c>
      <c r="AX176">
        <v>88223688</v>
      </c>
      <c r="AY176">
        <v>1</v>
      </c>
      <c r="AZ176">
        <v>0</v>
      </c>
      <c r="BA176">
        <v>147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V176">
        <v>0</v>
      </c>
      <c r="CW176">
        <v>0</v>
      </c>
      <c r="CX176">
        <f>ROUND(Y176*Source!I123,7)</f>
        <v>402</v>
      </c>
      <c r="CY176">
        <f>AA176</f>
        <v>155.03</v>
      </c>
      <c r="CZ176">
        <f>AE176</f>
        <v>15.9</v>
      </c>
      <c r="DA176">
        <f>AI176</f>
        <v>9.75</v>
      </c>
      <c r="DB176">
        <f t="shared" si="78"/>
        <v>477</v>
      </c>
      <c r="DC176">
        <f t="shared" si="79"/>
        <v>0</v>
      </c>
      <c r="DD176" t="s">
        <v>3</v>
      </c>
      <c r="DE176" t="s">
        <v>3</v>
      </c>
      <c r="DF176">
        <f>ROUND(ROUND(AE176*AI176,0)*CX176,0)</f>
        <v>62310</v>
      </c>
      <c r="DG176">
        <f t="shared" si="86"/>
        <v>0</v>
      </c>
      <c r="DH176">
        <f t="shared" si="87"/>
        <v>0</v>
      </c>
      <c r="DI176">
        <f t="shared" si="85"/>
        <v>0</v>
      </c>
      <c r="DJ176">
        <f>DF176</f>
        <v>62310</v>
      </c>
      <c r="DK176">
        <v>0</v>
      </c>
      <c r="DL176" t="s">
        <v>3</v>
      </c>
      <c r="DM176">
        <v>0</v>
      </c>
      <c r="DN176" t="s">
        <v>3</v>
      </c>
      <c r="DO176">
        <v>0</v>
      </c>
      <c r="GQ176">
        <v>-1</v>
      </c>
      <c r="GR176">
        <v>-1</v>
      </c>
    </row>
    <row r="177" spans="1:200" x14ac:dyDescent="0.2">
      <c r="A177">
        <f>ROW(Source!A123)</f>
        <v>123</v>
      </c>
      <c r="B177">
        <v>88223195</v>
      </c>
      <c r="C177">
        <v>88223671</v>
      </c>
      <c r="D177">
        <v>49554257</v>
      </c>
      <c r="E177">
        <v>1</v>
      </c>
      <c r="F177">
        <v>1</v>
      </c>
      <c r="G177">
        <v>1</v>
      </c>
      <c r="H177">
        <v>3</v>
      </c>
      <c r="I177" t="s">
        <v>550</v>
      </c>
      <c r="J177" t="s">
        <v>551</v>
      </c>
      <c r="K177" t="s">
        <v>552</v>
      </c>
      <c r="L177">
        <v>1346</v>
      </c>
      <c r="N177">
        <v>1009</v>
      </c>
      <c r="O177" t="s">
        <v>51</v>
      </c>
      <c r="P177" t="s">
        <v>51</v>
      </c>
      <c r="Q177">
        <v>1</v>
      </c>
      <c r="W177">
        <v>0</v>
      </c>
      <c r="X177">
        <v>-1209026283</v>
      </c>
      <c r="Y177" s="78">
        <f>'4.Ведомость_списания'!F105</f>
        <v>8.9</v>
      </c>
      <c r="AA177">
        <v>127.53</v>
      </c>
      <c r="AB177">
        <v>0</v>
      </c>
      <c r="AC177">
        <v>0</v>
      </c>
      <c r="AD177">
        <v>0</v>
      </c>
      <c r="AE177">
        <v>13.08</v>
      </c>
      <c r="AF177">
        <v>0</v>
      </c>
      <c r="AG177">
        <v>0</v>
      </c>
      <c r="AH177">
        <v>0</v>
      </c>
      <c r="AI177">
        <v>9.75</v>
      </c>
      <c r="AJ177">
        <v>1</v>
      </c>
      <c r="AK177">
        <v>1</v>
      </c>
      <c r="AL177">
        <v>1</v>
      </c>
      <c r="AM177">
        <v>4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8.9</v>
      </c>
      <c r="AU177" t="s">
        <v>3</v>
      </c>
      <c r="AV177">
        <v>0</v>
      </c>
      <c r="AW177">
        <v>2</v>
      </c>
      <c r="AX177">
        <v>88223689</v>
      </c>
      <c r="AY177">
        <v>1</v>
      </c>
      <c r="AZ177">
        <v>0</v>
      </c>
      <c r="BA177">
        <v>148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ROUND(Y177*Source!I123,7)</f>
        <v>119.26</v>
      </c>
      <c r="CY177">
        <f>AA177</f>
        <v>127.53</v>
      </c>
      <c r="CZ177">
        <f>AE177</f>
        <v>13.08</v>
      </c>
      <c r="DA177">
        <f>AI177</f>
        <v>9.75</v>
      </c>
      <c r="DB177">
        <f t="shared" si="78"/>
        <v>116.41</v>
      </c>
      <c r="DC177">
        <f t="shared" si="79"/>
        <v>0</v>
      </c>
      <c r="DD177" t="s">
        <v>3</v>
      </c>
      <c r="DE177" t="s">
        <v>3</v>
      </c>
      <c r="DF177">
        <f>ROUND(ROUND(AE177*AI177,0)*CX177,0)</f>
        <v>15265</v>
      </c>
      <c r="DG177">
        <f t="shared" si="86"/>
        <v>0</v>
      </c>
      <c r="DH177">
        <f t="shared" si="87"/>
        <v>0</v>
      </c>
      <c r="DI177">
        <f t="shared" si="85"/>
        <v>0</v>
      </c>
      <c r="DJ177">
        <f>DF177</f>
        <v>15265</v>
      </c>
      <c r="DK177">
        <v>0</v>
      </c>
      <c r="DL177" t="s">
        <v>3</v>
      </c>
      <c r="DM177">
        <v>0</v>
      </c>
      <c r="DN177" t="s">
        <v>3</v>
      </c>
      <c r="DO177">
        <v>0</v>
      </c>
      <c r="GQ177">
        <v>-1</v>
      </c>
      <c r="GR177">
        <v>-1</v>
      </c>
    </row>
    <row r="178" spans="1:200" x14ac:dyDescent="0.2">
      <c r="A178">
        <f>ROW(Source!A123)</f>
        <v>123</v>
      </c>
      <c r="B178">
        <v>88223195</v>
      </c>
      <c r="C178">
        <v>88223671</v>
      </c>
      <c r="D178">
        <v>0</v>
      </c>
      <c r="E178">
        <v>1</v>
      </c>
      <c r="F178">
        <v>1</v>
      </c>
      <c r="G178">
        <v>1</v>
      </c>
      <c r="H178">
        <v>3</v>
      </c>
      <c r="I178" t="s">
        <v>28</v>
      </c>
      <c r="J178" t="s">
        <v>306</v>
      </c>
      <c r="K178" t="s">
        <v>304</v>
      </c>
      <c r="L178">
        <v>1329</v>
      </c>
      <c r="N178">
        <v>1005</v>
      </c>
      <c r="O178" t="s">
        <v>305</v>
      </c>
      <c r="P178" t="s">
        <v>305</v>
      </c>
      <c r="Q178">
        <v>1000</v>
      </c>
      <c r="W178">
        <v>0</v>
      </c>
      <c r="X178">
        <v>1134990686</v>
      </c>
      <c r="Y178">
        <f t="shared" si="77"/>
        <v>0.105</v>
      </c>
      <c r="AA178">
        <v>231300</v>
      </c>
      <c r="AB178">
        <v>0</v>
      </c>
      <c r="AC178">
        <v>0</v>
      </c>
      <c r="AD178">
        <v>0</v>
      </c>
      <c r="AE178">
        <v>241824.15</v>
      </c>
      <c r="AF178">
        <v>0</v>
      </c>
      <c r="AG178">
        <v>0</v>
      </c>
      <c r="AH178">
        <v>0</v>
      </c>
      <c r="AI178">
        <v>7.73</v>
      </c>
      <c r="AJ178">
        <v>1</v>
      </c>
      <c r="AK178">
        <v>1</v>
      </c>
      <c r="AL178">
        <v>1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 t="s">
        <v>3</v>
      </c>
      <c r="AT178">
        <v>0.105</v>
      </c>
      <c r="AU178" t="s">
        <v>3</v>
      </c>
      <c r="AV178">
        <v>0</v>
      </c>
      <c r="AW178">
        <v>1</v>
      </c>
      <c r="AX178">
        <v>-1</v>
      </c>
      <c r="AY178">
        <v>0</v>
      </c>
      <c r="AZ178">
        <v>0</v>
      </c>
      <c r="BA178" t="s">
        <v>3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ROUND(Y178*Source!I123,7)</f>
        <v>1.407</v>
      </c>
      <c r="CY178">
        <f>AA178</f>
        <v>231300</v>
      </c>
      <c r="CZ178">
        <f>AE178</f>
        <v>241824.15</v>
      </c>
      <c r="DA178">
        <f>AI178</f>
        <v>7.73</v>
      </c>
      <c r="DB178">
        <f t="shared" si="78"/>
        <v>25391.54</v>
      </c>
      <c r="DC178">
        <f t="shared" si="79"/>
        <v>0</v>
      </c>
      <c r="DD178" t="s">
        <v>3</v>
      </c>
      <c r="DE178" t="s">
        <v>3</v>
      </c>
      <c r="DF178">
        <f>ROUND(ROUND(AE178*AI178,0)*CX178,0)</f>
        <v>2630107</v>
      </c>
      <c r="DG178">
        <f t="shared" si="86"/>
        <v>0</v>
      </c>
      <c r="DH178">
        <f t="shared" si="87"/>
        <v>0</v>
      </c>
      <c r="DI178">
        <f t="shared" si="85"/>
        <v>0</v>
      </c>
      <c r="DJ178">
        <f>DF178</f>
        <v>2630107</v>
      </c>
      <c r="DK178">
        <v>0</v>
      </c>
      <c r="DL178" t="s">
        <v>3</v>
      </c>
      <c r="DM178">
        <v>0</v>
      </c>
      <c r="DN178" t="s">
        <v>3</v>
      </c>
      <c r="DO178">
        <v>0</v>
      </c>
      <c r="GP178">
        <v>1</v>
      </c>
      <c r="GQ178">
        <v>-1</v>
      </c>
      <c r="GR178">
        <v>-1</v>
      </c>
    </row>
    <row r="179" spans="1:200" x14ac:dyDescent="0.2">
      <c r="A179">
        <f>ROW(Source!A125)</f>
        <v>125</v>
      </c>
      <c r="B179">
        <v>88223195</v>
      </c>
      <c r="C179">
        <v>88223691</v>
      </c>
      <c r="D179">
        <v>49510715</v>
      </c>
      <c r="E179">
        <v>70</v>
      </c>
      <c r="F179">
        <v>1</v>
      </c>
      <c r="G179">
        <v>1</v>
      </c>
      <c r="H179">
        <v>1</v>
      </c>
      <c r="I179" t="s">
        <v>504</v>
      </c>
      <c r="J179" t="s">
        <v>3</v>
      </c>
      <c r="K179" t="s">
        <v>505</v>
      </c>
      <c r="L179">
        <v>1191</v>
      </c>
      <c r="N179">
        <v>1013</v>
      </c>
      <c r="O179" t="s">
        <v>472</v>
      </c>
      <c r="P179" t="s">
        <v>472</v>
      </c>
      <c r="Q179">
        <v>1</v>
      </c>
      <c r="W179">
        <v>0</v>
      </c>
      <c r="X179">
        <v>1049124552</v>
      </c>
      <c r="Y179">
        <f t="shared" si="77"/>
        <v>6.7</v>
      </c>
      <c r="AA179">
        <v>0</v>
      </c>
      <c r="AB179">
        <v>0</v>
      </c>
      <c r="AC179">
        <v>0</v>
      </c>
      <c r="AD179">
        <v>379.24</v>
      </c>
      <c r="AE179">
        <v>0</v>
      </c>
      <c r="AF179">
        <v>0</v>
      </c>
      <c r="AG179">
        <v>0</v>
      </c>
      <c r="AH179">
        <v>8.5299999999999994</v>
      </c>
      <c r="AI179">
        <v>1</v>
      </c>
      <c r="AJ179">
        <v>1</v>
      </c>
      <c r="AK179">
        <v>1</v>
      </c>
      <c r="AL179">
        <v>44.46</v>
      </c>
      <c r="AM179">
        <v>4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6.7</v>
      </c>
      <c r="AU179" t="s">
        <v>3</v>
      </c>
      <c r="AV179">
        <v>1</v>
      </c>
      <c r="AW179">
        <v>2</v>
      </c>
      <c r="AX179">
        <v>88223696</v>
      </c>
      <c r="AY179">
        <v>1</v>
      </c>
      <c r="AZ179">
        <v>0</v>
      </c>
      <c r="BA179">
        <v>149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U179">
        <f>ROUND(AT179*Source!I125*AH179*AL179,0)</f>
        <v>102450</v>
      </c>
      <c r="CV179">
        <f>ROUND(Y179*Source!I125,7)</f>
        <v>270.14400000000001</v>
      </c>
      <c r="CW179">
        <v>0</v>
      </c>
      <c r="CX179">
        <f>ROUND(Y179*Source!I125,7)</f>
        <v>270.14400000000001</v>
      </c>
      <c r="CY179">
        <f>AD179</f>
        <v>379.24</v>
      </c>
      <c r="CZ179">
        <f>AH179</f>
        <v>8.5299999999999994</v>
      </c>
      <c r="DA179">
        <f>AL179</f>
        <v>44.46</v>
      </c>
      <c r="DB179">
        <f t="shared" si="78"/>
        <v>57.15</v>
      </c>
      <c r="DC179">
        <f t="shared" si="79"/>
        <v>0</v>
      </c>
      <c r="DD179" t="s">
        <v>3</v>
      </c>
      <c r="DE179" t="s">
        <v>3</v>
      </c>
      <c r="DF179">
        <f>ROUND(ROUND(AE179,0)*CX179,0)</f>
        <v>0</v>
      </c>
      <c r="DG179">
        <f t="shared" si="86"/>
        <v>0</v>
      </c>
      <c r="DH179">
        <f t="shared" si="87"/>
        <v>0</v>
      </c>
      <c r="DI179">
        <f>ROUND(ROUND(AH179*AL179,0)*CX179,0)</f>
        <v>102385</v>
      </c>
      <c r="DJ179">
        <f>DI179</f>
        <v>102385</v>
      </c>
      <c r="DK179">
        <v>0</v>
      </c>
      <c r="DL179" t="s">
        <v>3</v>
      </c>
      <c r="DM179">
        <v>0</v>
      </c>
      <c r="DN179" t="s">
        <v>3</v>
      </c>
      <c r="DO179">
        <v>0</v>
      </c>
      <c r="GQ179">
        <v>-1</v>
      </c>
      <c r="GR179">
        <v>-1</v>
      </c>
    </row>
    <row r="180" spans="1:200" x14ac:dyDescent="0.2">
      <c r="A180">
        <f>ROW(Source!A125)</f>
        <v>125</v>
      </c>
      <c r="B180">
        <v>88223195</v>
      </c>
      <c r="C180">
        <v>88223691</v>
      </c>
      <c r="D180">
        <v>49525520</v>
      </c>
      <c r="E180">
        <v>1</v>
      </c>
      <c r="F180">
        <v>1</v>
      </c>
      <c r="G180">
        <v>1</v>
      </c>
      <c r="H180">
        <v>3</v>
      </c>
      <c r="I180" t="s">
        <v>321</v>
      </c>
      <c r="J180" t="s">
        <v>324</v>
      </c>
      <c r="K180" t="s">
        <v>322</v>
      </c>
      <c r="L180">
        <v>1425</v>
      </c>
      <c r="N180">
        <v>1013</v>
      </c>
      <c r="O180" t="s">
        <v>323</v>
      </c>
      <c r="P180" t="s">
        <v>323</v>
      </c>
      <c r="Q180">
        <v>1</v>
      </c>
      <c r="W180">
        <v>0</v>
      </c>
      <c r="X180">
        <v>-1109928473</v>
      </c>
      <c r="Y180">
        <f t="shared" si="77"/>
        <v>3.3322400000000001</v>
      </c>
      <c r="AA180">
        <v>117</v>
      </c>
      <c r="AB180">
        <v>0</v>
      </c>
      <c r="AC180">
        <v>0</v>
      </c>
      <c r="AD180">
        <v>0</v>
      </c>
      <c r="AE180">
        <v>12</v>
      </c>
      <c r="AF180">
        <v>0</v>
      </c>
      <c r="AG180">
        <v>0</v>
      </c>
      <c r="AH180">
        <v>0</v>
      </c>
      <c r="AI180">
        <v>9.75</v>
      </c>
      <c r="AJ180">
        <v>1</v>
      </c>
      <c r="AK180">
        <v>1</v>
      </c>
      <c r="AL180">
        <v>1</v>
      </c>
      <c r="AM180">
        <v>4</v>
      </c>
      <c r="AN180">
        <v>0</v>
      </c>
      <c r="AO180">
        <v>0</v>
      </c>
      <c r="AP180">
        <v>0</v>
      </c>
      <c r="AQ180">
        <v>0</v>
      </c>
      <c r="AR180">
        <v>0</v>
      </c>
      <c r="AS180" t="s">
        <v>3</v>
      </c>
      <c r="AT180">
        <v>3.3322400000000001</v>
      </c>
      <c r="AU180" t="s">
        <v>3</v>
      </c>
      <c r="AV180">
        <v>0</v>
      </c>
      <c r="AW180">
        <v>1</v>
      </c>
      <c r="AX180">
        <v>-1</v>
      </c>
      <c r="AY180">
        <v>0</v>
      </c>
      <c r="AZ180">
        <v>0</v>
      </c>
      <c r="BA180" t="s">
        <v>3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V180">
        <v>0</v>
      </c>
      <c r="CW180">
        <v>0</v>
      </c>
      <c r="CX180">
        <f>ROUND(Y180*Source!I125,7)</f>
        <v>134.35591679999999</v>
      </c>
      <c r="CY180">
        <f>AA180</f>
        <v>117</v>
      </c>
      <c r="CZ180">
        <f>AE180</f>
        <v>12</v>
      </c>
      <c r="DA180">
        <f>AI180</f>
        <v>9.75</v>
      </c>
      <c r="DB180">
        <f t="shared" si="78"/>
        <v>39.99</v>
      </c>
      <c r="DC180">
        <f t="shared" si="79"/>
        <v>0</v>
      </c>
      <c r="DD180" t="s">
        <v>3</v>
      </c>
      <c r="DE180" t="s">
        <v>3</v>
      </c>
      <c r="DF180">
        <f>ROUND(ROUND(AE180*AI180,0)*CX180,0)</f>
        <v>15720</v>
      </c>
      <c r="DG180">
        <f t="shared" si="86"/>
        <v>0</v>
      </c>
      <c r="DH180">
        <f t="shared" si="87"/>
        <v>0</v>
      </c>
      <c r="DI180">
        <f>ROUND(ROUND(AH180,0)*CX180,0)</f>
        <v>0</v>
      </c>
      <c r="DJ180">
        <f>DF180</f>
        <v>15720</v>
      </c>
      <c r="DK180">
        <v>0</v>
      </c>
      <c r="DL180" t="s">
        <v>3</v>
      </c>
      <c r="DM180">
        <v>0</v>
      </c>
      <c r="DN180" t="s">
        <v>3</v>
      </c>
      <c r="DO180">
        <v>0</v>
      </c>
      <c r="GP180">
        <v>1</v>
      </c>
      <c r="GQ180">
        <v>-1</v>
      </c>
      <c r="GR180">
        <v>-1</v>
      </c>
    </row>
    <row r="181" spans="1:200" x14ac:dyDescent="0.2">
      <c r="A181">
        <f>ROW(Source!A125)</f>
        <v>125</v>
      </c>
      <c r="B181">
        <v>88223195</v>
      </c>
      <c r="C181">
        <v>88223691</v>
      </c>
      <c r="D181">
        <v>49548543</v>
      </c>
      <c r="E181">
        <v>1</v>
      </c>
      <c r="F181">
        <v>1</v>
      </c>
      <c r="G181">
        <v>1</v>
      </c>
      <c r="H181">
        <v>3</v>
      </c>
      <c r="I181" t="s">
        <v>317</v>
      </c>
      <c r="J181" t="s">
        <v>319</v>
      </c>
      <c r="K181" t="s">
        <v>318</v>
      </c>
      <c r="L181">
        <v>1371</v>
      </c>
      <c r="N181">
        <v>1013</v>
      </c>
      <c r="O181" t="s">
        <v>30</v>
      </c>
      <c r="P181" t="s">
        <v>30</v>
      </c>
      <c r="Q181">
        <v>1</v>
      </c>
      <c r="W181">
        <v>0</v>
      </c>
      <c r="X181">
        <v>1991617723</v>
      </c>
      <c r="Y181">
        <f t="shared" si="77"/>
        <v>33.333333332999999</v>
      </c>
      <c r="AA181">
        <v>17.45</v>
      </c>
      <c r="AB181">
        <v>0</v>
      </c>
      <c r="AC181">
        <v>0</v>
      </c>
      <c r="AD181">
        <v>0</v>
      </c>
      <c r="AE181">
        <v>1.79</v>
      </c>
      <c r="AF181">
        <v>0</v>
      </c>
      <c r="AG181">
        <v>0</v>
      </c>
      <c r="AH181">
        <v>0</v>
      </c>
      <c r="AI181">
        <v>9.75</v>
      </c>
      <c r="AJ181">
        <v>1</v>
      </c>
      <c r="AK181">
        <v>1</v>
      </c>
      <c r="AL181">
        <v>1</v>
      </c>
      <c r="AM181">
        <v>4</v>
      </c>
      <c r="AN181">
        <v>0</v>
      </c>
      <c r="AO181">
        <v>0</v>
      </c>
      <c r="AP181">
        <v>0</v>
      </c>
      <c r="AQ181">
        <v>0</v>
      </c>
      <c r="AR181">
        <v>0</v>
      </c>
      <c r="AS181" t="s">
        <v>3</v>
      </c>
      <c r="AT181">
        <v>33.333333332999999</v>
      </c>
      <c r="AU181" t="s">
        <v>3</v>
      </c>
      <c r="AV181">
        <v>0</v>
      </c>
      <c r="AW181">
        <v>1</v>
      </c>
      <c r="AX181">
        <v>-1</v>
      </c>
      <c r="AY181">
        <v>0</v>
      </c>
      <c r="AZ181">
        <v>0</v>
      </c>
      <c r="BA181" t="s">
        <v>3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ROUND(Y181*Source!I125,7)</f>
        <v>1344</v>
      </c>
      <c r="CY181">
        <f>AA181</f>
        <v>17.45</v>
      </c>
      <c r="CZ181">
        <f>AE181</f>
        <v>1.79</v>
      </c>
      <c r="DA181">
        <f>AI181</f>
        <v>9.75</v>
      </c>
      <c r="DB181">
        <f t="shared" si="78"/>
        <v>59.67</v>
      </c>
      <c r="DC181">
        <f t="shared" si="79"/>
        <v>0</v>
      </c>
      <c r="DD181" t="s">
        <v>3</v>
      </c>
      <c r="DE181" t="s">
        <v>3</v>
      </c>
      <c r="DF181">
        <f>ROUND(ROUND(AE181*AI181,0)*CX181,0)</f>
        <v>22848</v>
      </c>
      <c r="DG181">
        <f t="shared" si="86"/>
        <v>0</v>
      </c>
      <c r="DH181">
        <f t="shared" si="87"/>
        <v>0</v>
      </c>
      <c r="DI181">
        <f>ROUND(ROUND(AH181,0)*CX181,0)</f>
        <v>0</v>
      </c>
      <c r="DJ181">
        <f>DF181</f>
        <v>22848</v>
      </c>
      <c r="DK181">
        <v>0</v>
      </c>
      <c r="DL181" t="s">
        <v>3</v>
      </c>
      <c r="DM181">
        <v>0</v>
      </c>
      <c r="DN181" t="s">
        <v>3</v>
      </c>
      <c r="DO181">
        <v>0</v>
      </c>
      <c r="GP181">
        <v>1</v>
      </c>
      <c r="GQ181">
        <v>-1</v>
      </c>
      <c r="GR181">
        <v>-1</v>
      </c>
    </row>
    <row r="182" spans="1:200" x14ac:dyDescent="0.2">
      <c r="A182">
        <f>ROW(Source!A125)</f>
        <v>125</v>
      </c>
      <c r="B182">
        <v>88223195</v>
      </c>
      <c r="C182">
        <v>88223691</v>
      </c>
      <c r="D182">
        <v>49553415</v>
      </c>
      <c r="E182">
        <v>1</v>
      </c>
      <c r="F182">
        <v>1</v>
      </c>
      <c r="G182">
        <v>1</v>
      </c>
      <c r="H182">
        <v>3</v>
      </c>
      <c r="I182" t="s">
        <v>313</v>
      </c>
      <c r="J182" t="s">
        <v>315</v>
      </c>
      <c r="K182" t="s">
        <v>314</v>
      </c>
      <c r="L182">
        <v>1346</v>
      </c>
      <c r="N182">
        <v>1009</v>
      </c>
      <c r="O182" t="s">
        <v>51</v>
      </c>
      <c r="P182" t="s">
        <v>51</v>
      </c>
      <c r="Q182">
        <v>1</v>
      </c>
      <c r="W182">
        <v>1</v>
      </c>
      <c r="X182">
        <v>-1404647208</v>
      </c>
      <c r="Y182">
        <f t="shared" si="77"/>
        <v>-0.8</v>
      </c>
      <c r="AA182">
        <v>438.75</v>
      </c>
      <c r="AB182">
        <v>0</v>
      </c>
      <c r="AC182">
        <v>0</v>
      </c>
      <c r="AD182">
        <v>0</v>
      </c>
      <c r="AE182">
        <v>45</v>
      </c>
      <c r="AF182">
        <v>0</v>
      </c>
      <c r="AG182">
        <v>0</v>
      </c>
      <c r="AH182">
        <v>0</v>
      </c>
      <c r="AI182">
        <v>9.75</v>
      </c>
      <c r="AJ182">
        <v>1</v>
      </c>
      <c r="AK182">
        <v>1</v>
      </c>
      <c r="AL182">
        <v>1</v>
      </c>
      <c r="AM182">
        <v>4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3</v>
      </c>
      <c r="AT182">
        <v>-0.8</v>
      </c>
      <c r="AU182" t="s">
        <v>3</v>
      </c>
      <c r="AV182">
        <v>0</v>
      </c>
      <c r="AW182">
        <v>2</v>
      </c>
      <c r="AX182">
        <v>88223698</v>
      </c>
      <c r="AY182">
        <v>1</v>
      </c>
      <c r="AZ182">
        <v>6144</v>
      </c>
      <c r="BA182">
        <v>151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>
        <f>ROUND(Y182*Source!I125,7)</f>
        <v>-32.256</v>
      </c>
      <c r="CY182">
        <f>AA182</f>
        <v>438.75</v>
      </c>
      <c r="CZ182">
        <f>AE182</f>
        <v>45</v>
      </c>
      <c r="DA182">
        <f>AI182</f>
        <v>9.75</v>
      </c>
      <c r="DB182">
        <f t="shared" si="78"/>
        <v>-36</v>
      </c>
      <c r="DC182">
        <f t="shared" si="79"/>
        <v>0</v>
      </c>
      <c r="DD182" t="s">
        <v>3</v>
      </c>
      <c r="DE182" t="s">
        <v>3</v>
      </c>
      <c r="DF182">
        <f>ROUND(ROUND(AE182*AI182,0)*CX182,0)</f>
        <v>-14160</v>
      </c>
      <c r="DG182">
        <f t="shared" si="86"/>
        <v>0</v>
      </c>
      <c r="DH182">
        <f t="shared" si="87"/>
        <v>0</v>
      </c>
      <c r="DI182">
        <f>ROUND(ROUND(AH182,0)*CX182,0)</f>
        <v>0</v>
      </c>
      <c r="DJ182">
        <f>DF182</f>
        <v>-14160</v>
      </c>
      <c r="DK182">
        <v>0</v>
      </c>
      <c r="DL182" t="s">
        <v>3</v>
      </c>
      <c r="DM182">
        <v>0</v>
      </c>
      <c r="DN182" t="s">
        <v>3</v>
      </c>
      <c r="DO182">
        <v>0</v>
      </c>
      <c r="GP182">
        <v>0</v>
      </c>
      <c r="GQ182">
        <v>-1</v>
      </c>
      <c r="GR182">
        <v>-1</v>
      </c>
    </row>
    <row r="183" spans="1:200" x14ac:dyDescent="0.2">
      <c r="A183">
        <f>ROW(Source!A129)</f>
        <v>129</v>
      </c>
      <c r="B183">
        <v>88223195</v>
      </c>
      <c r="C183">
        <v>88223702</v>
      </c>
      <c r="D183">
        <v>49510715</v>
      </c>
      <c r="E183">
        <v>70</v>
      </c>
      <c r="F183">
        <v>1</v>
      </c>
      <c r="G183">
        <v>1</v>
      </c>
      <c r="H183">
        <v>1</v>
      </c>
      <c r="I183" t="s">
        <v>504</v>
      </c>
      <c r="J183" t="s">
        <v>3</v>
      </c>
      <c r="K183" t="s">
        <v>505</v>
      </c>
      <c r="L183">
        <v>1191</v>
      </c>
      <c r="N183">
        <v>1013</v>
      </c>
      <c r="O183" t="s">
        <v>472</v>
      </c>
      <c r="P183" t="s">
        <v>472</v>
      </c>
      <c r="Q183">
        <v>1</v>
      </c>
      <c r="W183">
        <v>0</v>
      </c>
      <c r="X183">
        <v>1049124552</v>
      </c>
      <c r="Y183">
        <f t="shared" si="77"/>
        <v>6.7</v>
      </c>
      <c r="AA183">
        <v>0</v>
      </c>
      <c r="AB183">
        <v>0</v>
      </c>
      <c r="AC183">
        <v>0</v>
      </c>
      <c r="AD183">
        <v>379.24</v>
      </c>
      <c r="AE183">
        <v>0</v>
      </c>
      <c r="AF183">
        <v>0</v>
      </c>
      <c r="AG183">
        <v>0</v>
      </c>
      <c r="AH183">
        <v>8.5299999999999994</v>
      </c>
      <c r="AI183">
        <v>1</v>
      </c>
      <c r="AJ183">
        <v>1</v>
      </c>
      <c r="AK183">
        <v>1</v>
      </c>
      <c r="AL183">
        <v>44.46</v>
      </c>
      <c r="AM183">
        <v>4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6.7</v>
      </c>
      <c r="AU183" t="s">
        <v>3</v>
      </c>
      <c r="AV183">
        <v>1</v>
      </c>
      <c r="AW183">
        <v>2</v>
      </c>
      <c r="AX183">
        <v>88223706</v>
      </c>
      <c r="AY183">
        <v>1</v>
      </c>
      <c r="AZ183">
        <v>0</v>
      </c>
      <c r="BA183">
        <v>152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U183">
        <f>ROUND(AT183*Source!I129*AH183*AL183,0)</f>
        <v>91296</v>
      </c>
      <c r="CV183">
        <f>ROUND(Y183*Source!I129,7)</f>
        <v>240.73099999999999</v>
      </c>
      <c r="CW183">
        <v>0</v>
      </c>
      <c r="CX183">
        <f>ROUND(Y183*Source!I129,7)</f>
        <v>240.73099999999999</v>
      </c>
      <c r="CY183">
        <f>AD183</f>
        <v>379.24</v>
      </c>
      <c r="CZ183">
        <f>AH183</f>
        <v>8.5299999999999994</v>
      </c>
      <c r="DA183">
        <f>AL183</f>
        <v>44.46</v>
      </c>
      <c r="DB183">
        <f t="shared" si="78"/>
        <v>57.15</v>
      </c>
      <c r="DC183">
        <f t="shared" si="79"/>
        <v>0</v>
      </c>
      <c r="DD183" t="s">
        <v>3</v>
      </c>
      <c r="DE183" t="s">
        <v>3</v>
      </c>
      <c r="DF183">
        <f>ROUND(ROUND(AE183,0)*CX183,0)</f>
        <v>0</v>
      </c>
      <c r="DG183">
        <f t="shared" si="86"/>
        <v>0</v>
      </c>
      <c r="DH183">
        <f t="shared" si="87"/>
        <v>0</v>
      </c>
      <c r="DI183">
        <f>ROUND(ROUND(AH183*AL183,0)*CX183,0)</f>
        <v>91237</v>
      </c>
      <c r="DJ183">
        <f>DI183</f>
        <v>91237</v>
      </c>
      <c r="DK183">
        <v>0</v>
      </c>
      <c r="DL183" t="s">
        <v>3</v>
      </c>
      <c r="DM183">
        <v>0</v>
      </c>
      <c r="DN183" t="s">
        <v>3</v>
      </c>
      <c r="DO183">
        <v>0</v>
      </c>
      <c r="GQ183">
        <v>-1</v>
      </c>
      <c r="GR183">
        <v>-1</v>
      </c>
    </row>
    <row r="184" spans="1:200" x14ac:dyDescent="0.2">
      <c r="A184">
        <f>ROW(Source!A129)</f>
        <v>129</v>
      </c>
      <c r="B184">
        <v>88223195</v>
      </c>
      <c r="C184">
        <v>88223702</v>
      </c>
      <c r="D184">
        <v>49546327</v>
      </c>
      <c r="E184">
        <v>1</v>
      </c>
      <c r="F184">
        <v>1</v>
      </c>
      <c r="G184">
        <v>1</v>
      </c>
      <c r="H184">
        <v>3</v>
      </c>
      <c r="I184" t="s">
        <v>329</v>
      </c>
      <c r="J184" t="s">
        <v>331</v>
      </c>
      <c r="K184" t="s">
        <v>330</v>
      </c>
      <c r="L184">
        <v>1301</v>
      </c>
      <c r="N184">
        <v>1003</v>
      </c>
      <c r="O184" t="s">
        <v>109</v>
      </c>
      <c r="P184" t="s">
        <v>109</v>
      </c>
      <c r="Q184">
        <v>1</v>
      </c>
      <c r="W184">
        <v>0</v>
      </c>
      <c r="X184">
        <v>-55430274</v>
      </c>
      <c r="Y184">
        <f t="shared" si="77"/>
        <v>100</v>
      </c>
      <c r="AA184">
        <v>29.25</v>
      </c>
      <c r="AB184">
        <v>0</v>
      </c>
      <c r="AC184">
        <v>0</v>
      </c>
      <c r="AD184">
        <v>0</v>
      </c>
      <c r="AE184">
        <v>3</v>
      </c>
      <c r="AF184">
        <v>0</v>
      </c>
      <c r="AG184">
        <v>0</v>
      </c>
      <c r="AH184">
        <v>0</v>
      </c>
      <c r="AI184">
        <v>9.75</v>
      </c>
      <c r="AJ184">
        <v>1</v>
      </c>
      <c r="AK184">
        <v>1</v>
      </c>
      <c r="AL184">
        <v>1</v>
      </c>
      <c r="AM184">
        <v>4</v>
      </c>
      <c r="AN184">
        <v>0</v>
      </c>
      <c r="AO184">
        <v>0</v>
      </c>
      <c r="AP184">
        <v>0</v>
      </c>
      <c r="AQ184">
        <v>0</v>
      </c>
      <c r="AR184">
        <v>0</v>
      </c>
      <c r="AS184" t="s">
        <v>3</v>
      </c>
      <c r="AT184">
        <v>100</v>
      </c>
      <c r="AU184" t="s">
        <v>3</v>
      </c>
      <c r="AV184">
        <v>0</v>
      </c>
      <c r="AW184">
        <v>1</v>
      </c>
      <c r="AX184">
        <v>-1</v>
      </c>
      <c r="AY184">
        <v>0</v>
      </c>
      <c r="AZ184">
        <v>0</v>
      </c>
      <c r="BA184" t="s">
        <v>3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V184">
        <v>0</v>
      </c>
      <c r="CW184">
        <v>0</v>
      </c>
      <c r="CX184">
        <f>ROUND(Y184*Source!I129,7)</f>
        <v>3593</v>
      </c>
      <c r="CY184">
        <f>AA184</f>
        <v>29.25</v>
      </c>
      <c r="CZ184">
        <f>AE184</f>
        <v>3</v>
      </c>
      <c r="DA184">
        <f>AI184</f>
        <v>9.75</v>
      </c>
      <c r="DB184">
        <f t="shared" si="78"/>
        <v>300</v>
      </c>
      <c r="DC184">
        <f t="shared" si="79"/>
        <v>0</v>
      </c>
      <c r="DD184" t="s">
        <v>3</v>
      </c>
      <c r="DE184" t="s">
        <v>3</v>
      </c>
      <c r="DF184">
        <f>ROUND(ROUND(AE184*AI184,0)*CX184,0)</f>
        <v>104197</v>
      </c>
      <c r="DG184">
        <f t="shared" si="86"/>
        <v>0</v>
      </c>
      <c r="DH184">
        <f t="shared" si="87"/>
        <v>0</v>
      </c>
      <c r="DI184">
        <f>ROUND(ROUND(AH184,0)*CX184,0)</f>
        <v>0</v>
      </c>
      <c r="DJ184">
        <f>DF184</f>
        <v>104197</v>
      </c>
      <c r="DK184">
        <v>0</v>
      </c>
      <c r="DL184" t="s">
        <v>3</v>
      </c>
      <c r="DM184">
        <v>0</v>
      </c>
      <c r="DN184" t="s">
        <v>3</v>
      </c>
      <c r="DO184">
        <v>0</v>
      </c>
      <c r="GP184">
        <v>1</v>
      </c>
      <c r="GQ184">
        <v>-1</v>
      </c>
      <c r="GR184">
        <v>-1</v>
      </c>
    </row>
    <row r="185" spans="1:200" x14ac:dyDescent="0.2">
      <c r="A185">
        <f>ROW(Source!A129)</f>
        <v>129</v>
      </c>
      <c r="B185">
        <v>88223195</v>
      </c>
      <c r="C185">
        <v>88223702</v>
      </c>
      <c r="D185">
        <v>49553415</v>
      </c>
      <c r="E185">
        <v>1</v>
      </c>
      <c r="F185">
        <v>1</v>
      </c>
      <c r="G185">
        <v>1</v>
      </c>
      <c r="H185">
        <v>3</v>
      </c>
      <c r="I185" t="s">
        <v>313</v>
      </c>
      <c r="J185" t="s">
        <v>315</v>
      </c>
      <c r="K185" t="s">
        <v>314</v>
      </c>
      <c r="L185">
        <v>1346</v>
      </c>
      <c r="N185">
        <v>1009</v>
      </c>
      <c r="O185" t="s">
        <v>51</v>
      </c>
      <c r="P185" t="s">
        <v>51</v>
      </c>
      <c r="Q185">
        <v>1</v>
      </c>
      <c r="W185">
        <v>1</v>
      </c>
      <c r="X185">
        <v>-1404647208</v>
      </c>
      <c r="Y185">
        <f t="shared" si="77"/>
        <v>-0.8</v>
      </c>
      <c r="AA185">
        <v>438.75</v>
      </c>
      <c r="AB185">
        <v>0</v>
      </c>
      <c r="AC185">
        <v>0</v>
      </c>
      <c r="AD185">
        <v>0</v>
      </c>
      <c r="AE185">
        <v>45</v>
      </c>
      <c r="AF185">
        <v>0</v>
      </c>
      <c r="AG185">
        <v>0</v>
      </c>
      <c r="AH185">
        <v>0</v>
      </c>
      <c r="AI185">
        <v>9.75</v>
      </c>
      <c r="AJ185">
        <v>1</v>
      </c>
      <c r="AK185">
        <v>1</v>
      </c>
      <c r="AL185">
        <v>1</v>
      </c>
      <c r="AM185">
        <v>4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-0.8</v>
      </c>
      <c r="AU185" t="s">
        <v>3</v>
      </c>
      <c r="AV185">
        <v>0</v>
      </c>
      <c r="AW185">
        <v>2</v>
      </c>
      <c r="AX185">
        <v>88223708</v>
      </c>
      <c r="AY185">
        <v>1</v>
      </c>
      <c r="AZ185">
        <v>6144</v>
      </c>
      <c r="BA185">
        <v>154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V185">
        <v>0</v>
      </c>
      <c r="CW185">
        <v>0</v>
      </c>
      <c r="CX185">
        <f>ROUND(Y185*Source!I129,7)</f>
        <v>-28.744</v>
      </c>
      <c r="CY185">
        <f>AA185</f>
        <v>438.75</v>
      </c>
      <c r="CZ185">
        <f>AE185</f>
        <v>45</v>
      </c>
      <c r="DA185">
        <f>AI185</f>
        <v>9.75</v>
      </c>
      <c r="DB185">
        <f t="shared" si="78"/>
        <v>-36</v>
      </c>
      <c r="DC185">
        <f t="shared" si="79"/>
        <v>0</v>
      </c>
      <c r="DD185" t="s">
        <v>3</v>
      </c>
      <c r="DE185" t="s">
        <v>3</v>
      </c>
      <c r="DF185">
        <f>ROUND(ROUND(AE185*AI185,0)*CX185,0)</f>
        <v>-12619</v>
      </c>
      <c r="DG185">
        <f t="shared" si="86"/>
        <v>0</v>
      </c>
      <c r="DH185">
        <f t="shared" si="87"/>
        <v>0</v>
      </c>
      <c r="DI185">
        <f>ROUND(ROUND(AH185,0)*CX185,0)</f>
        <v>0</v>
      </c>
      <c r="DJ185">
        <f>DF185</f>
        <v>-12619</v>
      </c>
      <c r="DK185">
        <v>0</v>
      </c>
      <c r="DL185" t="s">
        <v>3</v>
      </c>
      <c r="DM185">
        <v>0</v>
      </c>
      <c r="DN185" t="s">
        <v>3</v>
      </c>
      <c r="DO185">
        <v>0</v>
      </c>
      <c r="GP185">
        <v>0</v>
      </c>
      <c r="GQ185">
        <v>-1</v>
      </c>
      <c r="GR185">
        <v>-1</v>
      </c>
    </row>
    <row r="186" spans="1:200" x14ac:dyDescent="0.2">
      <c r="A186">
        <f>ROW(Source!A132)</f>
        <v>132</v>
      </c>
      <c r="B186">
        <v>88223195</v>
      </c>
      <c r="C186">
        <v>88223711</v>
      </c>
      <c r="D186">
        <v>49510715</v>
      </c>
      <c r="E186">
        <v>70</v>
      </c>
      <c r="F186">
        <v>1</v>
      </c>
      <c r="G186">
        <v>1</v>
      </c>
      <c r="H186">
        <v>1</v>
      </c>
      <c r="I186" t="s">
        <v>504</v>
      </c>
      <c r="J186" t="s">
        <v>3</v>
      </c>
      <c r="K186" t="s">
        <v>505</v>
      </c>
      <c r="L186">
        <v>1191</v>
      </c>
      <c r="N186">
        <v>1013</v>
      </c>
      <c r="O186" t="s">
        <v>472</v>
      </c>
      <c r="P186" t="s">
        <v>472</v>
      </c>
      <c r="Q186">
        <v>1</v>
      </c>
      <c r="W186">
        <v>0</v>
      </c>
      <c r="X186">
        <v>1049124552</v>
      </c>
      <c r="Y186">
        <f t="shared" si="77"/>
        <v>6.7</v>
      </c>
      <c r="AA186">
        <v>0</v>
      </c>
      <c r="AB186">
        <v>0</v>
      </c>
      <c r="AC186">
        <v>0</v>
      </c>
      <c r="AD186">
        <v>379.24</v>
      </c>
      <c r="AE186">
        <v>0</v>
      </c>
      <c r="AF186">
        <v>0</v>
      </c>
      <c r="AG186">
        <v>0</v>
      </c>
      <c r="AH186">
        <v>8.5299999999999994</v>
      </c>
      <c r="AI186">
        <v>1</v>
      </c>
      <c r="AJ186">
        <v>1</v>
      </c>
      <c r="AK186">
        <v>1</v>
      </c>
      <c r="AL186">
        <v>44.46</v>
      </c>
      <c r="AM186">
        <v>4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</v>
      </c>
      <c r="AT186">
        <v>6.7</v>
      </c>
      <c r="AU186" t="s">
        <v>3</v>
      </c>
      <c r="AV186">
        <v>1</v>
      </c>
      <c r="AW186">
        <v>2</v>
      </c>
      <c r="AX186">
        <v>88223715</v>
      </c>
      <c r="AY186">
        <v>1</v>
      </c>
      <c r="AZ186">
        <v>0</v>
      </c>
      <c r="BA186">
        <v>155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U186">
        <f>ROUND(AT186*Source!I132*AH186*AL186,0)</f>
        <v>7752</v>
      </c>
      <c r="CV186">
        <f>ROUND(Y186*Source!I132,7)</f>
        <v>20.441700000000001</v>
      </c>
      <c r="CW186">
        <v>0</v>
      </c>
      <c r="CX186">
        <f>ROUND(Y186*Source!I132,7)</f>
        <v>20.441700000000001</v>
      </c>
      <c r="CY186">
        <f>AD186</f>
        <v>379.24</v>
      </c>
      <c r="CZ186">
        <f>AH186</f>
        <v>8.5299999999999994</v>
      </c>
      <c r="DA186">
        <f>AL186</f>
        <v>44.46</v>
      </c>
      <c r="DB186">
        <f t="shared" si="78"/>
        <v>57.15</v>
      </c>
      <c r="DC186">
        <f t="shared" si="79"/>
        <v>0</v>
      </c>
      <c r="DD186" t="s">
        <v>3</v>
      </c>
      <c r="DE186" t="s">
        <v>3</v>
      </c>
      <c r="DF186">
        <f>ROUND(ROUND(AE186,0)*CX186,0)</f>
        <v>0</v>
      </c>
      <c r="DG186">
        <f t="shared" si="86"/>
        <v>0</v>
      </c>
      <c r="DH186">
        <f t="shared" si="87"/>
        <v>0</v>
      </c>
      <c r="DI186">
        <f>ROUND(ROUND(AH186*AL186,0)*CX186,0)</f>
        <v>7747</v>
      </c>
      <c r="DJ186">
        <f>DI186</f>
        <v>7747</v>
      </c>
      <c r="DK186">
        <v>0</v>
      </c>
      <c r="DL186" t="s">
        <v>3</v>
      </c>
      <c r="DM186">
        <v>0</v>
      </c>
      <c r="DN186" t="s">
        <v>3</v>
      </c>
      <c r="DO186">
        <v>0</v>
      </c>
      <c r="GQ186">
        <v>-1</v>
      </c>
      <c r="GR186">
        <v>-1</v>
      </c>
    </row>
    <row r="187" spans="1:200" x14ac:dyDescent="0.2">
      <c r="A187">
        <f>ROW(Source!A132)</f>
        <v>132</v>
      </c>
      <c r="B187">
        <v>88223195</v>
      </c>
      <c r="C187">
        <v>88223711</v>
      </c>
      <c r="D187">
        <v>49546329</v>
      </c>
      <c r="E187">
        <v>1</v>
      </c>
      <c r="F187">
        <v>1</v>
      </c>
      <c r="G187">
        <v>1</v>
      </c>
      <c r="H187">
        <v>3</v>
      </c>
      <c r="I187" t="s">
        <v>335</v>
      </c>
      <c r="J187" t="s">
        <v>337</v>
      </c>
      <c r="K187" t="s">
        <v>336</v>
      </c>
      <c r="L187">
        <v>1301</v>
      </c>
      <c r="N187">
        <v>1003</v>
      </c>
      <c r="O187" t="s">
        <v>109</v>
      </c>
      <c r="P187" t="s">
        <v>109</v>
      </c>
      <c r="Q187">
        <v>1</v>
      </c>
      <c r="W187">
        <v>0</v>
      </c>
      <c r="X187">
        <v>626859198</v>
      </c>
      <c r="Y187">
        <f t="shared" si="77"/>
        <v>100</v>
      </c>
      <c r="AA187">
        <v>48.07</v>
      </c>
      <c r="AB187">
        <v>0</v>
      </c>
      <c r="AC187">
        <v>0</v>
      </c>
      <c r="AD187">
        <v>0</v>
      </c>
      <c r="AE187">
        <v>4.93</v>
      </c>
      <c r="AF187">
        <v>0</v>
      </c>
      <c r="AG187">
        <v>0</v>
      </c>
      <c r="AH187">
        <v>0</v>
      </c>
      <c r="AI187">
        <v>9.75</v>
      </c>
      <c r="AJ187">
        <v>1</v>
      </c>
      <c r="AK187">
        <v>1</v>
      </c>
      <c r="AL187">
        <v>1</v>
      </c>
      <c r="AM187">
        <v>4</v>
      </c>
      <c r="AN187">
        <v>0</v>
      </c>
      <c r="AO187">
        <v>0</v>
      </c>
      <c r="AP187">
        <v>0</v>
      </c>
      <c r="AQ187">
        <v>0</v>
      </c>
      <c r="AR187">
        <v>0</v>
      </c>
      <c r="AS187" t="s">
        <v>3</v>
      </c>
      <c r="AT187">
        <v>100</v>
      </c>
      <c r="AU187" t="s">
        <v>3</v>
      </c>
      <c r="AV187">
        <v>0</v>
      </c>
      <c r="AW187">
        <v>1</v>
      </c>
      <c r="AX187">
        <v>-1</v>
      </c>
      <c r="AY187">
        <v>0</v>
      </c>
      <c r="AZ187">
        <v>0</v>
      </c>
      <c r="BA187" t="s">
        <v>3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v>0</v>
      </c>
      <c r="CX187">
        <f>ROUND(Y187*Source!I132,7)</f>
        <v>305.10000000000002</v>
      </c>
      <c r="CY187">
        <f>AA187</f>
        <v>48.07</v>
      </c>
      <c r="CZ187">
        <f>AE187</f>
        <v>4.93</v>
      </c>
      <c r="DA187">
        <f>AI187</f>
        <v>9.75</v>
      </c>
      <c r="DB187">
        <f t="shared" si="78"/>
        <v>493</v>
      </c>
      <c r="DC187">
        <f t="shared" si="79"/>
        <v>0</v>
      </c>
      <c r="DD187" t="s">
        <v>3</v>
      </c>
      <c r="DE187" t="s">
        <v>3</v>
      </c>
      <c r="DF187">
        <f>ROUND(ROUND(AE187*AI187,0)*CX187,0)</f>
        <v>14645</v>
      </c>
      <c r="DG187">
        <f t="shared" si="86"/>
        <v>0</v>
      </c>
      <c r="DH187">
        <f t="shared" si="87"/>
        <v>0</v>
      </c>
      <c r="DI187">
        <f>ROUND(ROUND(AH187,0)*CX187,0)</f>
        <v>0</v>
      </c>
      <c r="DJ187">
        <f>DF187</f>
        <v>14645</v>
      </c>
      <c r="DK187">
        <v>0</v>
      </c>
      <c r="DL187" t="s">
        <v>3</v>
      </c>
      <c r="DM187">
        <v>0</v>
      </c>
      <c r="DN187" t="s">
        <v>3</v>
      </c>
      <c r="DO187">
        <v>0</v>
      </c>
      <c r="GP187">
        <v>1</v>
      </c>
      <c r="GQ187">
        <v>-1</v>
      </c>
      <c r="GR187">
        <v>-1</v>
      </c>
    </row>
    <row r="188" spans="1:200" x14ac:dyDescent="0.2">
      <c r="A188">
        <f>ROW(Source!A132)</f>
        <v>132</v>
      </c>
      <c r="B188">
        <v>88223195</v>
      </c>
      <c r="C188">
        <v>88223711</v>
      </c>
      <c r="D188">
        <v>49553415</v>
      </c>
      <c r="E188">
        <v>1</v>
      </c>
      <c r="F188">
        <v>1</v>
      </c>
      <c r="G188">
        <v>1</v>
      </c>
      <c r="H188">
        <v>3</v>
      </c>
      <c r="I188" t="s">
        <v>313</v>
      </c>
      <c r="J188" t="s">
        <v>315</v>
      </c>
      <c r="K188" t="s">
        <v>314</v>
      </c>
      <c r="L188">
        <v>1346</v>
      </c>
      <c r="N188">
        <v>1009</v>
      </c>
      <c r="O188" t="s">
        <v>51</v>
      </c>
      <c r="P188" t="s">
        <v>51</v>
      </c>
      <c r="Q188">
        <v>1</v>
      </c>
      <c r="W188">
        <v>1</v>
      </c>
      <c r="X188">
        <v>-1404647208</v>
      </c>
      <c r="Y188">
        <f t="shared" si="77"/>
        <v>-0.8</v>
      </c>
      <c r="AA188">
        <v>438.75</v>
      </c>
      <c r="AB188">
        <v>0</v>
      </c>
      <c r="AC188">
        <v>0</v>
      </c>
      <c r="AD188">
        <v>0</v>
      </c>
      <c r="AE188">
        <v>45</v>
      </c>
      <c r="AF188">
        <v>0</v>
      </c>
      <c r="AG188">
        <v>0</v>
      </c>
      <c r="AH188">
        <v>0</v>
      </c>
      <c r="AI188">
        <v>9.75</v>
      </c>
      <c r="AJ188">
        <v>1</v>
      </c>
      <c r="AK188">
        <v>1</v>
      </c>
      <c r="AL188">
        <v>1</v>
      </c>
      <c r="AM188">
        <v>4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</v>
      </c>
      <c r="AT188">
        <v>-0.8</v>
      </c>
      <c r="AU188" t="s">
        <v>3</v>
      </c>
      <c r="AV188">
        <v>0</v>
      </c>
      <c r="AW188">
        <v>2</v>
      </c>
      <c r="AX188">
        <v>88223717</v>
      </c>
      <c r="AY188">
        <v>1</v>
      </c>
      <c r="AZ188">
        <v>6144</v>
      </c>
      <c r="BA188">
        <v>157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v>0</v>
      </c>
      <c r="CX188">
        <f>ROUND(Y188*Source!I132,7)</f>
        <v>-2.4407999999999999</v>
      </c>
      <c r="CY188">
        <f>AA188</f>
        <v>438.75</v>
      </c>
      <c r="CZ188">
        <f>AE188</f>
        <v>45</v>
      </c>
      <c r="DA188">
        <f>AI188</f>
        <v>9.75</v>
      </c>
      <c r="DB188">
        <f t="shared" si="78"/>
        <v>-36</v>
      </c>
      <c r="DC188">
        <f t="shared" si="79"/>
        <v>0</v>
      </c>
      <c r="DD188" t="s">
        <v>3</v>
      </c>
      <c r="DE188" t="s">
        <v>3</v>
      </c>
      <c r="DF188">
        <f>ROUND(ROUND(AE188*AI188,0)*CX188,0)</f>
        <v>-1072</v>
      </c>
      <c r="DG188">
        <f t="shared" si="86"/>
        <v>0</v>
      </c>
      <c r="DH188">
        <f t="shared" si="87"/>
        <v>0</v>
      </c>
      <c r="DI188">
        <f>ROUND(ROUND(AH188,0)*CX188,0)</f>
        <v>0</v>
      </c>
      <c r="DJ188">
        <f>DF188</f>
        <v>-1072</v>
      </c>
      <c r="DK188">
        <v>0</v>
      </c>
      <c r="DL188" t="s">
        <v>3</v>
      </c>
      <c r="DM188">
        <v>0</v>
      </c>
      <c r="DN188" t="s">
        <v>3</v>
      </c>
      <c r="DO188">
        <v>0</v>
      </c>
      <c r="GP188">
        <v>0</v>
      </c>
      <c r="GQ188">
        <v>-1</v>
      </c>
      <c r="GR188">
        <v>-1</v>
      </c>
    </row>
    <row r="189" spans="1:200" x14ac:dyDescent="0.2">
      <c r="A189">
        <f>ROW(Source!A135)</f>
        <v>135</v>
      </c>
      <c r="B189">
        <v>88223195</v>
      </c>
      <c r="C189">
        <v>88223720</v>
      </c>
      <c r="D189">
        <v>49510731</v>
      </c>
      <c r="E189">
        <v>70</v>
      </c>
      <c r="F189">
        <v>1</v>
      </c>
      <c r="G189">
        <v>1</v>
      </c>
      <c r="H189">
        <v>1</v>
      </c>
      <c r="I189" t="s">
        <v>539</v>
      </c>
      <c r="J189" t="s">
        <v>3</v>
      </c>
      <c r="K189" t="s">
        <v>540</v>
      </c>
      <c r="L189">
        <v>1191</v>
      </c>
      <c r="N189">
        <v>1013</v>
      </c>
      <c r="O189" t="s">
        <v>472</v>
      </c>
      <c r="P189" t="s">
        <v>472</v>
      </c>
      <c r="Q189">
        <v>1</v>
      </c>
      <c r="W189">
        <v>0</v>
      </c>
      <c r="X189">
        <v>1893946532</v>
      </c>
      <c r="Y189">
        <f t="shared" si="77"/>
        <v>15.3</v>
      </c>
      <c r="AA189">
        <v>0</v>
      </c>
      <c r="AB189">
        <v>0</v>
      </c>
      <c r="AC189">
        <v>0</v>
      </c>
      <c r="AD189">
        <v>403.25</v>
      </c>
      <c r="AE189">
        <v>0</v>
      </c>
      <c r="AF189">
        <v>0</v>
      </c>
      <c r="AG189">
        <v>0</v>
      </c>
      <c r="AH189">
        <v>9.07</v>
      </c>
      <c r="AI189">
        <v>1</v>
      </c>
      <c r="AJ189">
        <v>1</v>
      </c>
      <c r="AK189">
        <v>1</v>
      </c>
      <c r="AL189">
        <v>44.46</v>
      </c>
      <c r="AM189">
        <v>4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</v>
      </c>
      <c r="AT189">
        <v>15.3</v>
      </c>
      <c r="AU189" t="s">
        <v>3</v>
      </c>
      <c r="AV189">
        <v>1</v>
      </c>
      <c r="AW189">
        <v>2</v>
      </c>
      <c r="AX189">
        <v>88223728</v>
      </c>
      <c r="AY189">
        <v>1</v>
      </c>
      <c r="AZ189">
        <v>0</v>
      </c>
      <c r="BA189">
        <v>158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U189">
        <f>ROUND(AT189*Source!I135*AH189*AL189,0)</f>
        <v>192065</v>
      </c>
      <c r="CV189">
        <f>ROUND(Y189*Source!I135,7)</f>
        <v>476.28899999999999</v>
      </c>
      <c r="CW189">
        <v>0</v>
      </c>
      <c r="CX189">
        <f>ROUND(Y189*Source!I135,7)</f>
        <v>476.28899999999999</v>
      </c>
      <c r="CY189">
        <f>AD189</f>
        <v>403.25</v>
      </c>
      <c r="CZ189">
        <f>AH189</f>
        <v>9.07</v>
      </c>
      <c r="DA189">
        <f>AL189</f>
        <v>44.46</v>
      </c>
      <c r="DB189">
        <f t="shared" si="78"/>
        <v>138.77000000000001</v>
      </c>
      <c r="DC189">
        <f t="shared" si="79"/>
        <v>0</v>
      </c>
      <c r="DD189" t="s">
        <v>3</v>
      </c>
      <c r="DE189" t="s">
        <v>3</v>
      </c>
      <c r="DF189">
        <f>ROUND(ROUND(AE189,0)*CX189,0)</f>
        <v>0</v>
      </c>
      <c r="DG189">
        <f t="shared" si="86"/>
        <v>0</v>
      </c>
      <c r="DH189">
        <f t="shared" si="87"/>
        <v>0</v>
      </c>
      <c r="DI189">
        <f>ROUND(ROUND(AH189*AL189,0)*CX189,0)</f>
        <v>191944</v>
      </c>
      <c r="DJ189">
        <f>DI189</f>
        <v>191944</v>
      </c>
      <c r="DK189">
        <v>0</v>
      </c>
      <c r="DL189" t="s">
        <v>3</v>
      </c>
      <c r="DM189">
        <v>0</v>
      </c>
      <c r="DN189" t="s">
        <v>3</v>
      </c>
      <c r="DO189">
        <v>0</v>
      </c>
      <c r="GQ189">
        <v>-1</v>
      </c>
      <c r="GR189">
        <v>-1</v>
      </c>
    </row>
    <row r="190" spans="1:200" x14ac:dyDescent="0.2">
      <c r="A190">
        <f>ROW(Source!A135)</f>
        <v>135</v>
      </c>
      <c r="B190">
        <v>88223195</v>
      </c>
      <c r="C190">
        <v>88223720</v>
      </c>
      <c r="D190">
        <v>49510905</v>
      </c>
      <c r="E190">
        <v>70</v>
      </c>
      <c r="F190">
        <v>1</v>
      </c>
      <c r="G190">
        <v>1</v>
      </c>
      <c r="H190">
        <v>1</v>
      </c>
      <c r="I190" t="s">
        <v>473</v>
      </c>
      <c r="J190" t="s">
        <v>3</v>
      </c>
      <c r="K190" t="s">
        <v>474</v>
      </c>
      <c r="L190">
        <v>1191</v>
      </c>
      <c r="N190">
        <v>1013</v>
      </c>
      <c r="O190" t="s">
        <v>472</v>
      </c>
      <c r="P190" t="s">
        <v>472</v>
      </c>
      <c r="Q190">
        <v>1</v>
      </c>
      <c r="W190">
        <v>0</v>
      </c>
      <c r="X190">
        <v>-1417349443</v>
      </c>
      <c r="Y190">
        <f t="shared" si="77"/>
        <v>4.21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44.46</v>
      </c>
      <c r="AL190">
        <v>1</v>
      </c>
      <c r="AM190">
        <v>4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</v>
      </c>
      <c r="AT190">
        <v>4.21</v>
      </c>
      <c r="AU190" t="s">
        <v>3</v>
      </c>
      <c r="AV190">
        <v>2</v>
      </c>
      <c r="AW190">
        <v>2</v>
      </c>
      <c r="AX190">
        <v>88223729</v>
      </c>
      <c r="AY190">
        <v>1</v>
      </c>
      <c r="AZ190">
        <v>0</v>
      </c>
      <c r="BA190">
        <v>159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V190">
        <v>0</v>
      </c>
      <c r="CW190">
        <v>0</v>
      </c>
      <c r="CX190">
        <f>ROUND(Y190*Source!I135,7)</f>
        <v>131.0573</v>
      </c>
      <c r="CY190">
        <f>AD190</f>
        <v>0</v>
      </c>
      <c r="CZ190">
        <f>AH190</f>
        <v>0</v>
      </c>
      <c r="DA190">
        <f>AL190</f>
        <v>1</v>
      </c>
      <c r="DB190">
        <f t="shared" si="78"/>
        <v>0</v>
      </c>
      <c r="DC190">
        <f t="shared" si="79"/>
        <v>0</v>
      </c>
      <c r="DD190" t="s">
        <v>3</v>
      </c>
      <c r="DE190" t="s">
        <v>3</v>
      </c>
      <c r="DF190">
        <f>ROUND(ROUND(AE190,0)*CX190,0)</f>
        <v>0</v>
      </c>
      <c r="DG190">
        <f t="shared" si="86"/>
        <v>0</v>
      </c>
      <c r="DH190">
        <f>ROUND(ROUND(AG190*AK190,0)*CX190,0)</f>
        <v>0</v>
      </c>
      <c r="DI190">
        <f t="shared" ref="DI190:DI195" si="88">ROUND(ROUND(AH190,0)*CX190,0)</f>
        <v>0</v>
      </c>
      <c r="DJ190">
        <f>DI190</f>
        <v>0</v>
      </c>
      <c r="DK190">
        <v>0</v>
      </c>
      <c r="DL190" t="s">
        <v>3</v>
      </c>
      <c r="DM190">
        <v>0</v>
      </c>
      <c r="DN190" t="s">
        <v>3</v>
      </c>
      <c r="DO190">
        <v>0</v>
      </c>
      <c r="GQ190">
        <v>-1</v>
      </c>
      <c r="GR190">
        <v>-1</v>
      </c>
    </row>
    <row r="191" spans="1:200" x14ac:dyDescent="0.2">
      <c r="A191">
        <f>ROW(Source!A135)</f>
        <v>135</v>
      </c>
      <c r="B191">
        <v>88223195</v>
      </c>
      <c r="C191">
        <v>88223720</v>
      </c>
      <c r="D191">
        <v>49672798</v>
      </c>
      <c r="E191">
        <v>1</v>
      </c>
      <c r="F191">
        <v>1</v>
      </c>
      <c r="G191">
        <v>1</v>
      </c>
      <c r="H191">
        <v>2</v>
      </c>
      <c r="I191" t="s">
        <v>553</v>
      </c>
      <c r="J191" t="s">
        <v>554</v>
      </c>
      <c r="K191" t="s">
        <v>555</v>
      </c>
      <c r="L191">
        <v>1367</v>
      </c>
      <c r="N191">
        <v>1011</v>
      </c>
      <c r="O191" t="s">
        <v>478</v>
      </c>
      <c r="P191" t="s">
        <v>478</v>
      </c>
      <c r="Q191">
        <v>1</v>
      </c>
      <c r="W191">
        <v>0</v>
      </c>
      <c r="X191">
        <v>-1759410705</v>
      </c>
      <c r="Y191">
        <f t="shared" si="77"/>
        <v>7.99</v>
      </c>
      <c r="AA191">
        <v>0</v>
      </c>
      <c r="AB191">
        <v>831.75</v>
      </c>
      <c r="AC191">
        <v>0</v>
      </c>
      <c r="AD191">
        <v>0</v>
      </c>
      <c r="AE191">
        <v>0</v>
      </c>
      <c r="AF191">
        <v>53.87</v>
      </c>
      <c r="AG191">
        <v>0</v>
      </c>
      <c r="AH191">
        <v>0</v>
      </c>
      <c r="AI191">
        <v>1</v>
      </c>
      <c r="AJ191">
        <v>15.44</v>
      </c>
      <c r="AK191">
        <v>44.46</v>
      </c>
      <c r="AL191">
        <v>1</v>
      </c>
      <c r="AM191">
        <v>4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3</v>
      </c>
      <c r="AT191">
        <v>7.99</v>
      </c>
      <c r="AU191" t="s">
        <v>3</v>
      </c>
      <c r="AV191">
        <v>0</v>
      </c>
      <c r="AW191">
        <v>2</v>
      </c>
      <c r="AX191">
        <v>88223730</v>
      </c>
      <c r="AY191">
        <v>1</v>
      </c>
      <c r="AZ191">
        <v>0</v>
      </c>
      <c r="BA191">
        <v>160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V191">
        <v>0</v>
      </c>
      <c r="CW191">
        <f>ROUND(Y191*Source!I135*DO191,7)</f>
        <v>0</v>
      </c>
      <c r="CX191">
        <f>ROUND(Y191*Source!I135,7)</f>
        <v>248.7287</v>
      </c>
      <c r="CY191">
        <f>AB191</f>
        <v>831.75</v>
      </c>
      <c r="CZ191">
        <f>AF191</f>
        <v>53.87</v>
      </c>
      <c r="DA191">
        <f>AJ191</f>
        <v>15.44</v>
      </c>
      <c r="DB191">
        <f t="shared" si="78"/>
        <v>430.42</v>
      </c>
      <c r="DC191">
        <f t="shared" si="79"/>
        <v>0</v>
      </c>
      <c r="DD191" t="s">
        <v>3</v>
      </c>
      <c r="DE191" t="s">
        <v>3</v>
      </c>
      <c r="DF191">
        <f>ROUND(ROUND(AE191,0)*CX191,0)</f>
        <v>0</v>
      </c>
      <c r="DG191">
        <f>ROUND(ROUND(AF191*AJ191,0)*CX191,0)</f>
        <v>206942</v>
      </c>
      <c r="DH191">
        <f>ROUND(ROUND(AG191*AK191,0)*CX191,0)</f>
        <v>0</v>
      </c>
      <c r="DI191">
        <f t="shared" si="88"/>
        <v>0</v>
      </c>
      <c r="DJ191">
        <f>DG191</f>
        <v>206942</v>
      </c>
      <c r="DK191">
        <v>0</v>
      </c>
      <c r="DL191" t="s">
        <v>3</v>
      </c>
      <c r="DM191">
        <v>0</v>
      </c>
      <c r="DN191" t="s">
        <v>3</v>
      </c>
      <c r="DO191">
        <v>0</v>
      </c>
      <c r="GQ191">
        <v>-1</v>
      </c>
      <c r="GR191">
        <v>-1</v>
      </c>
    </row>
    <row r="192" spans="1:200" x14ac:dyDescent="0.2">
      <c r="A192">
        <f>ROW(Source!A135)</f>
        <v>135</v>
      </c>
      <c r="B192">
        <v>88223195</v>
      </c>
      <c r="C192">
        <v>88223720</v>
      </c>
      <c r="D192">
        <v>49673503</v>
      </c>
      <c r="E192">
        <v>1</v>
      </c>
      <c r="F192">
        <v>1</v>
      </c>
      <c r="G192">
        <v>1</v>
      </c>
      <c r="H192">
        <v>2</v>
      </c>
      <c r="I192" t="s">
        <v>485</v>
      </c>
      <c r="J192" t="s">
        <v>486</v>
      </c>
      <c r="K192" t="s">
        <v>487</v>
      </c>
      <c r="L192">
        <v>1367</v>
      </c>
      <c r="N192">
        <v>1011</v>
      </c>
      <c r="O192" t="s">
        <v>478</v>
      </c>
      <c r="P192" t="s">
        <v>478</v>
      </c>
      <c r="Q192">
        <v>1</v>
      </c>
      <c r="W192">
        <v>0</v>
      </c>
      <c r="X192">
        <v>509054691</v>
      </c>
      <c r="Y192">
        <f t="shared" si="77"/>
        <v>0.09</v>
      </c>
      <c r="AA192">
        <v>0</v>
      </c>
      <c r="AB192">
        <v>1014.56</v>
      </c>
      <c r="AC192">
        <v>515.74</v>
      </c>
      <c r="AD192">
        <v>0</v>
      </c>
      <c r="AE192">
        <v>0</v>
      </c>
      <c r="AF192">
        <v>65.709999999999994</v>
      </c>
      <c r="AG192">
        <v>11.6</v>
      </c>
      <c r="AH192">
        <v>0</v>
      </c>
      <c r="AI192">
        <v>1</v>
      </c>
      <c r="AJ192">
        <v>15.44</v>
      </c>
      <c r="AK192">
        <v>44.46</v>
      </c>
      <c r="AL192">
        <v>1</v>
      </c>
      <c r="AM192">
        <v>4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3</v>
      </c>
      <c r="AT192">
        <v>0.09</v>
      </c>
      <c r="AU192" t="s">
        <v>3</v>
      </c>
      <c r="AV192">
        <v>0</v>
      </c>
      <c r="AW192">
        <v>2</v>
      </c>
      <c r="AX192">
        <v>88223731</v>
      </c>
      <c r="AY192">
        <v>1</v>
      </c>
      <c r="AZ192">
        <v>0</v>
      </c>
      <c r="BA192">
        <v>161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V192">
        <v>0</v>
      </c>
      <c r="CW192">
        <f>ROUND(Y192*Source!I135*DO192,7)</f>
        <v>0</v>
      </c>
      <c r="CX192">
        <f>ROUND(Y192*Source!I135,7)</f>
        <v>2.8016999999999999</v>
      </c>
      <c r="CY192">
        <f>AB192</f>
        <v>1014.56</v>
      </c>
      <c r="CZ192">
        <f>AF192</f>
        <v>65.709999999999994</v>
      </c>
      <c r="DA192">
        <f>AJ192</f>
        <v>15.44</v>
      </c>
      <c r="DB192">
        <f t="shared" si="78"/>
        <v>5.91</v>
      </c>
      <c r="DC192">
        <f t="shared" si="79"/>
        <v>1.04</v>
      </c>
      <c r="DD192" t="s">
        <v>3</v>
      </c>
      <c r="DE192" t="s">
        <v>3</v>
      </c>
      <c r="DF192">
        <f>ROUND(ROUND(AE192,0)*CX192,0)</f>
        <v>0</v>
      </c>
      <c r="DG192">
        <f>ROUND(ROUND(AF192*AJ192,0)*CX192,0)</f>
        <v>2844</v>
      </c>
      <c r="DH192">
        <f>ROUND(ROUND(AG192*AK192,0)*CX192,0)</f>
        <v>1446</v>
      </c>
      <c r="DI192">
        <f t="shared" si="88"/>
        <v>0</v>
      </c>
      <c r="DJ192">
        <f>DG192</f>
        <v>2844</v>
      </c>
      <c r="DK192">
        <v>0</v>
      </c>
      <c r="DL192" t="s">
        <v>3</v>
      </c>
      <c r="DM192">
        <v>0</v>
      </c>
      <c r="DN192" t="s">
        <v>3</v>
      </c>
      <c r="DO192">
        <v>0</v>
      </c>
      <c r="GQ192">
        <v>-1</v>
      </c>
      <c r="GR192">
        <v>-1</v>
      </c>
    </row>
    <row r="193" spans="1:200" x14ac:dyDescent="0.2">
      <c r="A193">
        <f>ROW(Source!A135)</f>
        <v>135</v>
      </c>
      <c r="B193">
        <v>88223195</v>
      </c>
      <c r="C193">
        <v>88223720</v>
      </c>
      <c r="D193">
        <v>49673729</v>
      </c>
      <c r="E193">
        <v>1</v>
      </c>
      <c r="F193">
        <v>1</v>
      </c>
      <c r="G193">
        <v>1</v>
      </c>
      <c r="H193">
        <v>2</v>
      </c>
      <c r="I193" t="s">
        <v>556</v>
      </c>
      <c r="J193" t="s">
        <v>557</v>
      </c>
      <c r="K193" t="s">
        <v>558</v>
      </c>
      <c r="L193">
        <v>1367</v>
      </c>
      <c r="N193">
        <v>1011</v>
      </c>
      <c r="O193" t="s">
        <v>478</v>
      </c>
      <c r="P193" t="s">
        <v>478</v>
      </c>
      <c r="Q193">
        <v>1</v>
      </c>
      <c r="W193">
        <v>0</v>
      </c>
      <c r="X193">
        <v>-1111507504</v>
      </c>
      <c r="Y193">
        <f t="shared" ref="Y193:Y202" si="89">AT193</f>
        <v>4.12</v>
      </c>
      <c r="AA193">
        <v>0</v>
      </c>
      <c r="AB193">
        <v>1389.6</v>
      </c>
      <c r="AC193">
        <v>447.27</v>
      </c>
      <c r="AD193">
        <v>0</v>
      </c>
      <c r="AE193">
        <v>0</v>
      </c>
      <c r="AF193">
        <v>90</v>
      </c>
      <c r="AG193">
        <v>10.06</v>
      </c>
      <c r="AH193">
        <v>0</v>
      </c>
      <c r="AI193">
        <v>1</v>
      </c>
      <c r="AJ193">
        <v>15.44</v>
      </c>
      <c r="AK193">
        <v>44.46</v>
      </c>
      <c r="AL193">
        <v>1</v>
      </c>
      <c r="AM193">
        <v>4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3</v>
      </c>
      <c r="AT193">
        <v>4.12</v>
      </c>
      <c r="AU193" t="s">
        <v>3</v>
      </c>
      <c r="AV193">
        <v>0</v>
      </c>
      <c r="AW193">
        <v>2</v>
      </c>
      <c r="AX193">
        <v>88223732</v>
      </c>
      <c r="AY193">
        <v>1</v>
      </c>
      <c r="AZ193">
        <v>0</v>
      </c>
      <c r="BA193">
        <v>162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V193">
        <v>0</v>
      </c>
      <c r="CW193">
        <f>ROUND(Y193*Source!I135*DO193,7)</f>
        <v>0</v>
      </c>
      <c r="CX193">
        <f>ROUND(Y193*Source!I135,7)</f>
        <v>128.25559999999999</v>
      </c>
      <c r="CY193">
        <f>AB193</f>
        <v>1389.6</v>
      </c>
      <c r="CZ193">
        <f>AF193</f>
        <v>90</v>
      </c>
      <c r="DA193">
        <f>AJ193</f>
        <v>15.44</v>
      </c>
      <c r="DB193">
        <f t="shared" ref="DB193:DB202" si="90">ROUND(ROUND(AT193*CZ193,2),2)</f>
        <v>370.8</v>
      </c>
      <c r="DC193">
        <f t="shared" ref="DC193:DC202" si="91">ROUND(ROUND(AT193*AG193,2),2)</f>
        <v>41.45</v>
      </c>
      <c r="DD193" t="s">
        <v>3</v>
      </c>
      <c r="DE193" t="s">
        <v>3</v>
      </c>
      <c r="DF193">
        <f>ROUND(ROUND(AE193,0)*CX193,0)</f>
        <v>0</v>
      </c>
      <c r="DG193">
        <f>ROUND(ROUND(AF193*AJ193,0)*CX193,0)</f>
        <v>178275</v>
      </c>
      <c r="DH193">
        <f>ROUND(ROUND(AG193*AK193,0)*CX193,0)</f>
        <v>57330</v>
      </c>
      <c r="DI193">
        <f t="shared" si="88"/>
        <v>0</v>
      </c>
      <c r="DJ193">
        <f>DG193</f>
        <v>178275</v>
      </c>
      <c r="DK193">
        <v>0</v>
      </c>
      <c r="DL193" t="s">
        <v>3</v>
      </c>
      <c r="DM193">
        <v>0</v>
      </c>
      <c r="DN193" t="s">
        <v>3</v>
      </c>
      <c r="DO193">
        <v>0</v>
      </c>
      <c r="GQ193">
        <v>-1</v>
      </c>
      <c r="GR193">
        <v>-1</v>
      </c>
    </row>
    <row r="194" spans="1:200" x14ac:dyDescent="0.2">
      <c r="A194">
        <f>ROW(Source!A135)</f>
        <v>135</v>
      </c>
      <c r="B194">
        <v>88223195</v>
      </c>
      <c r="C194">
        <v>88223720</v>
      </c>
      <c r="D194">
        <v>49555018</v>
      </c>
      <c r="E194">
        <v>1</v>
      </c>
      <c r="F194">
        <v>1</v>
      </c>
      <c r="G194">
        <v>1</v>
      </c>
      <c r="H194">
        <v>3</v>
      </c>
      <c r="I194" t="s">
        <v>352</v>
      </c>
      <c r="J194" t="s">
        <v>354</v>
      </c>
      <c r="K194" t="s">
        <v>353</v>
      </c>
      <c r="L194">
        <v>1371</v>
      </c>
      <c r="N194">
        <v>1013</v>
      </c>
      <c r="O194" t="s">
        <v>30</v>
      </c>
      <c r="P194" t="s">
        <v>30</v>
      </c>
      <c r="Q194">
        <v>1</v>
      </c>
      <c r="W194">
        <v>0</v>
      </c>
      <c r="X194">
        <v>-48371590</v>
      </c>
      <c r="Y194">
        <f t="shared" si="89"/>
        <v>24.33</v>
      </c>
      <c r="AA194">
        <v>365.14</v>
      </c>
      <c r="AB194">
        <v>0</v>
      </c>
      <c r="AC194">
        <v>0</v>
      </c>
      <c r="AD194">
        <v>0</v>
      </c>
      <c r="AE194">
        <v>37.450000000000003</v>
      </c>
      <c r="AF194">
        <v>0</v>
      </c>
      <c r="AG194">
        <v>0</v>
      </c>
      <c r="AH194">
        <v>0</v>
      </c>
      <c r="AI194">
        <v>9.75</v>
      </c>
      <c r="AJ194">
        <v>1</v>
      </c>
      <c r="AK194">
        <v>1</v>
      </c>
      <c r="AL194">
        <v>1</v>
      </c>
      <c r="AM194">
        <v>4</v>
      </c>
      <c r="AN194">
        <v>0</v>
      </c>
      <c r="AO194">
        <v>0</v>
      </c>
      <c r="AP194">
        <v>0</v>
      </c>
      <c r="AQ194">
        <v>0</v>
      </c>
      <c r="AR194">
        <v>0</v>
      </c>
      <c r="AS194" t="s">
        <v>3</v>
      </c>
      <c r="AT194">
        <v>24.33</v>
      </c>
      <c r="AU194" t="s">
        <v>3</v>
      </c>
      <c r="AV194">
        <v>0</v>
      </c>
      <c r="AW194">
        <v>1</v>
      </c>
      <c r="AX194">
        <v>-1</v>
      </c>
      <c r="AY194">
        <v>0</v>
      </c>
      <c r="AZ194">
        <v>0</v>
      </c>
      <c r="BA194" t="s">
        <v>3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V194">
        <v>0</v>
      </c>
      <c r="CW194">
        <v>0</v>
      </c>
      <c r="CX194">
        <f>ROUND(Y194*Source!I135,7)</f>
        <v>757.39290000000005</v>
      </c>
      <c r="CY194">
        <f>AA194</f>
        <v>365.14</v>
      </c>
      <c r="CZ194">
        <f>AE194</f>
        <v>37.450000000000003</v>
      </c>
      <c r="DA194">
        <f>AI194</f>
        <v>9.75</v>
      </c>
      <c r="DB194">
        <f t="shared" si="90"/>
        <v>911.16</v>
      </c>
      <c r="DC194">
        <f t="shared" si="91"/>
        <v>0</v>
      </c>
      <c r="DD194" t="s">
        <v>3</v>
      </c>
      <c r="DE194" t="s">
        <v>3</v>
      </c>
      <c r="DF194">
        <f>ROUND(ROUND(AE194*AI194,0)*CX194,0)</f>
        <v>276448</v>
      </c>
      <c r="DG194">
        <f>ROUND(ROUND(AF194,0)*CX194,0)</f>
        <v>0</v>
      </c>
      <c r="DH194">
        <f>ROUND(ROUND(AG194,0)*CX194,0)</f>
        <v>0</v>
      </c>
      <c r="DI194">
        <f t="shared" si="88"/>
        <v>0</v>
      </c>
      <c r="DJ194">
        <f>DF194</f>
        <v>276448</v>
      </c>
      <c r="DK194">
        <v>0</v>
      </c>
      <c r="DL194" t="s">
        <v>3</v>
      </c>
      <c r="DM194">
        <v>0</v>
      </c>
      <c r="DN194" t="s">
        <v>3</v>
      </c>
      <c r="DO194">
        <v>0</v>
      </c>
      <c r="GP194">
        <v>1</v>
      </c>
      <c r="GQ194">
        <v>-1</v>
      </c>
      <c r="GR194">
        <v>-1</v>
      </c>
    </row>
    <row r="195" spans="1:200" x14ac:dyDescent="0.2">
      <c r="A195">
        <f>ROW(Source!A135)</f>
        <v>135</v>
      </c>
      <c r="B195">
        <v>88223195</v>
      </c>
      <c r="C195">
        <v>88223720</v>
      </c>
      <c r="D195">
        <v>49555168</v>
      </c>
      <c r="E195">
        <v>1</v>
      </c>
      <c r="F195">
        <v>1</v>
      </c>
      <c r="G195">
        <v>1</v>
      </c>
      <c r="H195">
        <v>3</v>
      </c>
      <c r="I195" t="s">
        <v>348</v>
      </c>
      <c r="J195" t="s">
        <v>350</v>
      </c>
      <c r="K195" t="s">
        <v>349</v>
      </c>
      <c r="L195">
        <v>1346</v>
      </c>
      <c r="N195">
        <v>1009</v>
      </c>
      <c r="O195" t="s">
        <v>51</v>
      </c>
      <c r="P195" t="s">
        <v>51</v>
      </c>
      <c r="Q195">
        <v>1</v>
      </c>
      <c r="W195">
        <v>1</v>
      </c>
      <c r="X195">
        <v>-754936954</v>
      </c>
      <c r="Y195">
        <f t="shared" si="89"/>
        <v>-13.4</v>
      </c>
      <c r="AA195">
        <v>727.16</v>
      </c>
      <c r="AB195">
        <v>0</v>
      </c>
      <c r="AC195">
        <v>0</v>
      </c>
      <c r="AD195">
        <v>0</v>
      </c>
      <c r="AE195">
        <v>74.58</v>
      </c>
      <c r="AF195">
        <v>0</v>
      </c>
      <c r="AG195">
        <v>0</v>
      </c>
      <c r="AH195">
        <v>0</v>
      </c>
      <c r="AI195">
        <v>9.75</v>
      </c>
      <c r="AJ195">
        <v>1</v>
      </c>
      <c r="AK195">
        <v>1</v>
      </c>
      <c r="AL195">
        <v>1</v>
      </c>
      <c r="AM195">
        <v>4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</v>
      </c>
      <c r="AT195">
        <v>-13.4</v>
      </c>
      <c r="AU195" t="s">
        <v>3</v>
      </c>
      <c r="AV195">
        <v>0</v>
      </c>
      <c r="AW195">
        <v>2</v>
      </c>
      <c r="AX195">
        <v>88223733</v>
      </c>
      <c r="AY195">
        <v>1</v>
      </c>
      <c r="AZ195">
        <v>6144</v>
      </c>
      <c r="BA195">
        <v>163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V195">
        <v>0</v>
      </c>
      <c r="CW195">
        <v>0</v>
      </c>
      <c r="CX195">
        <f>ROUND(Y195*Source!I135,7)</f>
        <v>-417.142</v>
      </c>
      <c r="CY195">
        <f>AA195</f>
        <v>727.16</v>
      </c>
      <c r="CZ195">
        <f>AE195</f>
        <v>74.58</v>
      </c>
      <c r="DA195">
        <f>AI195</f>
        <v>9.75</v>
      </c>
      <c r="DB195">
        <f t="shared" si="90"/>
        <v>-999.37</v>
      </c>
      <c r="DC195">
        <f t="shared" si="91"/>
        <v>0</v>
      </c>
      <c r="DD195" t="s">
        <v>3</v>
      </c>
      <c r="DE195" t="s">
        <v>3</v>
      </c>
      <c r="DF195">
        <f>ROUND(ROUND(AE195*AI195,0)*CX195,0)</f>
        <v>-303262</v>
      </c>
      <c r="DG195">
        <f>ROUND(ROUND(AF195,0)*CX195,0)</f>
        <v>0</v>
      </c>
      <c r="DH195">
        <f>ROUND(ROUND(AG195,0)*CX195,0)</f>
        <v>0</v>
      </c>
      <c r="DI195">
        <f t="shared" si="88"/>
        <v>0</v>
      </c>
      <c r="DJ195">
        <f>DF195</f>
        <v>-303262</v>
      </c>
      <c r="DK195">
        <v>0</v>
      </c>
      <c r="DL195" t="s">
        <v>3</v>
      </c>
      <c r="DM195">
        <v>0</v>
      </c>
      <c r="DN195" t="s">
        <v>3</v>
      </c>
      <c r="DO195">
        <v>0</v>
      </c>
      <c r="GP195">
        <v>0</v>
      </c>
      <c r="GQ195">
        <v>-1</v>
      </c>
      <c r="GR195">
        <v>-1</v>
      </c>
    </row>
    <row r="196" spans="1:200" x14ac:dyDescent="0.2">
      <c r="A196">
        <f>ROW(Source!A138)</f>
        <v>138</v>
      </c>
      <c r="B196">
        <v>88223195</v>
      </c>
      <c r="C196">
        <v>88223736</v>
      </c>
      <c r="D196">
        <v>49510731</v>
      </c>
      <c r="E196">
        <v>70</v>
      </c>
      <c r="F196">
        <v>1</v>
      </c>
      <c r="G196">
        <v>1</v>
      </c>
      <c r="H196">
        <v>1</v>
      </c>
      <c r="I196" t="s">
        <v>539</v>
      </c>
      <c r="J196" t="s">
        <v>3</v>
      </c>
      <c r="K196" t="s">
        <v>540</v>
      </c>
      <c r="L196">
        <v>1191</v>
      </c>
      <c r="N196">
        <v>1013</v>
      </c>
      <c r="O196" t="s">
        <v>472</v>
      </c>
      <c r="P196" t="s">
        <v>472</v>
      </c>
      <c r="Q196">
        <v>1</v>
      </c>
      <c r="W196">
        <v>0</v>
      </c>
      <c r="X196">
        <v>1893946532</v>
      </c>
      <c r="Y196">
        <f t="shared" si="89"/>
        <v>15.3</v>
      </c>
      <c r="AA196">
        <v>0</v>
      </c>
      <c r="AB196">
        <v>0</v>
      </c>
      <c r="AC196">
        <v>0</v>
      </c>
      <c r="AD196">
        <v>403.25</v>
      </c>
      <c r="AE196">
        <v>0</v>
      </c>
      <c r="AF196">
        <v>0</v>
      </c>
      <c r="AG196">
        <v>0</v>
      </c>
      <c r="AH196">
        <v>9.07</v>
      </c>
      <c r="AI196">
        <v>1</v>
      </c>
      <c r="AJ196">
        <v>1</v>
      </c>
      <c r="AK196">
        <v>1</v>
      </c>
      <c r="AL196">
        <v>44.46</v>
      </c>
      <c r="AM196">
        <v>4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3</v>
      </c>
      <c r="AT196">
        <v>15.3</v>
      </c>
      <c r="AU196" t="s">
        <v>3</v>
      </c>
      <c r="AV196">
        <v>1</v>
      </c>
      <c r="AW196">
        <v>2</v>
      </c>
      <c r="AX196">
        <v>88223744</v>
      </c>
      <c r="AY196">
        <v>1</v>
      </c>
      <c r="AZ196">
        <v>0</v>
      </c>
      <c r="BA196">
        <v>164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U196">
        <f>ROUND(AT196*Source!I138*AH196*AL196,0)</f>
        <v>33440</v>
      </c>
      <c r="CV196">
        <f>ROUND(Y196*Source!I138,7)</f>
        <v>82.926000000000002</v>
      </c>
      <c r="CW196">
        <v>0</v>
      </c>
      <c r="CX196">
        <f>ROUND(Y196*Source!I138,7)</f>
        <v>82.926000000000002</v>
      </c>
      <c r="CY196">
        <f>AD196</f>
        <v>403.25</v>
      </c>
      <c r="CZ196">
        <f>AH196</f>
        <v>9.07</v>
      </c>
      <c r="DA196">
        <f>AL196</f>
        <v>44.46</v>
      </c>
      <c r="DB196">
        <f t="shared" si="90"/>
        <v>138.77000000000001</v>
      </c>
      <c r="DC196">
        <f t="shared" si="91"/>
        <v>0</v>
      </c>
      <c r="DD196" t="s">
        <v>3</v>
      </c>
      <c r="DE196" t="s">
        <v>3</v>
      </c>
      <c r="DF196">
        <f>ROUND(ROUND(AE196,0)*CX196,0)</f>
        <v>0</v>
      </c>
      <c r="DG196">
        <f>ROUND(ROUND(AF196,0)*CX196,0)</f>
        <v>0</v>
      </c>
      <c r="DH196">
        <f>ROUND(ROUND(AG196,0)*CX196,0)</f>
        <v>0</v>
      </c>
      <c r="DI196">
        <f>ROUND(ROUND(AH196*AL196,0)*CX196,0)</f>
        <v>33419</v>
      </c>
      <c r="DJ196">
        <f>DI196</f>
        <v>33419</v>
      </c>
      <c r="DK196">
        <v>0</v>
      </c>
      <c r="DL196" t="s">
        <v>3</v>
      </c>
      <c r="DM196">
        <v>0</v>
      </c>
      <c r="DN196" t="s">
        <v>3</v>
      </c>
      <c r="DO196">
        <v>0</v>
      </c>
      <c r="GQ196">
        <v>-1</v>
      </c>
      <c r="GR196">
        <v>-1</v>
      </c>
    </row>
    <row r="197" spans="1:200" x14ac:dyDescent="0.2">
      <c r="A197">
        <f>ROW(Source!A138)</f>
        <v>138</v>
      </c>
      <c r="B197">
        <v>88223195</v>
      </c>
      <c r="C197">
        <v>88223736</v>
      </c>
      <c r="D197">
        <v>49510905</v>
      </c>
      <c r="E197">
        <v>70</v>
      </c>
      <c r="F197">
        <v>1</v>
      </c>
      <c r="G197">
        <v>1</v>
      </c>
      <c r="H197">
        <v>1</v>
      </c>
      <c r="I197" t="s">
        <v>473</v>
      </c>
      <c r="J197" t="s">
        <v>3</v>
      </c>
      <c r="K197" t="s">
        <v>474</v>
      </c>
      <c r="L197">
        <v>1191</v>
      </c>
      <c r="N197">
        <v>1013</v>
      </c>
      <c r="O197" t="s">
        <v>472</v>
      </c>
      <c r="P197" t="s">
        <v>472</v>
      </c>
      <c r="Q197">
        <v>1</v>
      </c>
      <c r="W197">
        <v>0</v>
      </c>
      <c r="X197">
        <v>-1417349443</v>
      </c>
      <c r="Y197">
        <f t="shared" si="89"/>
        <v>4.21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44.46</v>
      </c>
      <c r="AL197">
        <v>1</v>
      </c>
      <c r="AM197">
        <v>4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</v>
      </c>
      <c r="AT197">
        <v>4.21</v>
      </c>
      <c r="AU197" t="s">
        <v>3</v>
      </c>
      <c r="AV197">
        <v>2</v>
      </c>
      <c r="AW197">
        <v>2</v>
      </c>
      <c r="AX197">
        <v>88223745</v>
      </c>
      <c r="AY197">
        <v>1</v>
      </c>
      <c r="AZ197">
        <v>0</v>
      </c>
      <c r="BA197">
        <v>165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v>0</v>
      </c>
      <c r="CX197">
        <f>ROUND(Y197*Source!I138,7)</f>
        <v>22.818200000000001</v>
      </c>
      <c r="CY197">
        <f>AD197</f>
        <v>0</v>
      </c>
      <c r="CZ197">
        <f>AH197</f>
        <v>0</v>
      </c>
      <c r="DA197">
        <f>AL197</f>
        <v>1</v>
      </c>
      <c r="DB197">
        <f t="shared" si="90"/>
        <v>0</v>
      </c>
      <c r="DC197">
        <f t="shared" si="91"/>
        <v>0</v>
      </c>
      <c r="DD197" t="s">
        <v>3</v>
      </c>
      <c r="DE197" t="s">
        <v>3</v>
      </c>
      <c r="DF197">
        <f>ROUND(ROUND(AE197,0)*CX197,0)</f>
        <v>0</v>
      </c>
      <c r="DG197">
        <f>ROUND(ROUND(AF197,0)*CX197,0)</f>
        <v>0</v>
      </c>
      <c r="DH197">
        <f>ROUND(ROUND(AG197*AK197,0)*CX197,0)</f>
        <v>0</v>
      </c>
      <c r="DI197">
        <f t="shared" ref="DI197:DI202" si="92">ROUND(ROUND(AH197,0)*CX197,0)</f>
        <v>0</v>
      </c>
      <c r="DJ197">
        <f>DI197</f>
        <v>0</v>
      </c>
      <c r="DK197">
        <v>0</v>
      </c>
      <c r="DL197" t="s">
        <v>3</v>
      </c>
      <c r="DM197">
        <v>0</v>
      </c>
      <c r="DN197" t="s">
        <v>3</v>
      </c>
      <c r="DO197">
        <v>0</v>
      </c>
      <c r="GQ197">
        <v>-1</v>
      </c>
      <c r="GR197">
        <v>-1</v>
      </c>
    </row>
    <row r="198" spans="1:200" x14ac:dyDescent="0.2">
      <c r="A198">
        <f>ROW(Source!A138)</f>
        <v>138</v>
      </c>
      <c r="B198">
        <v>88223195</v>
      </c>
      <c r="C198">
        <v>88223736</v>
      </c>
      <c r="D198">
        <v>49672798</v>
      </c>
      <c r="E198">
        <v>1</v>
      </c>
      <c r="F198">
        <v>1</v>
      </c>
      <c r="G198">
        <v>1</v>
      </c>
      <c r="H198">
        <v>2</v>
      </c>
      <c r="I198" t="s">
        <v>553</v>
      </c>
      <c r="J198" t="s">
        <v>554</v>
      </c>
      <c r="K198" t="s">
        <v>555</v>
      </c>
      <c r="L198">
        <v>1367</v>
      </c>
      <c r="N198">
        <v>1011</v>
      </c>
      <c r="O198" t="s">
        <v>478</v>
      </c>
      <c r="P198" t="s">
        <v>478</v>
      </c>
      <c r="Q198">
        <v>1</v>
      </c>
      <c r="W198">
        <v>0</v>
      </c>
      <c r="X198">
        <v>-1759410705</v>
      </c>
      <c r="Y198">
        <f t="shared" si="89"/>
        <v>7.99</v>
      </c>
      <c r="AA198">
        <v>0</v>
      </c>
      <c r="AB198">
        <v>831.75</v>
      </c>
      <c r="AC198">
        <v>0</v>
      </c>
      <c r="AD198">
        <v>0</v>
      </c>
      <c r="AE198">
        <v>0</v>
      </c>
      <c r="AF198">
        <v>53.87</v>
      </c>
      <c r="AG198">
        <v>0</v>
      </c>
      <c r="AH198">
        <v>0</v>
      </c>
      <c r="AI198">
        <v>1</v>
      </c>
      <c r="AJ198">
        <v>15.44</v>
      </c>
      <c r="AK198">
        <v>44.46</v>
      </c>
      <c r="AL198">
        <v>1</v>
      </c>
      <c r="AM198">
        <v>4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3</v>
      </c>
      <c r="AT198">
        <v>7.99</v>
      </c>
      <c r="AU198" t="s">
        <v>3</v>
      </c>
      <c r="AV198">
        <v>0</v>
      </c>
      <c r="AW198">
        <v>2</v>
      </c>
      <c r="AX198">
        <v>88223746</v>
      </c>
      <c r="AY198">
        <v>1</v>
      </c>
      <c r="AZ198">
        <v>0</v>
      </c>
      <c r="BA198">
        <v>166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f>ROUND(Y198*Source!I138*DO198,7)</f>
        <v>0</v>
      </c>
      <c r="CX198">
        <f>ROUND(Y198*Source!I138,7)</f>
        <v>43.305799999999998</v>
      </c>
      <c r="CY198">
        <f>AB198</f>
        <v>831.75</v>
      </c>
      <c r="CZ198">
        <f>AF198</f>
        <v>53.87</v>
      </c>
      <c r="DA198">
        <f>AJ198</f>
        <v>15.44</v>
      </c>
      <c r="DB198">
        <f t="shared" si="90"/>
        <v>430.42</v>
      </c>
      <c r="DC198">
        <f t="shared" si="91"/>
        <v>0</v>
      </c>
      <c r="DD198" t="s">
        <v>3</v>
      </c>
      <c r="DE198" t="s">
        <v>3</v>
      </c>
      <c r="DF198">
        <f>ROUND(ROUND(AE198,0)*CX198,0)</f>
        <v>0</v>
      </c>
      <c r="DG198">
        <f>ROUND(ROUND(AF198*AJ198,0)*CX198,0)</f>
        <v>36030</v>
      </c>
      <c r="DH198">
        <f>ROUND(ROUND(AG198*AK198,0)*CX198,0)</f>
        <v>0</v>
      </c>
      <c r="DI198">
        <f t="shared" si="92"/>
        <v>0</v>
      </c>
      <c r="DJ198">
        <f>DG198</f>
        <v>36030</v>
      </c>
      <c r="DK198">
        <v>0</v>
      </c>
      <c r="DL198" t="s">
        <v>3</v>
      </c>
      <c r="DM198">
        <v>0</v>
      </c>
      <c r="DN198" t="s">
        <v>3</v>
      </c>
      <c r="DO198">
        <v>0</v>
      </c>
      <c r="GQ198">
        <v>-1</v>
      </c>
      <c r="GR198">
        <v>-1</v>
      </c>
    </row>
    <row r="199" spans="1:200" x14ac:dyDescent="0.2">
      <c r="A199">
        <f>ROW(Source!A138)</f>
        <v>138</v>
      </c>
      <c r="B199">
        <v>88223195</v>
      </c>
      <c r="C199">
        <v>88223736</v>
      </c>
      <c r="D199">
        <v>49673503</v>
      </c>
      <c r="E199">
        <v>1</v>
      </c>
      <c r="F199">
        <v>1</v>
      </c>
      <c r="G199">
        <v>1</v>
      </c>
      <c r="H199">
        <v>2</v>
      </c>
      <c r="I199" t="s">
        <v>485</v>
      </c>
      <c r="J199" t="s">
        <v>486</v>
      </c>
      <c r="K199" t="s">
        <v>487</v>
      </c>
      <c r="L199">
        <v>1367</v>
      </c>
      <c r="N199">
        <v>1011</v>
      </c>
      <c r="O199" t="s">
        <v>478</v>
      </c>
      <c r="P199" t="s">
        <v>478</v>
      </c>
      <c r="Q199">
        <v>1</v>
      </c>
      <c r="W199">
        <v>0</v>
      </c>
      <c r="X199">
        <v>509054691</v>
      </c>
      <c r="Y199">
        <f t="shared" si="89"/>
        <v>0.09</v>
      </c>
      <c r="AA199">
        <v>0</v>
      </c>
      <c r="AB199">
        <v>1014.56</v>
      </c>
      <c r="AC199">
        <v>515.74</v>
      </c>
      <c r="AD199">
        <v>0</v>
      </c>
      <c r="AE199">
        <v>0</v>
      </c>
      <c r="AF199">
        <v>65.709999999999994</v>
      </c>
      <c r="AG199">
        <v>11.6</v>
      </c>
      <c r="AH199">
        <v>0</v>
      </c>
      <c r="AI199">
        <v>1</v>
      </c>
      <c r="AJ199">
        <v>15.44</v>
      </c>
      <c r="AK199">
        <v>44.46</v>
      </c>
      <c r="AL199">
        <v>1</v>
      </c>
      <c r="AM199">
        <v>4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3</v>
      </c>
      <c r="AT199">
        <v>0.09</v>
      </c>
      <c r="AU199" t="s">
        <v>3</v>
      </c>
      <c r="AV199">
        <v>0</v>
      </c>
      <c r="AW199">
        <v>2</v>
      </c>
      <c r="AX199">
        <v>88223747</v>
      </c>
      <c r="AY199">
        <v>1</v>
      </c>
      <c r="AZ199">
        <v>0</v>
      </c>
      <c r="BA199">
        <v>167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f>ROUND(Y199*Source!I138*DO199,7)</f>
        <v>0</v>
      </c>
      <c r="CX199">
        <f>ROUND(Y199*Source!I138,7)</f>
        <v>0.48780000000000001</v>
      </c>
      <c r="CY199">
        <f>AB199</f>
        <v>1014.56</v>
      </c>
      <c r="CZ199">
        <f>AF199</f>
        <v>65.709999999999994</v>
      </c>
      <c r="DA199">
        <f>AJ199</f>
        <v>15.44</v>
      </c>
      <c r="DB199">
        <f t="shared" si="90"/>
        <v>5.91</v>
      </c>
      <c r="DC199">
        <f t="shared" si="91"/>
        <v>1.04</v>
      </c>
      <c r="DD199" t="s">
        <v>3</v>
      </c>
      <c r="DE199" t="s">
        <v>3</v>
      </c>
      <c r="DF199">
        <f>ROUND(ROUND(AE199,0)*CX199,0)</f>
        <v>0</v>
      </c>
      <c r="DG199">
        <f>ROUND(ROUND(AF199*AJ199,0)*CX199,0)</f>
        <v>495</v>
      </c>
      <c r="DH199">
        <f>ROUND(ROUND(AG199*AK199,0)*CX199,0)</f>
        <v>252</v>
      </c>
      <c r="DI199">
        <f t="shared" si="92"/>
        <v>0</v>
      </c>
      <c r="DJ199">
        <f>DG199</f>
        <v>495</v>
      </c>
      <c r="DK199">
        <v>0</v>
      </c>
      <c r="DL199" t="s">
        <v>3</v>
      </c>
      <c r="DM199">
        <v>0</v>
      </c>
      <c r="DN199" t="s">
        <v>3</v>
      </c>
      <c r="DO199">
        <v>0</v>
      </c>
      <c r="GQ199">
        <v>-1</v>
      </c>
      <c r="GR199">
        <v>-1</v>
      </c>
    </row>
    <row r="200" spans="1:200" x14ac:dyDescent="0.2">
      <c r="A200">
        <f>ROW(Source!A138)</f>
        <v>138</v>
      </c>
      <c r="B200">
        <v>88223195</v>
      </c>
      <c r="C200">
        <v>88223736</v>
      </c>
      <c r="D200">
        <v>49673729</v>
      </c>
      <c r="E200">
        <v>1</v>
      </c>
      <c r="F200">
        <v>1</v>
      </c>
      <c r="G200">
        <v>1</v>
      </c>
      <c r="H200">
        <v>2</v>
      </c>
      <c r="I200" t="s">
        <v>556</v>
      </c>
      <c r="J200" t="s">
        <v>557</v>
      </c>
      <c r="K200" t="s">
        <v>558</v>
      </c>
      <c r="L200">
        <v>1367</v>
      </c>
      <c r="N200">
        <v>1011</v>
      </c>
      <c r="O200" t="s">
        <v>478</v>
      </c>
      <c r="P200" t="s">
        <v>478</v>
      </c>
      <c r="Q200">
        <v>1</v>
      </c>
      <c r="W200">
        <v>0</v>
      </c>
      <c r="X200">
        <v>-1111507504</v>
      </c>
      <c r="Y200">
        <f t="shared" si="89"/>
        <v>4.12</v>
      </c>
      <c r="AA200">
        <v>0</v>
      </c>
      <c r="AB200">
        <v>1389.6</v>
      </c>
      <c r="AC200">
        <v>447.27</v>
      </c>
      <c r="AD200">
        <v>0</v>
      </c>
      <c r="AE200">
        <v>0</v>
      </c>
      <c r="AF200">
        <v>90</v>
      </c>
      <c r="AG200">
        <v>10.06</v>
      </c>
      <c r="AH200">
        <v>0</v>
      </c>
      <c r="AI200">
        <v>1</v>
      </c>
      <c r="AJ200">
        <v>15.44</v>
      </c>
      <c r="AK200">
        <v>44.46</v>
      </c>
      <c r="AL200">
        <v>1</v>
      </c>
      <c r="AM200">
        <v>4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3</v>
      </c>
      <c r="AT200">
        <v>4.12</v>
      </c>
      <c r="AU200" t="s">
        <v>3</v>
      </c>
      <c r="AV200">
        <v>0</v>
      </c>
      <c r="AW200">
        <v>2</v>
      </c>
      <c r="AX200">
        <v>88223748</v>
      </c>
      <c r="AY200">
        <v>1</v>
      </c>
      <c r="AZ200">
        <v>0</v>
      </c>
      <c r="BA200">
        <v>168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f>ROUND(Y200*Source!I138*DO200,7)</f>
        <v>0</v>
      </c>
      <c r="CX200">
        <f>ROUND(Y200*Source!I138,7)</f>
        <v>22.330400000000001</v>
      </c>
      <c r="CY200">
        <f>AB200</f>
        <v>1389.6</v>
      </c>
      <c r="CZ200">
        <f>AF200</f>
        <v>90</v>
      </c>
      <c r="DA200">
        <f>AJ200</f>
        <v>15.44</v>
      </c>
      <c r="DB200">
        <f t="shared" si="90"/>
        <v>370.8</v>
      </c>
      <c r="DC200">
        <f t="shared" si="91"/>
        <v>41.45</v>
      </c>
      <c r="DD200" t="s">
        <v>3</v>
      </c>
      <c r="DE200" t="s">
        <v>3</v>
      </c>
      <c r="DF200">
        <f>ROUND(ROUND(AE200,0)*CX200,0)</f>
        <v>0</v>
      </c>
      <c r="DG200">
        <f>ROUND(ROUND(AF200*AJ200,0)*CX200,0)</f>
        <v>31039</v>
      </c>
      <c r="DH200">
        <f>ROUND(ROUND(AG200*AK200,0)*CX200,0)</f>
        <v>9982</v>
      </c>
      <c r="DI200">
        <f t="shared" si="92"/>
        <v>0</v>
      </c>
      <c r="DJ200">
        <f>DG200</f>
        <v>31039</v>
      </c>
      <c r="DK200">
        <v>0</v>
      </c>
      <c r="DL200" t="s">
        <v>3</v>
      </c>
      <c r="DM200">
        <v>0</v>
      </c>
      <c r="DN200" t="s">
        <v>3</v>
      </c>
      <c r="DO200">
        <v>0</v>
      </c>
      <c r="GQ200">
        <v>-1</v>
      </c>
      <c r="GR200">
        <v>-1</v>
      </c>
    </row>
    <row r="201" spans="1:200" x14ac:dyDescent="0.2">
      <c r="A201">
        <f>ROW(Source!A138)</f>
        <v>138</v>
      </c>
      <c r="B201">
        <v>88223195</v>
      </c>
      <c r="C201">
        <v>88223736</v>
      </c>
      <c r="D201">
        <v>49555018</v>
      </c>
      <c r="E201">
        <v>1</v>
      </c>
      <c r="F201">
        <v>1</v>
      </c>
      <c r="G201">
        <v>1</v>
      </c>
      <c r="H201">
        <v>3</v>
      </c>
      <c r="I201" t="s">
        <v>352</v>
      </c>
      <c r="J201" t="s">
        <v>354</v>
      </c>
      <c r="K201" t="s">
        <v>353</v>
      </c>
      <c r="L201">
        <v>1371</v>
      </c>
      <c r="N201">
        <v>1013</v>
      </c>
      <c r="O201" t="s">
        <v>30</v>
      </c>
      <c r="P201" t="s">
        <v>30</v>
      </c>
      <c r="Q201">
        <v>1</v>
      </c>
      <c r="W201">
        <v>0</v>
      </c>
      <c r="X201">
        <v>-48371590</v>
      </c>
      <c r="Y201">
        <f t="shared" si="89"/>
        <v>24.33</v>
      </c>
      <c r="AA201">
        <v>365.14</v>
      </c>
      <c r="AB201">
        <v>0</v>
      </c>
      <c r="AC201">
        <v>0</v>
      </c>
      <c r="AD201">
        <v>0</v>
      </c>
      <c r="AE201">
        <v>37.450000000000003</v>
      </c>
      <c r="AF201">
        <v>0</v>
      </c>
      <c r="AG201">
        <v>0</v>
      </c>
      <c r="AH201">
        <v>0</v>
      </c>
      <c r="AI201">
        <v>9.75</v>
      </c>
      <c r="AJ201">
        <v>1</v>
      </c>
      <c r="AK201">
        <v>1</v>
      </c>
      <c r="AL201">
        <v>1</v>
      </c>
      <c r="AM201">
        <v>4</v>
      </c>
      <c r="AN201">
        <v>0</v>
      </c>
      <c r="AO201">
        <v>0</v>
      </c>
      <c r="AP201">
        <v>0</v>
      </c>
      <c r="AQ201">
        <v>0</v>
      </c>
      <c r="AR201">
        <v>0</v>
      </c>
      <c r="AS201" t="s">
        <v>3</v>
      </c>
      <c r="AT201">
        <v>24.33</v>
      </c>
      <c r="AU201" t="s">
        <v>3</v>
      </c>
      <c r="AV201">
        <v>0</v>
      </c>
      <c r="AW201">
        <v>1</v>
      </c>
      <c r="AX201">
        <v>-1</v>
      </c>
      <c r="AY201">
        <v>0</v>
      </c>
      <c r="AZ201">
        <v>0</v>
      </c>
      <c r="BA201" t="s">
        <v>3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ROUND(Y201*Source!I138,7)</f>
        <v>131.86859999999999</v>
      </c>
      <c r="CY201">
        <f>AA201</f>
        <v>365.14</v>
      </c>
      <c r="CZ201">
        <f>AE201</f>
        <v>37.450000000000003</v>
      </c>
      <c r="DA201">
        <f>AI201</f>
        <v>9.75</v>
      </c>
      <c r="DB201">
        <f t="shared" si="90"/>
        <v>911.16</v>
      </c>
      <c r="DC201">
        <f t="shared" si="91"/>
        <v>0</v>
      </c>
      <c r="DD201" t="s">
        <v>3</v>
      </c>
      <c r="DE201" t="s">
        <v>3</v>
      </c>
      <c r="DF201">
        <f>ROUND(ROUND(AE201*AI201,0)*CX201,0)</f>
        <v>48132</v>
      </c>
      <c r="DG201">
        <f>ROUND(ROUND(AF201,0)*CX201,0)</f>
        <v>0</v>
      </c>
      <c r="DH201">
        <f>ROUND(ROUND(AG201,0)*CX201,0)</f>
        <v>0</v>
      </c>
      <c r="DI201">
        <f t="shared" si="92"/>
        <v>0</v>
      </c>
      <c r="DJ201">
        <f>DF201</f>
        <v>48132</v>
      </c>
      <c r="DK201">
        <v>0</v>
      </c>
      <c r="DL201" t="s">
        <v>3</v>
      </c>
      <c r="DM201">
        <v>0</v>
      </c>
      <c r="DN201" t="s">
        <v>3</v>
      </c>
      <c r="DO201">
        <v>0</v>
      </c>
      <c r="GP201">
        <v>1</v>
      </c>
      <c r="GQ201">
        <v>-1</v>
      </c>
      <c r="GR201">
        <v>-1</v>
      </c>
    </row>
    <row r="202" spans="1:200" x14ac:dyDescent="0.2">
      <c r="A202">
        <f>ROW(Source!A138)</f>
        <v>138</v>
      </c>
      <c r="B202">
        <v>88223195</v>
      </c>
      <c r="C202">
        <v>88223736</v>
      </c>
      <c r="D202">
        <v>49555168</v>
      </c>
      <c r="E202">
        <v>1</v>
      </c>
      <c r="F202">
        <v>1</v>
      </c>
      <c r="G202">
        <v>1</v>
      </c>
      <c r="H202">
        <v>3</v>
      </c>
      <c r="I202" t="s">
        <v>348</v>
      </c>
      <c r="J202" t="s">
        <v>350</v>
      </c>
      <c r="K202" t="s">
        <v>349</v>
      </c>
      <c r="L202">
        <v>1346</v>
      </c>
      <c r="N202">
        <v>1009</v>
      </c>
      <c r="O202" t="s">
        <v>51</v>
      </c>
      <c r="P202" t="s">
        <v>51</v>
      </c>
      <c r="Q202">
        <v>1</v>
      </c>
      <c r="W202">
        <v>1</v>
      </c>
      <c r="X202">
        <v>-754936954</v>
      </c>
      <c r="Y202">
        <f t="shared" si="89"/>
        <v>-13.4</v>
      </c>
      <c r="AA202">
        <v>727.16</v>
      </c>
      <c r="AB202">
        <v>0</v>
      </c>
      <c r="AC202">
        <v>0</v>
      </c>
      <c r="AD202">
        <v>0</v>
      </c>
      <c r="AE202">
        <v>74.58</v>
      </c>
      <c r="AF202">
        <v>0</v>
      </c>
      <c r="AG202">
        <v>0</v>
      </c>
      <c r="AH202">
        <v>0</v>
      </c>
      <c r="AI202">
        <v>9.75</v>
      </c>
      <c r="AJ202">
        <v>1</v>
      </c>
      <c r="AK202">
        <v>1</v>
      </c>
      <c r="AL202">
        <v>1</v>
      </c>
      <c r="AM202">
        <v>4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3</v>
      </c>
      <c r="AT202">
        <v>-13.4</v>
      </c>
      <c r="AU202" t="s">
        <v>3</v>
      </c>
      <c r="AV202">
        <v>0</v>
      </c>
      <c r="AW202">
        <v>2</v>
      </c>
      <c r="AX202">
        <v>88223749</v>
      </c>
      <c r="AY202">
        <v>1</v>
      </c>
      <c r="AZ202">
        <v>6144</v>
      </c>
      <c r="BA202">
        <v>169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ROUND(Y202*Source!I138,7)</f>
        <v>-72.628</v>
      </c>
      <c r="CY202">
        <f>AA202</f>
        <v>727.16</v>
      </c>
      <c r="CZ202">
        <f>AE202</f>
        <v>74.58</v>
      </c>
      <c r="DA202">
        <f>AI202</f>
        <v>9.75</v>
      </c>
      <c r="DB202">
        <f t="shared" si="90"/>
        <v>-999.37</v>
      </c>
      <c r="DC202">
        <f t="shared" si="91"/>
        <v>0</v>
      </c>
      <c r="DD202" t="s">
        <v>3</v>
      </c>
      <c r="DE202" t="s">
        <v>3</v>
      </c>
      <c r="DF202">
        <f>ROUND(ROUND(AE202*AI202,0)*CX202,0)</f>
        <v>-52801</v>
      </c>
      <c r="DG202">
        <f>ROUND(ROUND(AF202,0)*CX202,0)</f>
        <v>0</v>
      </c>
      <c r="DH202">
        <f>ROUND(ROUND(AG202,0)*CX202,0)</f>
        <v>0</v>
      </c>
      <c r="DI202">
        <f t="shared" si="92"/>
        <v>0</v>
      </c>
      <c r="DJ202">
        <f>DF202</f>
        <v>-52801</v>
      </c>
      <c r="DK202">
        <v>0</v>
      </c>
      <c r="DL202" t="s">
        <v>3</v>
      </c>
      <c r="DM202">
        <v>0</v>
      </c>
      <c r="DN202" t="s">
        <v>3</v>
      </c>
      <c r="DO202">
        <v>0</v>
      </c>
      <c r="GP202">
        <v>0</v>
      </c>
      <c r="GQ202">
        <v>-1</v>
      </c>
      <c r="GR202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88223282</v>
      </c>
      <c r="C1">
        <v>88223257</v>
      </c>
      <c r="D1">
        <v>49510719</v>
      </c>
      <c r="E1">
        <v>70</v>
      </c>
      <c r="F1">
        <v>1</v>
      </c>
      <c r="G1">
        <v>1</v>
      </c>
      <c r="H1">
        <v>1</v>
      </c>
      <c r="I1" t="s">
        <v>470</v>
      </c>
      <c r="J1" t="s">
        <v>3</v>
      </c>
      <c r="K1" t="s">
        <v>471</v>
      </c>
      <c r="L1">
        <v>1191</v>
      </c>
      <c r="N1">
        <v>1013</v>
      </c>
      <c r="O1" t="s">
        <v>472</v>
      </c>
      <c r="P1" t="s">
        <v>472</v>
      </c>
      <c r="Q1">
        <v>1</v>
      </c>
      <c r="X1">
        <v>39.549999999999997</v>
      </c>
      <c r="Y1">
        <v>0</v>
      </c>
      <c r="Z1">
        <v>0</v>
      </c>
      <c r="AA1">
        <v>0</v>
      </c>
      <c r="AB1">
        <v>8.74</v>
      </c>
      <c r="AC1">
        <v>0</v>
      </c>
      <c r="AD1">
        <v>1</v>
      </c>
      <c r="AE1">
        <v>1</v>
      </c>
      <c r="AF1" t="s">
        <v>3</v>
      </c>
      <c r="AG1">
        <v>39.549999999999997</v>
      </c>
      <c r="AH1">
        <v>2</v>
      </c>
      <c r="AI1">
        <v>88223258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88223283</v>
      </c>
      <c r="C2">
        <v>88223257</v>
      </c>
      <c r="D2">
        <v>49510905</v>
      </c>
      <c r="E2">
        <v>70</v>
      </c>
      <c r="F2">
        <v>1</v>
      </c>
      <c r="G2">
        <v>1</v>
      </c>
      <c r="H2">
        <v>1</v>
      </c>
      <c r="I2" t="s">
        <v>473</v>
      </c>
      <c r="J2" t="s">
        <v>3</v>
      </c>
      <c r="K2" t="s">
        <v>474</v>
      </c>
      <c r="L2">
        <v>1191</v>
      </c>
      <c r="N2">
        <v>1013</v>
      </c>
      <c r="O2" t="s">
        <v>472</v>
      </c>
      <c r="P2" t="s">
        <v>472</v>
      </c>
      <c r="Q2">
        <v>1</v>
      </c>
      <c r="X2">
        <v>4.01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4.01</v>
      </c>
      <c r="AH2">
        <v>2</v>
      </c>
      <c r="AI2">
        <v>88223259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88223284</v>
      </c>
      <c r="C3">
        <v>88223257</v>
      </c>
      <c r="D3">
        <v>49672528</v>
      </c>
      <c r="E3">
        <v>1</v>
      </c>
      <c r="F3">
        <v>1</v>
      </c>
      <c r="G3">
        <v>1</v>
      </c>
      <c r="H3">
        <v>2</v>
      </c>
      <c r="I3" t="s">
        <v>475</v>
      </c>
      <c r="J3" t="s">
        <v>476</v>
      </c>
      <c r="K3" t="s">
        <v>477</v>
      </c>
      <c r="L3">
        <v>1367</v>
      </c>
      <c r="N3">
        <v>1011</v>
      </c>
      <c r="O3" t="s">
        <v>478</v>
      </c>
      <c r="P3" t="s">
        <v>478</v>
      </c>
      <c r="Q3">
        <v>1</v>
      </c>
      <c r="X3">
        <v>0.1</v>
      </c>
      <c r="Y3">
        <v>0</v>
      </c>
      <c r="Z3">
        <v>120.24</v>
      </c>
      <c r="AA3">
        <v>15.42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0.1</v>
      </c>
      <c r="AH3">
        <v>2</v>
      </c>
      <c r="AI3">
        <v>88223260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88223285</v>
      </c>
      <c r="C4">
        <v>88223257</v>
      </c>
      <c r="D4">
        <v>49672573</v>
      </c>
      <c r="E4">
        <v>1</v>
      </c>
      <c r="F4">
        <v>1</v>
      </c>
      <c r="G4">
        <v>1</v>
      </c>
      <c r="H4">
        <v>2</v>
      </c>
      <c r="I4" t="s">
        <v>479</v>
      </c>
      <c r="J4" t="s">
        <v>480</v>
      </c>
      <c r="K4" t="s">
        <v>481</v>
      </c>
      <c r="L4">
        <v>1367</v>
      </c>
      <c r="N4">
        <v>1011</v>
      </c>
      <c r="O4" t="s">
        <v>478</v>
      </c>
      <c r="P4" t="s">
        <v>478</v>
      </c>
      <c r="Q4">
        <v>1</v>
      </c>
      <c r="X4">
        <v>0.12</v>
      </c>
      <c r="Y4">
        <v>0</v>
      </c>
      <c r="Z4">
        <v>115.4</v>
      </c>
      <c r="AA4">
        <v>13.5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0.12</v>
      </c>
      <c r="AH4">
        <v>2</v>
      </c>
      <c r="AI4">
        <v>88223261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88223286</v>
      </c>
      <c r="C5">
        <v>88223257</v>
      </c>
      <c r="D5">
        <v>49672579</v>
      </c>
      <c r="E5">
        <v>1</v>
      </c>
      <c r="F5">
        <v>1</v>
      </c>
      <c r="G5">
        <v>1</v>
      </c>
      <c r="H5">
        <v>2</v>
      </c>
      <c r="I5" t="s">
        <v>482</v>
      </c>
      <c r="J5" t="s">
        <v>483</v>
      </c>
      <c r="K5" t="s">
        <v>484</v>
      </c>
      <c r="L5">
        <v>1367</v>
      </c>
      <c r="N5">
        <v>1011</v>
      </c>
      <c r="O5" t="s">
        <v>478</v>
      </c>
      <c r="P5" t="s">
        <v>478</v>
      </c>
      <c r="Q5">
        <v>1</v>
      </c>
      <c r="X5">
        <v>3.6</v>
      </c>
      <c r="Y5">
        <v>0</v>
      </c>
      <c r="Z5">
        <v>120.04</v>
      </c>
      <c r="AA5">
        <v>13.5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3.6</v>
      </c>
      <c r="AH5">
        <v>2</v>
      </c>
      <c r="AI5">
        <v>88223262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ROW(Source!A24)</f>
        <v>24</v>
      </c>
      <c r="B6">
        <v>88223287</v>
      </c>
      <c r="C6">
        <v>88223257</v>
      </c>
      <c r="D6">
        <v>49673503</v>
      </c>
      <c r="E6">
        <v>1</v>
      </c>
      <c r="F6">
        <v>1</v>
      </c>
      <c r="G6">
        <v>1</v>
      </c>
      <c r="H6">
        <v>2</v>
      </c>
      <c r="I6" t="s">
        <v>485</v>
      </c>
      <c r="J6" t="s">
        <v>486</v>
      </c>
      <c r="K6" t="s">
        <v>487</v>
      </c>
      <c r="L6">
        <v>1367</v>
      </c>
      <c r="N6">
        <v>1011</v>
      </c>
      <c r="O6" t="s">
        <v>478</v>
      </c>
      <c r="P6" t="s">
        <v>478</v>
      </c>
      <c r="Q6">
        <v>1</v>
      </c>
      <c r="X6">
        <v>0.19</v>
      </c>
      <c r="Y6">
        <v>0</v>
      </c>
      <c r="Z6">
        <v>65.709999999999994</v>
      </c>
      <c r="AA6">
        <v>11.6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0.19</v>
      </c>
      <c r="AH6">
        <v>2</v>
      </c>
      <c r="AI6">
        <v>88223263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ROW(Source!A24)</f>
        <v>24</v>
      </c>
      <c r="B7">
        <v>88223288</v>
      </c>
      <c r="C7">
        <v>88223257</v>
      </c>
      <c r="D7">
        <v>49673658</v>
      </c>
      <c r="E7">
        <v>1</v>
      </c>
      <c r="F7">
        <v>1</v>
      </c>
      <c r="G7">
        <v>1</v>
      </c>
      <c r="H7">
        <v>2</v>
      </c>
      <c r="I7" t="s">
        <v>488</v>
      </c>
      <c r="J7" t="s">
        <v>489</v>
      </c>
      <c r="K7" t="s">
        <v>490</v>
      </c>
      <c r="L7">
        <v>1367</v>
      </c>
      <c r="N7">
        <v>1011</v>
      </c>
      <c r="O7" t="s">
        <v>478</v>
      </c>
      <c r="P7" t="s">
        <v>478</v>
      </c>
      <c r="Q7">
        <v>1</v>
      </c>
      <c r="X7">
        <v>1.46</v>
      </c>
      <c r="Y7">
        <v>0</v>
      </c>
      <c r="Z7">
        <v>1.2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1.46</v>
      </c>
      <c r="AH7">
        <v>2</v>
      </c>
      <c r="AI7">
        <v>88223264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ROW(Source!A24)</f>
        <v>24</v>
      </c>
      <c r="B8">
        <v>88223289</v>
      </c>
      <c r="C8">
        <v>88223257</v>
      </c>
      <c r="D8">
        <v>49673701</v>
      </c>
      <c r="E8">
        <v>1</v>
      </c>
      <c r="F8">
        <v>1</v>
      </c>
      <c r="G8">
        <v>1</v>
      </c>
      <c r="H8">
        <v>2</v>
      </c>
      <c r="I8" t="s">
        <v>491</v>
      </c>
      <c r="J8" t="s">
        <v>492</v>
      </c>
      <c r="K8" t="s">
        <v>493</v>
      </c>
      <c r="L8">
        <v>1367</v>
      </c>
      <c r="N8">
        <v>1011</v>
      </c>
      <c r="O8" t="s">
        <v>478</v>
      </c>
      <c r="P8" t="s">
        <v>478</v>
      </c>
      <c r="Q8">
        <v>1</v>
      </c>
      <c r="X8">
        <v>0.1</v>
      </c>
      <c r="Y8">
        <v>0</v>
      </c>
      <c r="Z8">
        <v>12.31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0.1</v>
      </c>
      <c r="AH8">
        <v>2</v>
      </c>
      <c r="AI8">
        <v>88223265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ROW(Source!A24)</f>
        <v>24</v>
      </c>
      <c r="B9">
        <v>88223290</v>
      </c>
      <c r="C9">
        <v>88223257</v>
      </c>
      <c r="D9">
        <v>49521602</v>
      </c>
      <c r="E9">
        <v>1</v>
      </c>
      <c r="F9">
        <v>1</v>
      </c>
      <c r="G9">
        <v>1</v>
      </c>
      <c r="H9">
        <v>3</v>
      </c>
      <c r="I9" t="s">
        <v>44</v>
      </c>
      <c r="J9" t="s">
        <v>47</v>
      </c>
      <c r="K9" t="s">
        <v>45</v>
      </c>
      <c r="L9">
        <v>1339</v>
      </c>
      <c r="N9">
        <v>1007</v>
      </c>
      <c r="O9" t="s">
        <v>46</v>
      </c>
      <c r="P9" t="s">
        <v>46</v>
      </c>
      <c r="Q9">
        <v>1</v>
      </c>
      <c r="X9">
        <v>1.2</v>
      </c>
      <c r="Y9">
        <v>6.22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1.2</v>
      </c>
      <c r="AH9">
        <v>2</v>
      </c>
      <c r="AI9">
        <v>88223266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ROW(Source!A24)</f>
        <v>24</v>
      </c>
      <c r="B10">
        <v>88223291</v>
      </c>
      <c r="C10">
        <v>88223257</v>
      </c>
      <c r="D10">
        <v>49521608</v>
      </c>
      <c r="E10">
        <v>1</v>
      </c>
      <c r="F10">
        <v>1</v>
      </c>
      <c r="G10">
        <v>1</v>
      </c>
      <c r="H10">
        <v>3</v>
      </c>
      <c r="I10" t="s">
        <v>49</v>
      </c>
      <c r="J10" t="s">
        <v>52</v>
      </c>
      <c r="K10" t="s">
        <v>50</v>
      </c>
      <c r="L10">
        <v>1346</v>
      </c>
      <c r="N10">
        <v>1009</v>
      </c>
      <c r="O10" t="s">
        <v>51</v>
      </c>
      <c r="P10" t="s">
        <v>51</v>
      </c>
      <c r="Q10">
        <v>1</v>
      </c>
      <c r="X10">
        <v>0.36</v>
      </c>
      <c r="Y10">
        <v>6.09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0.36</v>
      </c>
      <c r="AH10">
        <v>2</v>
      </c>
      <c r="AI10">
        <v>88223267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ROW(Source!A24)</f>
        <v>24</v>
      </c>
      <c r="B11">
        <v>88223292</v>
      </c>
      <c r="C11">
        <v>88223257</v>
      </c>
      <c r="D11">
        <v>49524288</v>
      </c>
      <c r="E11">
        <v>1</v>
      </c>
      <c r="F11">
        <v>1</v>
      </c>
      <c r="G11">
        <v>1</v>
      </c>
      <c r="H11">
        <v>3</v>
      </c>
      <c r="I11" t="s">
        <v>54</v>
      </c>
      <c r="J11" t="s">
        <v>56</v>
      </c>
      <c r="K11" t="s">
        <v>55</v>
      </c>
      <c r="L11">
        <v>1348</v>
      </c>
      <c r="N11">
        <v>1009</v>
      </c>
      <c r="O11" t="s">
        <v>20</v>
      </c>
      <c r="P11" t="s">
        <v>20</v>
      </c>
      <c r="Q11">
        <v>1000</v>
      </c>
      <c r="X11">
        <v>4.4000000000000002E-4</v>
      </c>
      <c r="Y11">
        <v>10315.01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4.4000000000000002E-4</v>
      </c>
      <c r="AH11">
        <v>2</v>
      </c>
      <c r="AI11">
        <v>88223268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ROW(Source!A24)</f>
        <v>24</v>
      </c>
      <c r="B12">
        <v>88223293</v>
      </c>
      <c r="C12">
        <v>88223257</v>
      </c>
      <c r="D12">
        <v>49525488</v>
      </c>
      <c r="E12">
        <v>1</v>
      </c>
      <c r="F12">
        <v>1</v>
      </c>
      <c r="G12">
        <v>1</v>
      </c>
      <c r="H12">
        <v>3</v>
      </c>
      <c r="I12" t="s">
        <v>58</v>
      </c>
      <c r="J12" t="s">
        <v>60</v>
      </c>
      <c r="K12" t="s">
        <v>59</v>
      </c>
      <c r="L12">
        <v>1346</v>
      </c>
      <c r="N12">
        <v>1009</v>
      </c>
      <c r="O12" t="s">
        <v>51</v>
      </c>
      <c r="P12" t="s">
        <v>51</v>
      </c>
      <c r="Q12">
        <v>1</v>
      </c>
      <c r="X12">
        <v>21</v>
      </c>
      <c r="Y12">
        <v>9.0399999999999991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21</v>
      </c>
      <c r="AH12">
        <v>2</v>
      </c>
      <c r="AI12">
        <v>88223269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ROW(Source!A24)</f>
        <v>24</v>
      </c>
      <c r="B13">
        <v>88223294</v>
      </c>
      <c r="C13">
        <v>88223257</v>
      </c>
      <c r="D13">
        <v>49525587</v>
      </c>
      <c r="E13">
        <v>1</v>
      </c>
      <c r="F13">
        <v>1</v>
      </c>
      <c r="G13">
        <v>1</v>
      </c>
      <c r="H13">
        <v>3</v>
      </c>
      <c r="I13" t="s">
        <v>62</v>
      </c>
      <c r="J13" t="s">
        <v>64</v>
      </c>
      <c r="K13" t="s">
        <v>63</v>
      </c>
      <c r="L13">
        <v>1348</v>
      </c>
      <c r="N13">
        <v>1009</v>
      </c>
      <c r="O13" t="s">
        <v>20</v>
      </c>
      <c r="P13" t="s">
        <v>20</v>
      </c>
      <c r="Q13">
        <v>1000</v>
      </c>
      <c r="X13">
        <v>1.0000000000000001E-5</v>
      </c>
      <c r="Y13">
        <v>11978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1.0000000000000001E-5</v>
      </c>
      <c r="AH13">
        <v>2</v>
      </c>
      <c r="AI13">
        <v>88223270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ROW(Source!A24)</f>
        <v>24</v>
      </c>
      <c r="B14">
        <v>88223295</v>
      </c>
      <c r="C14">
        <v>88223257</v>
      </c>
      <c r="D14">
        <v>49526683</v>
      </c>
      <c r="E14">
        <v>1</v>
      </c>
      <c r="F14">
        <v>1</v>
      </c>
      <c r="G14">
        <v>1</v>
      </c>
      <c r="H14">
        <v>3</v>
      </c>
      <c r="I14" t="s">
        <v>66</v>
      </c>
      <c r="J14" t="s">
        <v>68</v>
      </c>
      <c r="K14" t="s">
        <v>67</v>
      </c>
      <c r="L14">
        <v>1348</v>
      </c>
      <c r="N14">
        <v>1009</v>
      </c>
      <c r="O14" t="s">
        <v>20</v>
      </c>
      <c r="P14" t="s">
        <v>20</v>
      </c>
      <c r="Q14">
        <v>1000</v>
      </c>
      <c r="X14">
        <v>1E-4</v>
      </c>
      <c r="Y14">
        <v>37900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1E-4</v>
      </c>
      <c r="AH14">
        <v>2</v>
      </c>
      <c r="AI14">
        <v>88223271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ROW(Source!A24)</f>
        <v>24</v>
      </c>
      <c r="B15">
        <v>88223296</v>
      </c>
      <c r="C15">
        <v>88223257</v>
      </c>
      <c r="D15">
        <v>49512671</v>
      </c>
      <c r="E15">
        <v>70</v>
      </c>
      <c r="F15">
        <v>1</v>
      </c>
      <c r="G15">
        <v>1</v>
      </c>
      <c r="H15">
        <v>3</v>
      </c>
      <c r="I15" t="s">
        <v>559</v>
      </c>
      <c r="J15" t="s">
        <v>3</v>
      </c>
      <c r="K15" t="s">
        <v>560</v>
      </c>
      <c r="L15">
        <v>1348</v>
      </c>
      <c r="N15">
        <v>1009</v>
      </c>
      <c r="O15" t="s">
        <v>20</v>
      </c>
      <c r="P15" t="s">
        <v>20</v>
      </c>
      <c r="Q15">
        <v>1000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3</v>
      </c>
      <c r="AG15">
        <v>1</v>
      </c>
      <c r="AH15">
        <v>3</v>
      </c>
      <c r="AI15">
        <v>-1</v>
      </c>
      <c r="AJ15" t="s">
        <v>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ROW(Source!A24)</f>
        <v>24</v>
      </c>
      <c r="B16">
        <v>88223297</v>
      </c>
      <c r="C16">
        <v>88223257</v>
      </c>
      <c r="D16">
        <v>49540265</v>
      </c>
      <c r="E16">
        <v>1</v>
      </c>
      <c r="F16">
        <v>1</v>
      </c>
      <c r="G16">
        <v>1</v>
      </c>
      <c r="H16">
        <v>3</v>
      </c>
      <c r="I16" t="s">
        <v>70</v>
      </c>
      <c r="J16" t="s">
        <v>72</v>
      </c>
      <c r="K16" t="s">
        <v>71</v>
      </c>
      <c r="L16">
        <v>1348</v>
      </c>
      <c r="N16">
        <v>1009</v>
      </c>
      <c r="O16" t="s">
        <v>20</v>
      </c>
      <c r="P16" t="s">
        <v>20</v>
      </c>
      <c r="Q16">
        <v>1000</v>
      </c>
      <c r="X16">
        <v>2.0000000000000001E-4</v>
      </c>
      <c r="Y16">
        <v>7712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2.0000000000000001E-4</v>
      </c>
      <c r="AH16">
        <v>2</v>
      </c>
      <c r="AI16">
        <v>88223272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ROW(Source!A24)</f>
        <v>24</v>
      </c>
      <c r="B17">
        <v>88223298</v>
      </c>
      <c r="C17">
        <v>88223257</v>
      </c>
      <c r="D17">
        <v>49542292</v>
      </c>
      <c r="E17">
        <v>1</v>
      </c>
      <c r="F17">
        <v>1</v>
      </c>
      <c r="G17">
        <v>1</v>
      </c>
      <c r="H17">
        <v>3</v>
      </c>
      <c r="I17" t="s">
        <v>74</v>
      </c>
      <c r="J17" t="s">
        <v>77</v>
      </c>
      <c r="K17" t="s">
        <v>75</v>
      </c>
      <c r="L17">
        <v>1302</v>
      </c>
      <c r="N17">
        <v>1003</v>
      </c>
      <c r="O17" t="s">
        <v>76</v>
      </c>
      <c r="P17" t="s">
        <v>76</v>
      </c>
      <c r="Q17">
        <v>10</v>
      </c>
      <c r="X17">
        <v>1.8700000000000001E-2</v>
      </c>
      <c r="Y17">
        <v>50.24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1.8700000000000001E-2</v>
      </c>
      <c r="AH17">
        <v>2</v>
      </c>
      <c r="AI17">
        <v>88223273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ROW(Source!A24)</f>
        <v>24</v>
      </c>
      <c r="B18">
        <v>88223299</v>
      </c>
      <c r="C18">
        <v>88223257</v>
      </c>
      <c r="D18">
        <v>49542647</v>
      </c>
      <c r="E18">
        <v>1</v>
      </c>
      <c r="F18">
        <v>1</v>
      </c>
      <c r="G18">
        <v>1</v>
      </c>
      <c r="H18">
        <v>3</v>
      </c>
      <c r="I18" t="s">
        <v>79</v>
      </c>
      <c r="J18" t="s">
        <v>81</v>
      </c>
      <c r="K18" t="s">
        <v>80</v>
      </c>
      <c r="L18">
        <v>1348</v>
      </c>
      <c r="N18">
        <v>1009</v>
      </c>
      <c r="O18" t="s">
        <v>20</v>
      </c>
      <c r="P18" t="s">
        <v>20</v>
      </c>
      <c r="Q18">
        <v>1000</v>
      </c>
      <c r="X18">
        <v>3.0000000000000001E-5</v>
      </c>
      <c r="Y18">
        <v>4455.2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3.0000000000000001E-5</v>
      </c>
      <c r="AH18">
        <v>2</v>
      </c>
      <c r="AI18">
        <v>88223274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ROW(Source!A24)</f>
        <v>24</v>
      </c>
      <c r="B19">
        <v>88223300</v>
      </c>
      <c r="C19">
        <v>88223257</v>
      </c>
      <c r="D19">
        <v>49543370</v>
      </c>
      <c r="E19">
        <v>1</v>
      </c>
      <c r="F19">
        <v>1</v>
      </c>
      <c r="G19">
        <v>1</v>
      </c>
      <c r="H19">
        <v>3</v>
      </c>
      <c r="I19" t="s">
        <v>83</v>
      </c>
      <c r="J19" t="s">
        <v>85</v>
      </c>
      <c r="K19" t="s">
        <v>84</v>
      </c>
      <c r="L19">
        <v>1348</v>
      </c>
      <c r="N19">
        <v>1009</v>
      </c>
      <c r="O19" t="s">
        <v>20</v>
      </c>
      <c r="P19" t="s">
        <v>20</v>
      </c>
      <c r="Q19">
        <v>1000</v>
      </c>
      <c r="X19">
        <v>1.9400000000000001E-3</v>
      </c>
      <c r="Y19">
        <v>4920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1.9400000000000001E-3</v>
      </c>
      <c r="AH19">
        <v>2</v>
      </c>
      <c r="AI19">
        <v>88223275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ROW(Source!A24)</f>
        <v>24</v>
      </c>
      <c r="B20">
        <v>88223301</v>
      </c>
      <c r="C20">
        <v>88223257</v>
      </c>
      <c r="D20">
        <v>49546631</v>
      </c>
      <c r="E20">
        <v>1</v>
      </c>
      <c r="F20">
        <v>1</v>
      </c>
      <c r="G20">
        <v>1</v>
      </c>
      <c r="H20">
        <v>3</v>
      </c>
      <c r="I20" t="s">
        <v>87</v>
      </c>
      <c r="J20" t="s">
        <v>89</v>
      </c>
      <c r="K20" t="s">
        <v>88</v>
      </c>
      <c r="L20">
        <v>1339</v>
      </c>
      <c r="N20">
        <v>1007</v>
      </c>
      <c r="O20" t="s">
        <v>46</v>
      </c>
      <c r="P20" t="s">
        <v>46</v>
      </c>
      <c r="Q20">
        <v>1</v>
      </c>
      <c r="X20">
        <v>1.0300000000000001E-3</v>
      </c>
      <c r="Y20">
        <v>1700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1.0300000000000001E-3</v>
      </c>
      <c r="AH20">
        <v>2</v>
      </c>
      <c r="AI20">
        <v>88223276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ROW(Source!A24)</f>
        <v>24</v>
      </c>
      <c r="B21">
        <v>88223302</v>
      </c>
      <c r="C21">
        <v>88223257</v>
      </c>
      <c r="D21">
        <v>49554249</v>
      </c>
      <c r="E21">
        <v>1</v>
      </c>
      <c r="F21">
        <v>1</v>
      </c>
      <c r="G21">
        <v>1</v>
      </c>
      <c r="H21">
        <v>3</v>
      </c>
      <c r="I21" t="s">
        <v>91</v>
      </c>
      <c r="J21" t="s">
        <v>93</v>
      </c>
      <c r="K21" t="s">
        <v>92</v>
      </c>
      <c r="L21">
        <v>1348</v>
      </c>
      <c r="N21">
        <v>1009</v>
      </c>
      <c r="O21" t="s">
        <v>20</v>
      </c>
      <c r="P21" t="s">
        <v>20</v>
      </c>
      <c r="Q21">
        <v>1000</v>
      </c>
      <c r="X21">
        <v>3.1E-4</v>
      </c>
      <c r="Y21">
        <v>15620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3.1E-4</v>
      </c>
      <c r="AH21">
        <v>2</v>
      </c>
      <c r="AI21">
        <v>88223277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ROW(Source!A24)</f>
        <v>24</v>
      </c>
      <c r="B22">
        <v>88223303</v>
      </c>
      <c r="C22">
        <v>88223257</v>
      </c>
      <c r="D22">
        <v>49555362</v>
      </c>
      <c r="E22">
        <v>1</v>
      </c>
      <c r="F22">
        <v>1</v>
      </c>
      <c r="G22">
        <v>1</v>
      </c>
      <c r="H22">
        <v>3</v>
      </c>
      <c r="I22" t="s">
        <v>95</v>
      </c>
      <c r="J22" t="s">
        <v>97</v>
      </c>
      <c r="K22" t="s">
        <v>96</v>
      </c>
      <c r="L22">
        <v>1346</v>
      </c>
      <c r="N22">
        <v>1009</v>
      </c>
      <c r="O22" t="s">
        <v>51</v>
      </c>
      <c r="P22" t="s">
        <v>51</v>
      </c>
      <c r="Q22">
        <v>1</v>
      </c>
      <c r="X22">
        <v>0.6</v>
      </c>
      <c r="Y22">
        <v>9.42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0.6</v>
      </c>
      <c r="AH22">
        <v>2</v>
      </c>
      <c r="AI22">
        <v>88223278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ROW(Source!A41)</f>
        <v>41</v>
      </c>
      <c r="B23">
        <v>88223336</v>
      </c>
      <c r="C23">
        <v>88223320</v>
      </c>
      <c r="D23">
        <v>48043841</v>
      </c>
      <c r="E23">
        <v>68</v>
      </c>
      <c r="F23">
        <v>1</v>
      </c>
      <c r="G23">
        <v>1</v>
      </c>
      <c r="H23">
        <v>1</v>
      </c>
      <c r="I23" t="s">
        <v>470</v>
      </c>
      <c r="J23" t="s">
        <v>3</v>
      </c>
      <c r="K23" t="s">
        <v>471</v>
      </c>
      <c r="L23">
        <v>1191</v>
      </c>
      <c r="N23">
        <v>1013</v>
      </c>
      <c r="O23" t="s">
        <v>472</v>
      </c>
      <c r="P23" t="s">
        <v>472</v>
      </c>
      <c r="Q23">
        <v>1</v>
      </c>
      <c r="X23">
        <v>167.37</v>
      </c>
      <c r="Y23">
        <v>0</v>
      </c>
      <c r="Z23">
        <v>0</v>
      </c>
      <c r="AA23">
        <v>0</v>
      </c>
      <c r="AB23">
        <v>8.74</v>
      </c>
      <c r="AC23">
        <v>0</v>
      </c>
      <c r="AD23">
        <v>1</v>
      </c>
      <c r="AE23">
        <v>1</v>
      </c>
      <c r="AF23" t="s">
        <v>3</v>
      </c>
      <c r="AG23">
        <v>167.37</v>
      </c>
      <c r="AH23">
        <v>2</v>
      </c>
      <c r="AI23">
        <v>88223321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ROW(Source!A41)</f>
        <v>41</v>
      </c>
      <c r="B24">
        <v>88223337</v>
      </c>
      <c r="C24">
        <v>88223320</v>
      </c>
      <c r="D24">
        <v>48044033</v>
      </c>
      <c r="E24">
        <v>68</v>
      </c>
      <c r="F24">
        <v>1</v>
      </c>
      <c r="G24">
        <v>1</v>
      </c>
      <c r="H24">
        <v>1</v>
      </c>
      <c r="I24" t="s">
        <v>473</v>
      </c>
      <c r="J24" t="s">
        <v>3</v>
      </c>
      <c r="K24" t="s">
        <v>474</v>
      </c>
      <c r="L24">
        <v>1191</v>
      </c>
      <c r="N24">
        <v>1013</v>
      </c>
      <c r="O24" t="s">
        <v>472</v>
      </c>
      <c r="P24" t="s">
        <v>472</v>
      </c>
      <c r="Q24">
        <v>1</v>
      </c>
      <c r="X24">
        <v>5.04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5.04</v>
      </c>
      <c r="AH24">
        <v>2</v>
      </c>
      <c r="AI24">
        <v>88223322</v>
      </c>
      <c r="AJ24">
        <v>26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ROW(Source!A41)</f>
        <v>41</v>
      </c>
      <c r="B25">
        <v>88223338</v>
      </c>
      <c r="C25">
        <v>88223320</v>
      </c>
      <c r="D25">
        <v>48205768</v>
      </c>
      <c r="E25">
        <v>1</v>
      </c>
      <c r="F25">
        <v>1</v>
      </c>
      <c r="G25">
        <v>1</v>
      </c>
      <c r="H25">
        <v>2</v>
      </c>
      <c r="I25" t="s">
        <v>494</v>
      </c>
      <c r="J25" t="s">
        <v>495</v>
      </c>
      <c r="K25" t="s">
        <v>496</v>
      </c>
      <c r="L25">
        <v>1367</v>
      </c>
      <c r="N25">
        <v>1011</v>
      </c>
      <c r="O25" t="s">
        <v>478</v>
      </c>
      <c r="P25" t="s">
        <v>478</v>
      </c>
      <c r="Q25">
        <v>1</v>
      </c>
      <c r="X25">
        <v>1.76</v>
      </c>
      <c r="Y25">
        <v>0</v>
      </c>
      <c r="Z25">
        <v>31.26</v>
      </c>
      <c r="AA25">
        <v>13.5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1.76</v>
      </c>
      <c r="AH25">
        <v>2</v>
      </c>
      <c r="AI25">
        <v>88223323</v>
      </c>
      <c r="AJ25">
        <v>27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ROW(Source!A41)</f>
        <v>41</v>
      </c>
      <c r="B26">
        <v>88223339</v>
      </c>
      <c r="C26">
        <v>88223320</v>
      </c>
      <c r="D26">
        <v>48206504</v>
      </c>
      <c r="E26">
        <v>1</v>
      </c>
      <c r="F26">
        <v>1</v>
      </c>
      <c r="G26">
        <v>1</v>
      </c>
      <c r="H26">
        <v>2</v>
      </c>
      <c r="I26" t="s">
        <v>485</v>
      </c>
      <c r="J26" t="s">
        <v>486</v>
      </c>
      <c r="K26" t="s">
        <v>487</v>
      </c>
      <c r="L26">
        <v>1367</v>
      </c>
      <c r="N26">
        <v>1011</v>
      </c>
      <c r="O26" t="s">
        <v>478</v>
      </c>
      <c r="P26" t="s">
        <v>478</v>
      </c>
      <c r="Q26">
        <v>1</v>
      </c>
      <c r="X26">
        <v>3.28</v>
      </c>
      <c r="Y26">
        <v>0</v>
      </c>
      <c r="Z26">
        <v>65.709999999999994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3.28</v>
      </c>
      <c r="AH26">
        <v>2</v>
      </c>
      <c r="AI26">
        <v>88223324</v>
      </c>
      <c r="AJ26">
        <v>28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ROW(Source!A41)</f>
        <v>41</v>
      </c>
      <c r="B27">
        <v>88223340</v>
      </c>
      <c r="C27">
        <v>88223320</v>
      </c>
      <c r="D27">
        <v>48056613</v>
      </c>
      <c r="E27">
        <v>1</v>
      </c>
      <c r="F27">
        <v>1</v>
      </c>
      <c r="G27">
        <v>1</v>
      </c>
      <c r="H27">
        <v>3</v>
      </c>
      <c r="I27" t="s">
        <v>107</v>
      </c>
      <c r="J27" t="s">
        <v>110</v>
      </c>
      <c r="K27" t="s">
        <v>108</v>
      </c>
      <c r="L27">
        <v>1301</v>
      </c>
      <c r="N27">
        <v>1003</v>
      </c>
      <c r="O27" t="s">
        <v>109</v>
      </c>
      <c r="P27" t="s">
        <v>109</v>
      </c>
      <c r="Q27">
        <v>1</v>
      </c>
      <c r="X27">
        <v>347</v>
      </c>
      <c r="Y27">
        <v>6.38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347</v>
      </c>
      <c r="AH27">
        <v>2</v>
      </c>
      <c r="AI27">
        <v>88223325</v>
      </c>
      <c r="AJ27">
        <v>29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ROW(Source!A41)</f>
        <v>41</v>
      </c>
      <c r="B28">
        <v>88223341</v>
      </c>
      <c r="C28">
        <v>88223320</v>
      </c>
      <c r="D28">
        <v>48056614</v>
      </c>
      <c r="E28">
        <v>1</v>
      </c>
      <c r="F28">
        <v>1</v>
      </c>
      <c r="G28">
        <v>1</v>
      </c>
      <c r="H28">
        <v>3</v>
      </c>
      <c r="I28" t="s">
        <v>112</v>
      </c>
      <c r="J28" t="s">
        <v>114</v>
      </c>
      <c r="K28" t="s">
        <v>113</v>
      </c>
      <c r="L28">
        <v>1301</v>
      </c>
      <c r="N28">
        <v>1003</v>
      </c>
      <c r="O28" t="s">
        <v>109</v>
      </c>
      <c r="P28" t="s">
        <v>109</v>
      </c>
      <c r="Q28">
        <v>1</v>
      </c>
      <c r="X28">
        <v>71</v>
      </c>
      <c r="Y28">
        <v>7.95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71</v>
      </c>
      <c r="AH28">
        <v>2</v>
      </c>
      <c r="AI28">
        <v>88223326</v>
      </c>
      <c r="AJ28">
        <v>30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ROW(Source!A41)</f>
        <v>41</v>
      </c>
      <c r="B29">
        <v>88223342</v>
      </c>
      <c r="C29">
        <v>88223320</v>
      </c>
      <c r="D29">
        <v>48056699</v>
      </c>
      <c r="E29">
        <v>1</v>
      </c>
      <c r="F29">
        <v>1</v>
      </c>
      <c r="G29">
        <v>1</v>
      </c>
      <c r="H29">
        <v>3</v>
      </c>
      <c r="I29" t="s">
        <v>116</v>
      </c>
      <c r="J29" t="s">
        <v>118</v>
      </c>
      <c r="K29" t="s">
        <v>117</v>
      </c>
      <c r="L29">
        <v>1302</v>
      </c>
      <c r="N29">
        <v>1003</v>
      </c>
      <c r="O29" t="s">
        <v>76</v>
      </c>
      <c r="P29" t="s">
        <v>76</v>
      </c>
      <c r="Q29">
        <v>10</v>
      </c>
      <c r="X29">
        <v>21.4</v>
      </c>
      <c r="Y29">
        <v>64.099999999999994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21.4</v>
      </c>
      <c r="AH29">
        <v>2</v>
      </c>
      <c r="AI29">
        <v>88223327</v>
      </c>
      <c r="AJ29">
        <v>31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ROW(Source!A41)</f>
        <v>41</v>
      </c>
      <c r="B30">
        <v>88223343</v>
      </c>
      <c r="C30">
        <v>88223320</v>
      </c>
      <c r="D30">
        <v>48058819</v>
      </c>
      <c r="E30">
        <v>1</v>
      </c>
      <c r="F30">
        <v>1</v>
      </c>
      <c r="G30">
        <v>1</v>
      </c>
      <c r="H30">
        <v>3</v>
      </c>
      <c r="I30" t="s">
        <v>120</v>
      </c>
      <c r="J30" t="s">
        <v>123</v>
      </c>
      <c r="K30" t="s">
        <v>121</v>
      </c>
      <c r="L30">
        <v>1455</v>
      </c>
      <c r="N30">
        <v>1013</v>
      </c>
      <c r="O30" t="s">
        <v>122</v>
      </c>
      <c r="P30" t="s">
        <v>122</v>
      </c>
      <c r="Q30">
        <v>1</v>
      </c>
      <c r="X30">
        <v>30.6</v>
      </c>
      <c r="Y30">
        <v>7.03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30.6</v>
      </c>
      <c r="AH30">
        <v>2</v>
      </c>
      <c r="AI30">
        <v>88223328</v>
      </c>
      <c r="AJ30">
        <v>32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ROW(Source!A41)</f>
        <v>41</v>
      </c>
      <c r="B31">
        <v>88223344</v>
      </c>
      <c r="C31">
        <v>88223320</v>
      </c>
      <c r="D31">
        <v>48046556</v>
      </c>
      <c r="E31">
        <v>68</v>
      </c>
      <c r="F31">
        <v>1</v>
      </c>
      <c r="G31">
        <v>1</v>
      </c>
      <c r="H31">
        <v>3</v>
      </c>
      <c r="I31" t="s">
        <v>561</v>
      </c>
      <c r="J31" t="s">
        <v>3</v>
      </c>
      <c r="K31" t="s">
        <v>562</v>
      </c>
      <c r="L31">
        <v>1327</v>
      </c>
      <c r="N31">
        <v>1005</v>
      </c>
      <c r="O31" t="s">
        <v>135</v>
      </c>
      <c r="P31" t="s">
        <v>135</v>
      </c>
      <c r="Q31">
        <v>1</v>
      </c>
      <c r="X31">
        <v>100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 t="s">
        <v>3</v>
      </c>
      <c r="AG31">
        <v>100</v>
      </c>
      <c r="AH31">
        <v>3</v>
      </c>
      <c r="AI31">
        <v>-1</v>
      </c>
      <c r="AJ31" t="s">
        <v>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ROW(Source!A41)</f>
        <v>41</v>
      </c>
      <c r="B32">
        <v>88223345</v>
      </c>
      <c r="C32">
        <v>88223320</v>
      </c>
      <c r="D32">
        <v>48081733</v>
      </c>
      <c r="E32">
        <v>1</v>
      </c>
      <c r="F32">
        <v>1</v>
      </c>
      <c r="G32">
        <v>1</v>
      </c>
      <c r="H32">
        <v>3</v>
      </c>
      <c r="I32" t="s">
        <v>497</v>
      </c>
      <c r="J32" t="s">
        <v>498</v>
      </c>
      <c r="K32" t="s">
        <v>499</v>
      </c>
      <c r="L32">
        <v>1425</v>
      </c>
      <c r="N32">
        <v>1013</v>
      </c>
      <c r="O32" t="s">
        <v>323</v>
      </c>
      <c r="P32" t="s">
        <v>323</v>
      </c>
      <c r="Q32">
        <v>1</v>
      </c>
      <c r="X32">
        <v>8</v>
      </c>
      <c r="Y32">
        <v>50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8</v>
      </c>
      <c r="AH32">
        <v>2</v>
      </c>
      <c r="AI32">
        <v>88223329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ROW(Source!A41)</f>
        <v>41</v>
      </c>
      <c r="B33">
        <v>88223346</v>
      </c>
      <c r="C33">
        <v>88223320</v>
      </c>
      <c r="D33">
        <v>48088197</v>
      </c>
      <c r="E33">
        <v>1</v>
      </c>
      <c r="F33">
        <v>1</v>
      </c>
      <c r="G33">
        <v>1</v>
      </c>
      <c r="H33">
        <v>3</v>
      </c>
      <c r="I33" t="s">
        <v>500</v>
      </c>
      <c r="J33" t="s">
        <v>501</v>
      </c>
      <c r="K33" t="s">
        <v>502</v>
      </c>
      <c r="L33">
        <v>1296</v>
      </c>
      <c r="N33">
        <v>1002</v>
      </c>
      <c r="O33" t="s">
        <v>503</v>
      </c>
      <c r="P33" t="s">
        <v>503</v>
      </c>
      <c r="Q33">
        <v>1</v>
      </c>
      <c r="X33">
        <v>69</v>
      </c>
      <c r="Y33">
        <v>46.86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69</v>
      </c>
      <c r="AH33">
        <v>2</v>
      </c>
      <c r="AI33">
        <v>88223330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ROW(Source!A51)</f>
        <v>51</v>
      </c>
      <c r="B34">
        <v>88223372</v>
      </c>
      <c r="C34">
        <v>88223356</v>
      </c>
      <c r="D34">
        <v>48043841</v>
      </c>
      <c r="E34">
        <v>68</v>
      </c>
      <c r="F34">
        <v>1</v>
      </c>
      <c r="G34">
        <v>1</v>
      </c>
      <c r="H34">
        <v>1</v>
      </c>
      <c r="I34" t="s">
        <v>470</v>
      </c>
      <c r="J34" t="s">
        <v>3</v>
      </c>
      <c r="K34" t="s">
        <v>471</v>
      </c>
      <c r="L34">
        <v>1191</v>
      </c>
      <c r="N34">
        <v>1013</v>
      </c>
      <c r="O34" t="s">
        <v>472</v>
      </c>
      <c r="P34" t="s">
        <v>472</v>
      </c>
      <c r="Q34">
        <v>1</v>
      </c>
      <c r="X34">
        <v>214.09</v>
      </c>
      <c r="Y34">
        <v>0</v>
      </c>
      <c r="Z34">
        <v>0</v>
      </c>
      <c r="AA34">
        <v>0</v>
      </c>
      <c r="AB34">
        <v>8.74</v>
      </c>
      <c r="AC34">
        <v>0</v>
      </c>
      <c r="AD34">
        <v>1</v>
      </c>
      <c r="AE34">
        <v>1</v>
      </c>
      <c r="AF34" t="s">
        <v>3</v>
      </c>
      <c r="AG34">
        <v>214.09</v>
      </c>
      <c r="AH34">
        <v>2</v>
      </c>
      <c r="AI34">
        <v>88223357</v>
      </c>
      <c r="AJ34">
        <v>40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ROW(Source!A51)</f>
        <v>51</v>
      </c>
      <c r="B35">
        <v>88223373</v>
      </c>
      <c r="C35">
        <v>88223356</v>
      </c>
      <c r="D35">
        <v>48044033</v>
      </c>
      <c r="E35">
        <v>68</v>
      </c>
      <c r="F35">
        <v>1</v>
      </c>
      <c r="G35">
        <v>1</v>
      </c>
      <c r="H35">
        <v>1</v>
      </c>
      <c r="I35" t="s">
        <v>473</v>
      </c>
      <c r="J35" t="s">
        <v>3</v>
      </c>
      <c r="K35" t="s">
        <v>474</v>
      </c>
      <c r="L35">
        <v>1191</v>
      </c>
      <c r="N35">
        <v>1013</v>
      </c>
      <c r="O35" t="s">
        <v>472</v>
      </c>
      <c r="P35" t="s">
        <v>472</v>
      </c>
      <c r="Q35">
        <v>1</v>
      </c>
      <c r="X35">
        <v>5.04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2</v>
      </c>
      <c r="AF35" t="s">
        <v>3</v>
      </c>
      <c r="AG35">
        <v>5.04</v>
      </c>
      <c r="AH35">
        <v>2</v>
      </c>
      <c r="AI35">
        <v>88223358</v>
      </c>
      <c r="AJ35">
        <v>41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ROW(Source!A51)</f>
        <v>51</v>
      </c>
      <c r="B36">
        <v>88223374</v>
      </c>
      <c r="C36">
        <v>88223356</v>
      </c>
      <c r="D36">
        <v>48205768</v>
      </c>
      <c r="E36">
        <v>1</v>
      </c>
      <c r="F36">
        <v>1</v>
      </c>
      <c r="G36">
        <v>1</v>
      </c>
      <c r="H36">
        <v>2</v>
      </c>
      <c r="I36" t="s">
        <v>494</v>
      </c>
      <c r="J36" t="s">
        <v>495</v>
      </c>
      <c r="K36" t="s">
        <v>496</v>
      </c>
      <c r="L36">
        <v>1367</v>
      </c>
      <c r="N36">
        <v>1011</v>
      </c>
      <c r="O36" t="s">
        <v>478</v>
      </c>
      <c r="P36" t="s">
        <v>478</v>
      </c>
      <c r="Q36">
        <v>1</v>
      </c>
      <c r="X36">
        <v>1.76</v>
      </c>
      <c r="Y36">
        <v>0</v>
      </c>
      <c r="Z36">
        <v>31.26</v>
      </c>
      <c r="AA36">
        <v>13.5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1.76</v>
      </c>
      <c r="AH36">
        <v>2</v>
      </c>
      <c r="AI36">
        <v>88223359</v>
      </c>
      <c r="AJ36">
        <v>42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ROW(Source!A51)</f>
        <v>51</v>
      </c>
      <c r="B37">
        <v>88223375</v>
      </c>
      <c r="C37">
        <v>88223356</v>
      </c>
      <c r="D37">
        <v>48206504</v>
      </c>
      <c r="E37">
        <v>1</v>
      </c>
      <c r="F37">
        <v>1</v>
      </c>
      <c r="G37">
        <v>1</v>
      </c>
      <c r="H37">
        <v>2</v>
      </c>
      <c r="I37" t="s">
        <v>485</v>
      </c>
      <c r="J37" t="s">
        <v>486</v>
      </c>
      <c r="K37" t="s">
        <v>487</v>
      </c>
      <c r="L37">
        <v>1367</v>
      </c>
      <c r="N37">
        <v>1011</v>
      </c>
      <c r="O37" t="s">
        <v>478</v>
      </c>
      <c r="P37" t="s">
        <v>478</v>
      </c>
      <c r="Q37">
        <v>1</v>
      </c>
      <c r="X37">
        <v>3.28</v>
      </c>
      <c r="Y37">
        <v>0</v>
      </c>
      <c r="Z37">
        <v>65.709999999999994</v>
      </c>
      <c r="AA37">
        <v>11.6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3.28</v>
      </c>
      <c r="AH37">
        <v>2</v>
      </c>
      <c r="AI37">
        <v>88223360</v>
      </c>
      <c r="AJ37">
        <v>43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ROW(Source!A51)</f>
        <v>51</v>
      </c>
      <c r="B38">
        <v>88223376</v>
      </c>
      <c r="C38">
        <v>88223356</v>
      </c>
      <c r="D38">
        <v>48056613</v>
      </c>
      <c r="E38">
        <v>1</v>
      </c>
      <c r="F38">
        <v>1</v>
      </c>
      <c r="G38">
        <v>1</v>
      </c>
      <c r="H38">
        <v>3</v>
      </c>
      <c r="I38" t="s">
        <v>107</v>
      </c>
      <c r="J38" t="s">
        <v>110</v>
      </c>
      <c r="K38" t="s">
        <v>108</v>
      </c>
      <c r="L38">
        <v>1301</v>
      </c>
      <c r="N38">
        <v>1003</v>
      </c>
      <c r="O38" t="s">
        <v>109</v>
      </c>
      <c r="P38" t="s">
        <v>109</v>
      </c>
      <c r="Q38">
        <v>1</v>
      </c>
      <c r="X38">
        <v>429</v>
      </c>
      <c r="Y38">
        <v>6.38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429</v>
      </c>
      <c r="AH38">
        <v>2</v>
      </c>
      <c r="AI38">
        <v>88223361</v>
      </c>
      <c r="AJ38">
        <v>44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ROW(Source!A51)</f>
        <v>51</v>
      </c>
      <c r="B39">
        <v>88223377</v>
      </c>
      <c r="C39">
        <v>88223356</v>
      </c>
      <c r="D39">
        <v>48056614</v>
      </c>
      <c r="E39">
        <v>1</v>
      </c>
      <c r="F39">
        <v>1</v>
      </c>
      <c r="G39">
        <v>1</v>
      </c>
      <c r="H39">
        <v>3</v>
      </c>
      <c r="I39" t="s">
        <v>112</v>
      </c>
      <c r="J39" t="s">
        <v>114</v>
      </c>
      <c r="K39" t="s">
        <v>113</v>
      </c>
      <c r="L39">
        <v>1301</v>
      </c>
      <c r="N39">
        <v>1003</v>
      </c>
      <c r="O39" t="s">
        <v>109</v>
      </c>
      <c r="P39" t="s">
        <v>109</v>
      </c>
      <c r="Q39">
        <v>1</v>
      </c>
      <c r="X39">
        <v>67</v>
      </c>
      <c r="Y39">
        <v>7.95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67</v>
      </c>
      <c r="AH39">
        <v>2</v>
      </c>
      <c r="AI39">
        <v>88223362</v>
      </c>
      <c r="AJ39">
        <v>45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ROW(Source!A51)</f>
        <v>51</v>
      </c>
      <c r="B40">
        <v>88223378</v>
      </c>
      <c r="C40">
        <v>88223356</v>
      </c>
      <c r="D40">
        <v>48056699</v>
      </c>
      <c r="E40">
        <v>1</v>
      </c>
      <c r="F40">
        <v>1</v>
      </c>
      <c r="G40">
        <v>1</v>
      </c>
      <c r="H40">
        <v>3</v>
      </c>
      <c r="I40" t="s">
        <v>116</v>
      </c>
      <c r="J40" t="s">
        <v>118</v>
      </c>
      <c r="K40" t="s">
        <v>117</v>
      </c>
      <c r="L40">
        <v>1302</v>
      </c>
      <c r="N40">
        <v>1003</v>
      </c>
      <c r="O40" t="s">
        <v>76</v>
      </c>
      <c r="P40" t="s">
        <v>76</v>
      </c>
      <c r="Q40">
        <v>10</v>
      </c>
      <c r="X40">
        <v>27.1</v>
      </c>
      <c r="Y40">
        <v>64.099999999999994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27.1</v>
      </c>
      <c r="AH40">
        <v>2</v>
      </c>
      <c r="AI40">
        <v>88223363</v>
      </c>
      <c r="AJ40">
        <v>46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ROW(Source!A51)</f>
        <v>51</v>
      </c>
      <c r="B41">
        <v>88223379</v>
      </c>
      <c r="C41">
        <v>88223356</v>
      </c>
      <c r="D41">
        <v>48058819</v>
      </c>
      <c r="E41">
        <v>1</v>
      </c>
      <c r="F41">
        <v>1</v>
      </c>
      <c r="G41">
        <v>1</v>
      </c>
      <c r="H41">
        <v>3</v>
      </c>
      <c r="I41" t="s">
        <v>120</v>
      </c>
      <c r="J41" t="s">
        <v>123</v>
      </c>
      <c r="K41" t="s">
        <v>121</v>
      </c>
      <c r="L41">
        <v>1455</v>
      </c>
      <c r="N41">
        <v>1013</v>
      </c>
      <c r="O41" t="s">
        <v>122</v>
      </c>
      <c r="P41" t="s">
        <v>122</v>
      </c>
      <c r="Q41">
        <v>1</v>
      </c>
      <c r="X41">
        <v>71.400000000000006</v>
      </c>
      <c r="Y41">
        <v>7.03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71.400000000000006</v>
      </c>
      <c r="AH41">
        <v>2</v>
      </c>
      <c r="AI41">
        <v>88223364</v>
      </c>
      <c r="AJ41">
        <v>47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ROW(Source!A51)</f>
        <v>51</v>
      </c>
      <c r="B42">
        <v>88223380</v>
      </c>
      <c r="C42">
        <v>88223356</v>
      </c>
      <c r="D42">
        <v>48046556</v>
      </c>
      <c r="E42">
        <v>68</v>
      </c>
      <c r="F42">
        <v>1</v>
      </c>
      <c r="G42">
        <v>1</v>
      </c>
      <c r="H42">
        <v>3</v>
      </c>
      <c r="I42" t="s">
        <v>561</v>
      </c>
      <c r="J42" t="s">
        <v>3</v>
      </c>
      <c r="K42" t="s">
        <v>562</v>
      </c>
      <c r="L42">
        <v>1327</v>
      </c>
      <c r="N42">
        <v>1005</v>
      </c>
      <c r="O42" t="s">
        <v>135</v>
      </c>
      <c r="P42" t="s">
        <v>135</v>
      </c>
      <c r="Q42">
        <v>1</v>
      </c>
      <c r="X42">
        <v>100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 t="s">
        <v>3</v>
      </c>
      <c r="AG42">
        <v>100</v>
      </c>
      <c r="AH42">
        <v>3</v>
      </c>
      <c r="AI42">
        <v>-1</v>
      </c>
      <c r="AJ42" t="s">
        <v>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ROW(Source!A51)</f>
        <v>51</v>
      </c>
      <c r="B43">
        <v>88223381</v>
      </c>
      <c r="C43">
        <v>88223356</v>
      </c>
      <c r="D43">
        <v>48081733</v>
      </c>
      <c r="E43">
        <v>1</v>
      </c>
      <c r="F43">
        <v>1</v>
      </c>
      <c r="G43">
        <v>1</v>
      </c>
      <c r="H43">
        <v>3</v>
      </c>
      <c r="I43" t="s">
        <v>497</v>
      </c>
      <c r="J43" t="s">
        <v>498</v>
      </c>
      <c r="K43" t="s">
        <v>499</v>
      </c>
      <c r="L43">
        <v>1425</v>
      </c>
      <c r="N43">
        <v>1013</v>
      </c>
      <c r="O43" t="s">
        <v>323</v>
      </c>
      <c r="P43" t="s">
        <v>323</v>
      </c>
      <c r="Q43">
        <v>1</v>
      </c>
      <c r="X43">
        <v>8</v>
      </c>
      <c r="Y43">
        <v>50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8</v>
      </c>
      <c r="AH43">
        <v>2</v>
      </c>
      <c r="AI43">
        <v>88223365</v>
      </c>
      <c r="AJ43">
        <v>48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ROW(Source!A51)</f>
        <v>51</v>
      </c>
      <c r="B44">
        <v>88223382</v>
      </c>
      <c r="C44">
        <v>88223356</v>
      </c>
      <c r="D44">
        <v>48088197</v>
      </c>
      <c r="E44">
        <v>1</v>
      </c>
      <c r="F44">
        <v>1</v>
      </c>
      <c r="G44">
        <v>1</v>
      </c>
      <c r="H44">
        <v>3</v>
      </c>
      <c r="I44" t="s">
        <v>500</v>
      </c>
      <c r="J44" t="s">
        <v>501</v>
      </c>
      <c r="K44" t="s">
        <v>502</v>
      </c>
      <c r="L44">
        <v>1296</v>
      </c>
      <c r="N44">
        <v>1002</v>
      </c>
      <c r="O44" t="s">
        <v>503</v>
      </c>
      <c r="P44" t="s">
        <v>503</v>
      </c>
      <c r="Q44">
        <v>1</v>
      </c>
      <c r="X44">
        <v>85.5</v>
      </c>
      <c r="Y44">
        <v>46.86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85.5</v>
      </c>
      <c r="AH44">
        <v>2</v>
      </c>
      <c r="AI44">
        <v>88223366</v>
      </c>
      <c r="AJ44">
        <v>49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ROW(Source!A61)</f>
        <v>61</v>
      </c>
      <c r="B45">
        <v>88223408</v>
      </c>
      <c r="C45">
        <v>88223392</v>
      </c>
      <c r="D45">
        <v>49510719</v>
      </c>
      <c r="E45">
        <v>70</v>
      </c>
      <c r="F45">
        <v>1</v>
      </c>
      <c r="G45">
        <v>1</v>
      </c>
      <c r="H45">
        <v>1</v>
      </c>
      <c r="I45" t="s">
        <v>470</v>
      </c>
      <c r="J45" t="s">
        <v>3</v>
      </c>
      <c r="K45" t="s">
        <v>471</v>
      </c>
      <c r="L45">
        <v>1191</v>
      </c>
      <c r="N45">
        <v>1013</v>
      </c>
      <c r="O45" t="s">
        <v>472</v>
      </c>
      <c r="P45" t="s">
        <v>472</v>
      </c>
      <c r="Q45">
        <v>1</v>
      </c>
      <c r="X45">
        <v>187.55</v>
      </c>
      <c r="Y45">
        <v>0</v>
      </c>
      <c r="Z45">
        <v>0</v>
      </c>
      <c r="AA45">
        <v>0</v>
      </c>
      <c r="AB45">
        <v>8.74</v>
      </c>
      <c r="AC45">
        <v>0</v>
      </c>
      <c r="AD45">
        <v>1</v>
      </c>
      <c r="AE45">
        <v>1</v>
      </c>
      <c r="AF45" t="s">
        <v>3</v>
      </c>
      <c r="AG45">
        <v>187.55</v>
      </c>
      <c r="AH45">
        <v>2</v>
      </c>
      <c r="AI45">
        <v>88223393</v>
      </c>
      <c r="AJ45">
        <v>55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ROW(Source!A61)</f>
        <v>61</v>
      </c>
      <c r="B46">
        <v>88223409</v>
      </c>
      <c r="C46">
        <v>88223392</v>
      </c>
      <c r="D46">
        <v>49510905</v>
      </c>
      <c r="E46">
        <v>70</v>
      </c>
      <c r="F46">
        <v>1</v>
      </c>
      <c r="G46">
        <v>1</v>
      </c>
      <c r="H46">
        <v>1</v>
      </c>
      <c r="I46" t="s">
        <v>473</v>
      </c>
      <c r="J46" t="s">
        <v>3</v>
      </c>
      <c r="K46" t="s">
        <v>474</v>
      </c>
      <c r="L46">
        <v>1191</v>
      </c>
      <c r="N46">
        <v>1013</v>
      </c>
      <c r="O46" t="s">
        <v>472</v>
      </c>
      <c r="P46" t="s">
        <v>472</v>
      </c>
      <c r="Q46">
        <v>1</v>
      </c>
      <c r="X46">
        <v>5.04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5.04</v>
      </c>
      <c r="AH46">
        <v>2</v>
      </c>
      <c r="AI46">
        <v>88223394</v>
      </c>
      <c r="AJ46">
        <v>56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ROW(Source!A61)</f>
        <v>61</v>
      </c>
      <c r="B47">
        <v>88223410</v>
      </c>
      <c r="C47">
        <v>88223392</v>
      </c>
      <c r="D47">
        <v>49672767</v>
      </c>
      <c r="E47">
        <v>1</v>
      </c>
      <c r="F47">
        <v>1</v>
      </c>
      <c r="G47">
        <v>1</v>
      </c>
      <c r="H47">
        <v>2</v>
      </c>
      <c r="I47" t="s">
        <v>494</v>
      </c>
      <c r="J47" t="s">
        <v>495</v>
      </c>
      <c r="K47" t="s">
        <v>496</v>
      </c>
      <c r="L47">
        <v>1367</v>
      </c>
      <c r="N47">
        <v>1011</v>
      </c>
      <c r="O47" t="s">
        <v>478</v>
      </c>
      <c r="P47" t="s">
        <v>478</v>
      </c>
      <c r="Q47">
        <v>1</v>
      </c>
      <c r="X47">
        <v>1.76</v>
      </c>
      <c r="Y47">
        <v>0</v>
      </c>
      <c r="Z47">
        <v>31.26</v>
      </c>
      <c r="AA47">
        <v>13.5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1.76</v>
      </c>
      <c r="AH47">
        <v>2</v>
      </c>
      <c r="AI47">
        <v>88223395</v>
      </c>
      <c r="AJ47">
        <v>57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ROW(Source!A61)</f>
        <v>61</v>
      </c>
      <c r="B48">
        <v>88223411</v>
      </c>
      <c r="C48">
        <v>88223392</v>
      </c>
      <c r="D48">
        <v>49673503</v>
      </c>
      <c r="E48">
        <v>1</v>
      </c>
      <c r="F48">
        <v>1</v>
      </c>
      <c r="G48">
        <v>1</v>
      </c>
      <c r="H48">
        <v>2</v>
      </c>
      <c r="I48" t="s">
        <v>485</v>
      </c>
      <c r="J48" t="s">
        <v>486</v>
      </c>
      <c r="K48" t="s">
        <v>487</v>
      </c>
      <c r="L48">
        <v>1367</v>
      </c>
      <c r="N48">
        <v>1011</v>
      </c>
      <c r="O48" t="s">
        <v>478</v>
      </c>
      <c r="P48" t="s">
        <v>478</v>
      </c>
      <c r="Q48">
        <v>1</v>
      </c>
      <c r="X48">
        <v>3.28</v>
      </c>
      <c r="Y48">
        <v>0</v>
      </c>
      <c r="Z48">
        <v>65.709999999999994</v>
      </c>
      <c r="AA48">
        <v>11.6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3.28</v>
      </c>
      <c r="AH48">
        <v>2</v>
      </c>
      <c r="AI48">
        <v>88223396</v>
      </c>
      <c r="AJ48">
        <v>58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ROW(Source!A61)</f>
        <v>61</v>
      </c>
      <c r="B49">
        <v>88223412</v>
      </c>
      <c r="C49">
        <v>88223392</v>
      </c>
      <c r="D49">
        <v>49523448</v>
      </c>
      <c r="E49">
        <v>1</v>
      </c>
      <c r="F49">
        <v>1</v>
      </c>
      <c r="G49">
        <v>1</v>
      </c>
      <c r="H49">
        <v>3</v>
      </c>
      <c r="I49" t="s">
        <v>107</v>
      </c>
      <c r="J49" t="s">
        <v>110</v>
      </c>
      <c r="K49" t="s">
        <v>108</v>
      </c>
      <c r="L49">
        <v>1301</v>
      </c>
      <c r="N49">
        <v>1003</v>
      </c>
      <c r="O49" t="s">
        <v>109</v>
      </c>
      <c r="P49" t="s">
        <v>109</v>
      </c>
      <c r="Q49">
        <v>1</v>
      </c>
      <c r="X49">
        <v>347</v>
      </c>
      <c r="Y49">
        <v>6.38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347</v>
      </c>
      <c r="AH49">
        <v>2</v>
      </c>
      <c r="AI49">
        <v>88223397</v>
      </c>
      <c r="AJ49">
        <v>59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ROW(Source!A61)</f>
        <v>61</v>
      </c>
      <c r="B50">
        <v>88223413</v>
      </c>
      <c r="C50">
        <v>88223392</v>
      </c>
      <c r="D50">
        <v>49523449</v>
      </c>
      <c r="E50">
        <v>1</v>
      </c>
      <c r="F50">
        <v>1</v>
      </c>
      <c r="G50">
        <v>1</v>
      </c>
      <c r="H50">
        <v>3</v>
      </c>
      <c r="I50" t="s">
        <v>112</v>
      </c>
      <c r="J50" t="s">
        <v>114</v>
      </c>
      <c r="K50" t="s">
        <v>113</v>
      </c>
      <c r="L50">
        <v>1301</v>
      </c>
      <c r="N50">
        <v>1003</v>
      </c>
      <c r="O50" t="s">
        <v>109</v>
      </c>
      <c r="P50" t="s">
        <v>109</v>
      </c>
      <c r="Q50">
        <v>1</v>
      </c>
      <c r="X50">
        <v>71</v>
      </c>
      <c r="Y50">
        <v>7.95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71</v>
      </c>
      <c r="AH50">
        <v>2</v>
      </c>
      <c r="AI50">
        <v>88223398</v>
      </c>
      <c r="AJ50">
        <v>60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ROW(Source!A61)</f>
        <v>61</v>
      </c>
      <c r="B51">
        <v>88223414</v>
      </c>
      <c r="C51">
        <v>88223392</v>
      </c>
      <c r="D51">
        <v>49523534</v>
      </c>
      <c r="E51">
        <v>1</v>
      </c>
      <c r="F51">
        <v>1</v>
      </c>
      <c r="G51">
        <v>1</v>
      </c>
      <c r="H51">
        <v>3</v>
      </c>
      <c r="I51" t="s">
        <v>116</v>
      </c>
      <c r="J51" t="s">
        <v>118</v>
      </c>
      <c r="K51" t="s">
        <v>117</v>
      </c>
      <c r="L51">
        <v>1302</v>
      </c>
      <c r="N51">
        <v>1003</v>
      </c>
      <c r="O51" t="s">
        <v>76</v>
      </c>
      <c r="P51" t="s">
        <v>76</v>
      </c>
      <c r="Q51">
        <v>10</v>
      </c>
      <c r="X51">
        <v>20.7</v>
      </c>
      <c r="Y51">
        <v>64.099999999999994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20.7</v>
      </c>
      <c r="AH51">
        <v>2</v>
      </c>
      <c r="AI51">
        <v>88223399</v>
      </c>
      <c r="AJ51">
        <v>61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ROW(Source!A61)</f>
        <v>61</v>
      </c>
      <c r="B52">
        <v>88223415</v>
      </c>
      <c r="C52">
        <v>88223392</v>
      </c>
      <c r="D52">
        <v>49525611</v>
      </c>
      <c r="E52">
        <v>1</v>
      </c>
      <c r="F52">
        <v>1</v>
      </c>
      <c r="G52">
        <v>1</v>
      </c>
      <c r="H52">
        <v>3</v>
      </c>
      <c r="I52" t="s">
        <v>120</v>
      </c>
      <c r="J52" t="s">
        <v>123</v>
      </c>
      <c r="K52" t="s">
        <v>121</v>
      </c>
      <c r="L52">
        <v>1455</v>
      </c>
      <c r="N52">
        <v>1013</v>
      </c>
      <c r="O52" t="s">
        <v>122</v>
      </c>
      <c r="P52" t="s">
        <v>122</v>
      </c>
      <c r="Q52">
        <v>1</v>
      </c>
      <c r="X52">
        <v>60.6</v>
      </c>
      <c r="Y52">
        <v>7.03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60.6</v>
      </c>
      <c r="AH52">
        <v>2</v>
      </c>
      <c r="AI52">
        <v>88223400</v>
      </c>
      <c r="AJ52">
        <v>62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ROW(Source!A61)</f>
        <v>61</v>
      </c>
      <c r="B53">
        <v>88223416</v>
      </c>
      <c r="C53">
        <v>88223392</v>
      </c>
      <c r="D53">
        <v>49513413</v>
      </c>
      <c r="E53">
        <v>70</v>
      </c>
      <c r="F53">
        <v>1</v>
      </c>
      <c r="G53">
        <v>1</v>
      </c>
      <c r="H53">
        <v>3</v>
      </c>
      <c r="I53" t="s">
        <v>561</v>
      </c>
      <c r="J53" t="s">
        <v>3</v>
      </c>
      <c r="K53" t="s">
        <v>562</v>
      </c>
      <c r="L53">
        <v>1327</v>
      </c>
      <c r="N53">
        <v>1005</v>
      </c>
      <c r="O53" t="s">
        <v>135</v>
      </c>
      <c r="P53" t="s">
        <v>135</v>
      </c>
      <c r="Q53">
        <v>1</v>
      </c>
      <c r="X53">
        <v>100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 t="s">
        <v>3</v>
      </c>
      <c r="AG53">
        <v>100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ROW(Source!A61)</f>
        <v>61</v>
      </c>
      <c r="B54">
        <v>88223417</v>
      </c>
      <c r="C54">
        <v>88223392</v>
      </c>
      <c r="D54">
        <v>49548580</v>
      </c>
      <c r="E54">
        <v>1</v>
      </c>
      <c r="F54">
        <v>1</v>
      </c>
      <c r="G54">
        <v>1</v>
      </c>
      <c r="H54">
        <v>3</v>
      </c>
      <c r="I54" t="s">
        <v>497</v>
      </c>
      <c r="J54" t="s">
        <v>498</v>
      </c>
      <c r="K54" t="s">
        <v>499</v>
      </c>
      <c r="L54">
        <v>1425</v>
      </c>
      <c r="N54">
        <v>1013</v>
      </c>
      <c r="O54" t="s">
        <v>323</v>
      </c>
      <c r="P54" t="s">
        <v>323</v>
      </c>
      <c r="Q54">
        <v>1</v>
      </c>
      <c r="X54">
        <v>8</v>
      </c>
      <c r="Y54">
        <v>50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8</v>
      </c>
      <c r="AH54">
        <v>2</v>
      </c>
      <c r="AI54">
        <v>88223401</v>
      </c>
      <c r="AJ54">
        <v>63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ROW(Source!A61)</f>
        <v>61</v>
      </c>
      <c r="B55">
        <v>88223418</v>
      </c>
      <c r="C55">
        <v>88223392</v>
      </c>
      <c r="D55">
        <v>49555041</v>
      </c>
      <c r="E55">
        <v>1</v>
      </c>
      <c r="F55">
        <v>1</v>
      </c>
      <c r="G55">
        <v>1</v>
      </c>
      <c r="H55">
        <v>3</v>
      </c>
      <c r="I55" t="s">
        <v>500</v>
      </c>
      <c r="J55" t="s">
        <v>501</v>
      </c>
      <c r="K55" t="s">
        <v>502</v>
      </c>
      <c r="L55">
        <v>1296</v>
      </c>
      <c r="N55">
        <v>1002</v>
      </c>
      <c r="O55" t="s">
        <v>503</v>
      </c>
      <c r="P55" t="s">
        <v>503</v>
      </c>
      <c r="Q55">
        <v>1</v>
      </c>
      <c r="X55">
        <v>69</v>
      </c>
      <c r="Y55">
        <v>46.86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69</v>
      </c>
      <c r="AH55">
        <v>2</v>
      </c>
      <c r="AI55">
        <v>88223402</v>
      </c>
      <c r="AJ55">
        <v>64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ROW(Source!A71)</f>
        <v>71</v>
      </c>
      <c r="B56">
        <v>88223444</v>
      </c>
      <c r="C56">
        <v>88223428</v>
      </c>
      <c r="D56">
        <v>48043841</v>
      </c>
      <c r="E56">
        <v>68</v>
      </c>
      <c r="F56">
        <v>1</v>
      </c>
      <c r="G56">
        <v>1</v>
      </c>
      <c r="H56">
        <v>1</v>
      </c>
      <c r="I56" t="s">
        <v>470</v>
      </c>
      <c r="J56" t="s">
        <v>3</v>
      </c>
      <c r="K56" t="s">
        <v>471</v>
      </c>
      <c r="L56">
        <v>1191</v>
      </c>
      <c r="N56">
        <v>1013</v>
      </c>
      <c r="O56" t="s">
        <v>472</v>
      </c>
      <c r="P56" t="s">
        <v>472</v>
      </c>
      <c r="Q56">
        <v>1</v>
      </c>
      <c r="X56">
        <v>145.19</v>
      </c>
      <c r="Y56">
        <v>0</v>
      </c>
      <c r="Z56">
        <v>0</v>
      </c>
      <c r="AA56">
        <v>0</v>
      </c>
      <c r="AB56">
        <v>8.74</v>
      </c>
      <c r="AC56">
        <v>0</v>
      </c>
      <c r="AD56">
        <v>1</v>
      </c>
      <c r="AE56">
        <v>1</v>
      </c>
      <c r="AF56" t="s">
        <v>3</v>
      </c>
      <c r="AG56">
        <v>145.19</v>
      </c>
      <c r="AH56">
        <v>2</v>
      </c>
      <c r="AI56">
        <v>88223429</v>
      </c>
      <c r="AJ56">
        <v>70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ROW(Source!A71)</f>
        <v>71</v>
      </c>
      <c r="B57">
        <v>88223445</v>
      </c>
      <c r="C57">
        <v>88223428</v>
      </c>
      <c r="D57">
        <v>48044033</v>
      </c>
      <c r="E57">
        <v>68</v>
      </c>
      <c r="F57">
        <v>1</v>
      </c>
      <c r="G57">
        <v>1</v>
      </c>
      <c r="H57">
        <v>1</v>
      </c>
      <c r="I57" t="s">
        <v>473</v>
      </c>
      <c r="J57" t="s">
        <v>3</v>
      </c>
      <c r="K57" t="s">
        <v>474</v>
      </c>
      <c r="L57">
        <v>1191</v>
      </c>
      <c r="N57">
        <v>1013</v>
      </c>
      <c r="O57" t="s">
        <v>472</v>
      </c>
      <c r="P57" t="s">
        <v>472</v>
      </c>
      <c r="Q57">
        <v>1</v>
      </c>
      <c r="X57">
        <v>3.94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2</v>
      </c>
      <c r="AF57" t="s">
        <v>3</v>
      </c>
      <c r="AG57">
        <v>3.94</v>
      </c>
      <c r="AH57">
        <v>2</v>
      </c>
      <c r="AI57">
        <v>88223430</v>
      </c>
      <c r="AJ57">
        <v>71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ROW(Source!A71)</f>
        <v>71</v>
      </c>
      <c r="B58">
        <v>88223446</v>
      </c>
      <c r="C58">
        <v>88223428</v>
      </c>
      <c r="D58">
        <v>48205768</v>
      </c>
      <c r="E58">
        <v>1</v>
      </c>
      <c r="F58">
        <v>1</v>
      </c>
      <c r="G58">
        <v>1</v>
      </c>
      <c r="H58">
        <v>2</v>
      </c>
      <c r="I58" t="s">
        <v>494</v>
      </c>
      <c r="J58" t="s">
        <v>495</v>
      </c>
      <c r="K58" t="s">
        <v>496</v>
      </c>
      <c r="L58">
        <v>1367</v>
      </c>
      <c r="N58">
        <v>1011</v>
      </c>
      <c r="O58" t="s">
        <v>478</v>
      </c>
      <c r="P58" t="s">
        <v>478</v>
      </c>
      <c r="Q58">
        <v>1</v>
      </c>
      <c r="X58">
        <v>0.66</v>
      </c>
      <c r="Y58">
        <v>0</v>
      </c>
      <c r="Z58">
        <v>31.26</v>
      </c>
      <c r="AA58">
        <v>13.5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0.66</v>
      </c>
      <c r="AH58">
        <v>2</v>
      </c>
      <c r="AI58">
        <v>88223431</v>
      </c>
      <c r="AJ58">
        <v>72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ROW(Source!A71)</f>
        <v>71</v>
      </c>
      <c r="B59">
        <v>88223447</v>
      </c>
      <c r="C59">
        <v>88223428</v>
      </c>
      <c r="D59">
        <v>48206504</v>
      </c>
      <c r="E59">
        <v>1</v>
      </c>
      <c r="F59">
        <v>1</v>
      </c>
      <c r="G59">
        <v>1</v>
      </c>
      <c r="H59">
        <v>2</v>
      </c>
      <c r="I59" t="s">
        <v>485</v>
      </c>
      <c r="J59" t="s">
        <v>486</v>
      </c>
      <c r="K59" t="s">
        <v>487</v>
      </c>
      <c r="L59">
        <v>1367</v>
      </c>
      <c r="N59">
        <v>1011</v>
      </c>
      <c r="O59" t="s">
        <v>478</v>
      </c>
      <c r="P59" t="s">
        <v>478</v>
      </c>
      <c r="Q59">
        <v>1</v>
      </c>
      <c r="X59">
        <v>3.28</v>
      </c>
      <c r="Y59">
        <v>0</v>
      </c>
      <c r="Z59">
        <v>65.709999999999994</v>
      </c>
      <c r="AA59">
        <v>11.6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3.28</v>
      </c>
      <c r="AH59">
        <v>2</v>
      </c>
      <c r="AI59">
        <v>88223432</v>
      </c>
      <c r="AJ59">
        <v>73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ROW(Source!A71)</f>
        <v>71</v>
      </c>
      <c r="B60">
        <v>88223448</v>
      </c>
      <c r="C60">
        <v>88223428</v>
      </c>
      <c r="D60">
        <v>48056613</v>
      </c>
      <c r="E60">
        <v>1</v>
      </c>
      <c r="F60">
        <v>1</v>
      </c>
      <c r="G60">
        <v>1</v>
      </c>
      <c r="H60">
        <v>3</v>
      </c>
      <c r="I60" t="s">
        <v>107</v>
      </c>
      <c r="J60" t="s">
        <v>110</v>
      </c>
      <c r="K60" t="s">
        <v>108</v>
      </c>
      <c r="L60">
        <v>1301</v>
      </c>
      <c r="N60">
        <v>1003</v>
      </c>
      <c r="O60" t="s">
        <v>109</v>
      </c>
      <c r="P60" t="s">
        <v>109</v>
      </c>
      <c r="Q60">
        <v>1</v>
      </c>
      <c r="X60">
        <v>244</v>
      </c>
      <c r="Y60">
        <v>6.38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244</v>
      </c>
      <c r="AH60">
        <v>2</v>
      </c>
      <c r="AI60">
        <v>88223433</v>
      </c>
      <c r="AJ60">
        <v>74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ROW(Source!A71)</f>
        <v>71</v>
      </c>
      <c r="B61">
        <v>88223449</v>
      </c>
      <c r="C61">
        <v>88223428</v>
      </c>
      <c r="D61">
        <v>48056614</v>
      </c>
      <c r="E61">
        <v>1</v>
      </c>
      <c r="F61">
        <v>1</v>
      </c>
      <c r="G61">
        <v>1</v>
      </c>
      <c r="H61">
        <v>3</v>
      </c>
      <c r="I61" t="s">
        <v>112</v>
      </c>
      <c r="J61" t="s">
        <v>114</v>
      </c>
      <c r="K61" t="s">
        <v>113</v>
      </c>
      <c r="L61">
        <v>1301</v>
      </c>
      <c r="N61">
        <v>1003</v>
      </c>
      <c r="O61" t="s">
        <v>109</v>
      </c>
      <c r="P61" t="s">
        <v>109</v>
      </c>
      <c r="Q61">
        <v>1</v>
      </c>
      <c r="X61">
        <v>56</v>
      </c>
      <c r="Y61">
        <v>7.95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56</v>
      </c>
      <c r="AH61">
        <v>2</v>
      </c>
      <c r="AI61">
        <v>88223434</v>
      </c>
      <c r="AJ61">
        <v>75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ROW(Source!A71)</f>
        <v>71</v>
      </c>
      <c r="B62">
        <v>88223450</v>
      </c>
      <c r="C62">
        <v>88223428</v>
      </c>
      <c r="D62">
        <v>48056699</v>
      </c>
      <c r="E62">
        <v>1</v>
      </c>
      <c r="F62">
        <v>1</v>
      </c>
      <c r="G62">
        <v>1</v>
      </c>
      <c r="H62">
        <v>3</v>
      </c>
      <c r="I62" t="s">
        <v>116</v>
      </c>
      <c r="J62" t="s">
        <v>118</v>
      </c>
      <c r="K62" t="s">
        <v>117</v>
      </c>
      <c r="L62">
        <v>1302</v>
      </c>
      <c r="N62">
        <v>1003</v>
      </c>
      <c r="O62" t="s">
        <v>76</v>
      </c>
      <c r="P62" t="s">
        <v>76</v>
      </c>
      <c r="Q62">
        <v>10</v>
      </c>
      <c r="X62">
        <v>15.6</v>
      </c>
      <c r="Y62">
        <v>64.099999999999994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15.6</v>
      </c>
      <c r="AH62">
        <v>2</v>
      </c>
      <c r="AI62">
        <v>88223435</v>
      </c>
      <c r="AJ62">
        <v>76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ROW(Source!A71)</f>
        <v>71</v>
      </c>
      <c r="B63">
        <v>88223451</v>
      </c>
      <c r="C63">
        <v>88223428</v>
      </c>
      <c r="D63">
        <v>48058819</v>
      </c>
      <c r="E63">
        <v>1</v>
      </c>
      <c r="F63">
        <v>1</v>
      </c>
      <c r="G63">
        <v>1</v>
      </c>
      <c r="H63">
        <v>3</v>
      </c>
      <c r="I63" t="s">
        <v>120</v>
      </c>
      <c r="J63" t="s">
        <v>123</v>
      </c>
      <c r="K63" t="s">
        <v>121</v>
      </c>
      <c r="L63">
        <v>1455</v>
      </c>
      <c r="N63">
        <v>1013</v>
      </c>
      <c r="O63" t="s">
        <v>122</v>
      </c>
      <c r="P63" t="s">
        <v>122</v>
      </c>
      <c r="Q63">
        <v>1</v>
      </c>
      <c r="X63">
        <v>38.9</v>
      </c>
      <c r="Y63">
        <v>7.03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38.9</v>
      </c>
      <c r="AH63">
        <v>2</v>
      </c>
      <c r="AI63">
        <v>88223436</v>
      </c>
      <c r="AJ63">
        <v>77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ROW(Source!A71)</f>
        <v>71</v>
      </c>
      <c r="B64">
        <v>88223452</v>
      </c>
      <c r="C64">
        <v>88223428</v>
      </c>
      <c r="D64">
        <v>48046556</v>
      </c>
      <c r="E64">
        <v>68</v>
      </c>
      <c r="F64">
        <v>1</v>
      </c>
      <c r="G64">
        <v>1</v>
      </c>
      <c r="H64">
        <v>3</v>
      </c>
      <c r="I64" t="s">
        <v>561</v>
      </c>
      <c r="J64" t="s">
        <v>3</v>
      </c>
      <c r="K64" t="s">
        <v>562</v>
      </c>
      <c r="L64">
        <v>1327</v>
      </c>
      <c r="N64">
        <v>1005</v>
      </c>
      <c r="O64" t="s">
        <v>135</v>
      </c>
      <c r="P64" t="s">
        <v>135</v>
      </c>
      <c r="Q64">
        <v>1</v>
      </c>
      <c r="X64">
        <v>100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3</v>
      </c>
      <c r="AG64">
        <v>100</v>
      </c>
      <c r="AH64">
        <v>3</v>
      </c>
      <c r="AI64">
        <v>-1</v>
      </c>
      <c r="AJ64" t="s">
        <v>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ROW(Source!A71)</f>
        <v>71</v>
      </c>
      <c r="B65">
        <v>88223453</v>
      </c>
      <c r="C65">
        <v>88223428</v>
      </c>
      <c r="D65">
        <v>48081733</v>
      </c>
      <c r="E65">
        <v>1</v>
      </c>
      <c r="F65">
        <v>1</v>
      </c>
      <c r="G65">
        <v>1</v>
      </c>
      <c r="H65">
        <v>3</v>
      </c>
      <c r="I65" t="s">
        <v>497</v>
      </c>
      <c r="J65" t="s">
        <v>498</v>
      </c>
      <c r="K65" t="s">
        <v>499</v>
      </c>
      <c r="L65">
        <v>1425</v>
      </c>
      <c r="N65">
        <v>1013</v>
      </c>
      <c r="O65" t="s">
        <v>323</v>
      </c>
      <c r="P65" t="s">
        <v>323</v>
      </c>
      <c r="Q65">
        <v>1</v>
      </c>
      <c r="X65">
        <v>8</v>
      </c>
      <c r="Y65">
        <v>50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8</v>
      </c>
      <c r="AH65">
        <v>2</v>
      </c>
      <c r="AI65">
        <v>88223437</v>
      </c>
      <c r="AJ65">
        <v>78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ROW(Source!A71)</f>
        <v>71</v>
      </c>
      <c r="B66">
        <v>88223454</v>
      </c>
      <c r="C66">
        <v>88223428</v>
      </c>
      <c r="D66">
        <v>48088197</v>
      </c>
      <c r="E66">
        <v>1</v>
      </c>
      <c r="F66">
        <v>1</v>
      </c>
      <c r="G66">
        <v>1</v>
      </c>
      <c r="H66">
        <v>3</v>
      </c>
      <c r="I66" t="s">
        <v>500</v>
      </c>
      <c r="J66" t="s">
        <v>501</v>
      </c>
      <c r="K66" t="s">
        <v>502</v>
      </c>
      <c r="L66">
        <v>1296</v>
      </c>
      <c r="N66">
        <v>1002</v>
      </c>
      <c r="O66" t="s">
        <v>503</v>
      </c>
      <c r="P66" t="s">
        <v>503</v>
      </c>
      <c r="Q66">
        <v>1</v>
      </c>
      <c r="X66">
        <v>51.75</v>
      </c>
      <c r="Y66">
        <v>46.86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51.75</v>
      </c>
      <c r="AH66">
        <v>2</v>
      </c>
      <c r="AI66">
        <v>88223438</v>
      </c>
      <c r="AJ66">
        <v>79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ROW(Source!A81)</f>
        <v>81</v>
      </c>
      <c r="B67">
        <v>88223480</v>
      </c>
      <c r="C67">
        <v>88223464</v>
      </c>
      <c r="D67">
        <v>48043841</v>
      </c>
      <c r="E67">
        <v>68</v>
      </c>
      <c r="F67">
        <v>1</v>
      </c>
      <c r="G67">
        <v>1</v>
      </c>
      <c r="H67">
        <v>1</v>
      </c>
      <c r="I67" t="s">
        <v>470</v>
      </c>
      <c r="J67" t="s">
        <v>3</v>
      </c>
      <c r="K67" t="s">
        <v>471</v>
      </c>
      <c r="L67">
        <v>1191</v>
      </c>
      <c r="N67">
        <v>1013</v>
      </c>
      <c r="O67" t="s">
        <v>472</v>
      </c>
      <c r="P67" t="s">
        <v>472</v>
      </c>
      <c r="Q67">
        <v>1</v>
      </c>
      <c r="X67">
        <v>145.19</v>
      </c>
      <c r="Y67">
        <v>0</v>
      </c>
      <c r="Z67">
        <v>0</v>
      </c>
      <c r="AA67">
        <v>0</v>
      </c>
      <c r="AB67">
        <v>8.74</v>
      </c>
      <c r="AC67">
        <v>0</v>
      </c>
      <c r="AD67">
        <v>1</v>
      </c>
      <c r="AE67">
        <v>1</v>
      </c>
      <c r="AF67" t="s">
        <v>3</v>
      </c>
      <c r="AG67">
        <v>145.19</v>
      </c>
      <c r="AH67">
        <v>2</v>
      </c>
      <c r="AI67">
        <v>88223465</v>
      </c>
      <c r="AJ67">
        <v>85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ROW(Source!A81)</f>
        <v>81</v>
      </c>
      <c r="B68">
        <v>88223481</v>
      </c>
      <c r="C68">
        <v>88223464</v>
      </c>
      <c r="D68">
        <v>48044033</v>
      </c>
      <c r="E68">
        <v>68</v>
      </c>
      <c r="F68">
        <v>1</v>
      </c>
      <c r="G68">
        <v>1</v>
      </c>
      <c r="H68">
        <v>1</v>
      </c>
      <c r="I68" t="s">
        <v>473</v>
      </c>
      <c r="J68" t="s">
        <v>3</v>
      </c>
      <c r="K68" t="s">
        <v>474</v>
      </c>
      <c r="L68">
        <v>1191</v>
      </c>
      <c r="N68">
        <v>1013</v>
      </c>
      <c r="O68" t="s">
        <v>472</v>
      </c>
      <c r="P68" t="s">
        <v>472</v>
      </c>
      <c r="Q68">
        <v>1</v>
      </c>
      <c r="X68">
        <v>3.94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3</v>
      </c>
      <c r="AG68">
        <v>3.94</v>
      </c>
      <c r="AH68">
        <v>2</v>
      </c>
      <c r="AI68">
        <v>88223466</v>
      </c>
      <c r="AJ68">
        <v>86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ROW(Source!A81)</f>
        <v>81</v>
      </c>
      <c r="B69">
        <v>88223482</v>
      </c>
      <c r="C69">
        <v>88223464</v>
      </c>
      <c r="D69">
        <v>48205768</v>
      </c>
      <c r="E69">
        <v>1</v>
      </c>
      <c r="F69">
        <v>1</v>
      </c>
      <c r="G69">
        <v>1</v>
      </c>
      <c r="H69">
        <v>2</v>
      </c>
      <c r="I69" t="s">
        <v>494</v>
      </c>
      <c r="J69" t="s">
        <v>495</v>
      </c>
      <c r="K69" t="s">
        <v>496</v>
      </c>
      <c r="L69">
        <v>1367</v>
      </c>
      <c r="N69">
        <v>1011</v>
      </c>
      <c r="O69" t="s">
        <v>478</v>
      </c>
      <c r="P69" t="s">
        <v>478</v>
      </c>
      <c r="Q69">
        <v>1</v>
      </c>
      <c r="X69">
        <v>0.66</v>
      </c>
      <c r="Y69">
        <v>0</v>
      </c>
      <c r="Z69">
        <v>31.26</v>
      </c>
      <c r="AA69">
        <v>13.5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0.66</v>
      </c>
      <c r="AH69">
        <v>2</v>
      </c>
      <c r="AI69">
        <v>88223467</v>
      </c>
      <c r="AJ69">
        <v>87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ROW(Source!A81)</f>
        <v>81</v>
      </c>
      <c r="B70">
        <v>88223483</v>
      </c>
      <c r="C70">
        <v>88223464</v>
      </c>
      <c r="D70">
        <v>48206504</v>
      </c>
      <c r="E70">
        <v>1</v>
      </c>
      <c r="F70">
        <v>1</v>
      </c>
      <c r="G70">
        <v>1</v>
      </c>
      <c r="H70">
        <v>2</v>
      </c>
      <c r="I70" t="s">
        <v>485</v>
      </c>
      <c r="J70" t="s">
        <v>486</v>
      </c>
      <c r="K70" t="s">
        <v>487</v>
      </c>
      <c r="L70">
        <v>1367</v>
      </c>
      <c r="N70">
        <v>1011</v>
      </c>
      <c r="O70" t="s">
        <v>478</v>
      </c>
      <c r="P70" t="s">
        <v>478</v>
      </c>
      <c r="Q70">
        <v>1</v>
      </c>
      <c r="X70">
        <v>3.28</v>
      </c>
      <c r="Y70">
        <v>0</v>
      </c>
      <c r="Z70">
        <v>65.709999999999994</v>
      </c>
      <c r="AA70">
        <v>11.6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3.28</v>
      </c>
      <c r="AH70">
        <v>2</v>
      </c>
      <c r="AI70">
        <v>88223468</v>
      </c>
      <c r="AJ70">
        <v>88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ROW(Source!A81)</f>
        <v>81</v>
      </c>
      <c r="B71">
        <v>88223484</v>
      </c>
      <c r="C71">
        <v>88223464</v>
      </c>
      <c r="D71">
        <v>48056613</v>
      </c>
      <c r="E71">
        <v>1</v>
      </c>
      <c r="F71">
        <v>1</v>
      </c>
      <c r="G71">
        <v>1</v>
      </c>
      <c r="H71">
        <v>3</v>
      </c>
      <c r="I71" t="s">
        <v>107</v>
      </c>
      <c r="J71" t="s">
        <v>110</v>
      </c>
      <c r="K71" t="s">
        <v>108</v>
      </c>
      <c r="L71">
        <v>1301</v>
      </c>
      <c r="N71">
        <v>1003</v>
      </c>
      <c r="O71" t="s">
        <v>109</v>
      </c>
      <c r="P71" t="s">
        <v>109</v>
      </c>
      <c r="Q71">
        <v>1</v>
      </c>
      <c r="X71">
        <v>248.5</v>
      </c>
      <c r="Y71">
        <v>6.38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248.5</v>
      </c>
      <c r="AH71">
        <v>2</v>
      </c>
      <c r="AI71">
        <v>88223469</v>
      </c>
      <c r="AJ71">
        <v>89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ROW(Source!A81)</f>
        <v>81</v>
      </c>
      <c r="B72">
        <v>88223485</v>
      </c>
      <c r="C72">
        <v>88223464</v>
      </c>
      <c r="D72">
        <v>48056614</v>
      </c>
      <c r="E72">
        <v>1</v>
      </c>
      <c r="F72">
        <v>1</v>
      </c>
      <c r="G72">
        <v>1</v>
      </c>
      <c r="H72">
        <v>3</v>
      </c>
      <c r="I72" t="s">
        <v>112</v>
      </c>
      <c r="J72" t="s">
        <v>114</v>
      </c>
      <c r="K72" t="s">
        <v>113</v>
      </c>
      <c r="L72">
        <v>1301</v>
      </c>
      <c r="N72">
        <v>1003</v>
      </c>
      <c r="O72" t="s">
        <v>109</v>
      </c>
      <c r="P72" t="s">
        <v>109</v>
      </c>
      <c r="Q72">
        <v>1</v>
      </c>
      <c r="X72">
        <v>57.5</v>
      </c>
      <c r="Y72">
        <v>7.95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57.5</v>
      </c>
      <c r="AH72">
        <v>2</v>
      </c>
      <c r="AI72">
        <v>88223470</v>
      </c>
      <c r="AJ72">
        <v>90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ROW(Source!A81)</f>
        <v>81</v>
      </c>
      <c r="B73">
        <v>88223486</v>
      </c>
      <c r="C73">
        <v>88223464</v>
      </c>
      <c r="D73">
        <v>48056699</v>
      </c>
      <c r="E73">
        <v>1</v>
      </c>
      <c r="F73">
        <v>1</v>
      </c>
      <c r="G73">
        <v>1</v>
      </c>
      <c r="H73">
        <v>3</v>
      </c>
      <c r="I73" t="s">
        <v>116</v>
      </c>
      <c r="J73" t="s">
        <v>118</v>
      </c>
      <c r="K73" t="s">
        <v>117</v>
      </c>
      <c r="L73">
        <v>1302</v>
      </c>
      <c r="N73">
        <v>1003</v>
      </c>
      <c r="O73" t="s">
        <v>76</v>
      </c>
      <c r="P73" t="s">
        <v>76</v>
      </c>
      <c r="Q73">
        <v>10</v>
      </c>
      <c r="X73">
        <v>15.75</v>
      </c>
      <c r="Y73">
        <v>64.099999999999994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15.75</v>
      </c>
      <c r="AH73">
        <v>2</v>
      </c>
      <c r="AI73">
        <v>88223471</v>
      </c>
      <c r="AJ73">
        <v>91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ROW(Source!A81)</f>
        <v>81</v>
      </c>
      <c r="B74">
        <v>88223487</v>
      </c>
      <c r="C74">
        <v>88223464</v>
      </c>
      <c r="D74">
        <v>48058819</v>
      </c>
      <c r="E74">
        <v>1</v>
      </c>
      <c r="F74">
        <v>1</v>
      </c>
      <c r="G74">
        <v>1</v>
      </c>
      <c r="H74">
        <v>3</v>
      </c>
      <c r="I74" t="s">
        <v>120</v>
      </c>
      <c r="J74" t="s">
        <v>123</v>
      </c>
      <c r="K74" t="s">
        <v>121</v>
      </c>
      <c r="L74">
        <v>1455</v>
      </c>
      <c r="N74">
        <v>1013</v>
      </c>
      <c r="O74" t="s">
        <v>122</v>
      </c>
      <c r="P74" t="s">
        <v>122</v>
      </c>
      <c r="Q74">
        <v>1</v>
      </c>
      <c r="X74">
        <v>40.1</v>
      </c>
      <c r="Y74">
        <v>7.03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40.1</v>
      </c>
      <c r="AH74">
        <v>2</v>
      </c>
      <c r="AI74">
        <v>88223472</v>
      </c>
      <c r="AJ74">
        <v>92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ROW(Source!A81)</f>
        <v>81</v>
      </c>
      <c r="B75">
        <v>88223488</v>
      </c>
      <c r="C75">
        <v>88223464</v>
      </c>
      <c r="D75">
        <v>48046556</v>
      </c>
      <c r="E75">
        <v>68</v>
      </c>
      <c r="F75">
        <v>1</v>
      </c>
      <c r="G75">
        <v>1</v>
      </c>
      <c r="H75">
        <v>3</v>
      </c>
      <c r="I75" t="s">
        <v>561</v>
      </c>
      <c r="J75" t="s">
        <v>3</v>
      </c>
      <c r="K75" t="s">
        <v>562</v>
      </c>
      <c r="L75">
        <v>1327</v>
      </c>
      <c r="N75">
        <v>1005</v>
      </c>
      <c r="O75" t="s">
        <v>135</v>
      </c>
      <c r="P75" t="s">
        <v>135</v>
      </c>
      <c r="Q75">
        <v>1</v>
      </c>
      <c r="X75">
        <v>100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 t="s">
        <v>3</v>
      </c>
      <c r="AG75">
        <v>100</v>
      </c>
      <c r="AH75">
        <v>3</v>
      </c>
      <c r="AI75">
        <v>-1</v>
      </c>
      <c r="AJ75" t="s">
        <v>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ROW(Source!A81)</f>
        <v>81</v>
      </c>
      <c r="B76">
        <v>88223489</v>
      </c>
      <c r="C76">
        <v>88223464</v>
      </c>
      <c r="D76">
        <v>48081733</v>
      </c>
      <c r="E76">
        <v>1</v>
      </c>
      <c r="F76">
        <v>1</v>
      </c>
      <c r="G76">
        <v>1</v>
      </c>
      <c r="H76">
        <v>3</v>
      </c>
      <c r="I76" t="s">
        <v>497</v>
      </c>
      <c r="J76" t="s">
        <v>498</v>
      </c>
      <c r="K76" t="s">
        <v>499</v>
      </c>
      <c r="L76">
        <v>1425</v>
      </c>
      <c r="N76">
        <v>1013</v>
      </c>
      <c r="O76" t="s">
        <v>323</v>
      </c>
      <c r="P76" t="s">
        <v>323</v>
      </c>
      <c r="Q76">
        <v>1</v>
      </c>
      <c r="X76">
        <v>8</v>
      </c>
      <c r="Y76">
        <v>50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8</v>
      </c>
      <c r="AH76">
        <v>2</v>
      </c>
      <c r="AI76">
        <v>88223473</v>
      </c>
      <c r="AJ76">
        <v>93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ROW(Source!A81)</f>
        <v>81</v>
      </c>
      <c r="B77">
        <v>88223490</v>
      </c>
      <c r="C77">
        <v>88223464</v>
      </c>
      <c r="D77">
        <v>48088197</v>
      </c>
      <c r="E77">
        <v>1</v>
      </c>
      <c r="F77">
        <v>1</v>
      </c>
      <c r="G77">
        <v>1</v>
      </c>
      <c r="H77">
        <v>3</v>
      </c>
      <c r="I77" t="s">
        <v>500</v>
      </c>
      <c r="J77" t="s">
        <v>501</v>
      </c>
      <c r="K77" t="s">
        <v>502</v>
      </c>
      <c r="L77">
        <v>1296</v>
      </c>
      <c r="N77">
        <v>1002</v>
      </c>
      <c r="O77" t="s">
        <v>503</v>
      </c>
      <c r="P77" t="s">
        <v>503</v>
      </c>
      <c r="Q77">
        <v>1</v>
      </c>
      <c r="X77">
        <v>53.25</v>
      </c>
      <c r="Y77">
        <v>46.86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53.25</v>
      </c>
      <c r="AH77">
        <v>2</v>
      </c>
      <c r="AI77">
        <v>88223474</v>
      </c>
      <c r="AJ77">
        <v>94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ROW(Source!A91)</f>
        <v>91</v>
      </c>
      <c r="B78">
        <v>88223516</v>
      </c>
      <c r="C78">
        <v>88223500</v>
      </c>
      <c r="D78">
        <v>48043841</v>
      </c>
      <c r="E78">
        <v>68</v>
      </c>
      <c r="F78">
        <v>1</v>
      </c>
      <c r="G78">
        <v>1</v>
      </c>
      <c r="H78">
        <v>1</v>
      </c>
      <c r="I78" t="s">
        <v>470</v>
      </c>
      <c r="J78" t="s">
        <v>3</v>
      </c>
      <c r="K78" t="s">
        <v>471</v>
      </c>
      <c r="L78">
        <v>1191</v>
      </c>
      <c r="N78">
        <v>1013</v>
      </c>
      <c r="O78" t="s">
        <v>472</v>
      </c>
      <c r="P78" t="s">
        <v>472</v>
      </c>
      <c r="Q78">
        <v>1</v>
      </c>
      <c r="X78">
        <v>220.04</v>
      </c>
      <c r="Y78">
        <v>0</v>
      </c>
      <c r="Z78">
        <v>0</v>
      </c>
      <c r="AA78">
        <v>0</v>
      </c>
      <c r="AB78">
        <v>8.74</v>
      </c>
      <c r="AC78">
        <v>0</v>
      </c>
      <c r="AD78">
        <v>1</v>
      </c>
      <c r="AE78">
        <v>1</v>
      </c>
      <c r="AF78" t="s">
        <v>3</v>
      </c>
      <c r="AG78">
        <v>220.04</v>
      </c>
      <c r="AH78">
        <v>2</v>
      </c>
      <c r="AI78">
        <v>88223501</v>
      </c>
      <c r="AJ78">
        <v>100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ROW(Source!A91)</f>
        <v>91</v>
      </c>
      <c r="B79">
        <v>88223517</v>
      </c>
      <c r="C79">
        <v>88223500</v>
      </c>
      <c r="D79">
        <v>48044033</v>
      </c>
      <c r="E79">
        <v>68</v>
      </c>
      <c r="F79">
        <v>1</v>
      </c>
      <c r="G79">
        <v>1</v>
      </c>
      <c r="H79">
        <v>1</v>
      </c>
      <c r="I79" t="s">
        <v>473</v>
      </c>
      <c r="J79" t="s">
        <v>3</v>
      </c>
      <c r="K79" t="s">
        <v>474</v>
      </c>
      <c r="L79">
        <v>1191</v>
      </c>
      <c r="N79">
        <v>1013</v>
      </c>
      <c r="O79" t="s">
        <v>472</v>
      </c>
      <c r="P79" t="s">
        <v>472</v>
      </c>
      <c r="Q79">
        <v>1</v>
      </c>
      <c r="X79">
        <v>5.23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2</v>
      </c>
      <c r="AF79" t="s">
        <v>3</v>
      </c>
      <c r="AG79">
        <v>5.23</v>
      </c>
      <c r="AH79">
        <v>2</v>
      </c>
      <c r="AI79">
        <v>88223502</v>
      </c>
      <c r="AJ79">
        <v>101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ROW(Source!A91)</f>
        <v>91</v>
      </c>
      <c r="B80">
        <v>88223518</v>
      </c>
      <c r="C80">
        <v>88223500</v>
      </c>
      <c r="D80">
        <v>48205768</v>
      </c>
      <c r="E80">
        <v>1</v>
      </c>
      <c r="F80">
        <v>1</v>
      </c>
      <c r="G80">
        <v>1</v>
      </c>
      <c r="H80">
        <v>2</v>
      </c>
      <c r="I80" t="s">
        <v>494</v>
      </c>
      <c r="J80" t="s">
        <v>495</v>
      </c>
      <c r="K80" t="s">
        <v>496</v>
      </c>
      <c r="L80">
        <v>1367</v>
      </c>
      <c r="N80">
        <v>1011</v>
      </c>
      <c r="O80" t="s">
        <v>478</v>
      </c>
      <c r="P80" t="s">
        <v>478</v>
      </c>
      <c r="Q80">
        <v>1</v>
      </c>
      <c r="X80">
        <v>1.66</v>
      </c>
      <c r="Y80">
        <v>0</v>
      </c>
      <c r="Z80">
        <v>31.26</v>
      </c>
      <c r="AA80">
        <v>13.5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1.66</v>
      </c>
      <c r="AH80">
        <v>2</v>
      </c>
      <c r="AI80">
        <v>88223503</v>
      </c>
      <c r="AJ80">
        <v>102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ROW(Source!A91)</f>
        <v>91</v>
      </c>
      <c r="B81">
        <v>88223519</v>
      </c>
      <c r="C81">
        <v>88223500</v>
      </c>
      <c r="D81">
        <v>48206504</v>
      </c>
      <c r="E81">
        <v>1</v>
      </c>
      <c r="F81">
        <v>1</v>
      </c>
      <c r="G81">
        <v>1</v>
      </c>
      <c r="H81">
        <v>2</v>
      </c>
      <c r="I81" t="s">
        <v>485</v>
      </c>
      <c r="J81" t="s">
        <v>486</v>
      </c>
      <c r="K81" t="s">
        <v>487</v>
      </c>
      <c r="L81">
        <v>1367</v>
      </c>
      <c r="N81">
        <v>1011</v>
      </c>
      <c r="O81" t="s">
        <v>478</v>
      </c>
      <c r="P81" t="s">
        <v>478</v>
      </c>
      <c r="Q81">
        <v>1</v>
      </c>
      <c r="X81">
        <v>3.57</v>
      </c>
      <c r="Y81">
        <v>0</v>
      </c>
      <c r="Z81">
        <v>65.709999999999994</v>
      </c>
      <c r="AA81">
        <v>11.6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3.57</v>
      </c>
      <c r="AH81">
        <v>2</v>
      </c>
      <c r="AI81">
        <v>88223504</v>
      </c>
      <c r="AJ81">
        <v>103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ROW(Source!A91)</f>
        <v>91</v>
      </c>
      <c r="B82">
        <v>88223520</v>
      </c>
      <c r="C82">
        <v>88223500</v>
      </c>
      <c r="D82">
        <v>48056613</v>
      </c>
      <c r="E82">
        <v>1</v>
      </c>
      <c r="F82">
        <v>1</v>
      </c>
      <c r="G82">
        <v>1</v>
      </c>
      <c r="H82">
        <v>3</v>
      </c>
      <c r="I82" t="s">
        <v>107</v>
      </c>
      <c r="J82" t="s">
        <v>110</v>
      </c>
      <c r="K82" t="s">
        <v>108</v>
      </c>
      <c r="L82">
        <v>1301</v>
      </c>
      <c r="N82">
        <v>1003</v>
      </c>
      <c r="O82" t="s">
        <v>109</v>
      </c>
      <c r="P82" t="s">
        <v>109</v>
      </c>
      <c r="Q82">
        <v>1</v>
      </c>
      <c r="X82">
        <v>402</v>
      </c>
      <c r="Y82">
        <v>6.38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402</v>
      </c>
      <c r="AH82">
        <v>2</v>
      </c>
      <c r="AI82">
        <v>88223505</v>
      </c>
      <c r="AJ82">
        <v>104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ROW(Source!A91)</f>
        <v>91</v>
      </c>
      <c r="B83">
        <v>88223521</v>
      </c>
      <c r="C83">
        <v>88223500</v>
      </c>
      <c r="D83">
        <v>48056614</v>
      </c>
      <c r="E83">
        <v>1</v>
      </c>
      <c r="F83">
        <v>1</v>
      </c>
      <c r="G83">
        <v>1</v>
      </c>
      <c r="H83">
        <v>3</v>
      </c>
      <c r="I83" t="s">
        <v>112</v>
      </c>
      <c r="J83" t="s">
        <v>114</v>
      </c>
      <c r="K83" t="s">
        <v>113</v>
      </c>
      <c r="L83">
        <v>1301</v>
      </c>
      <c r="N83">
        <v>1003</v>
      </c>
      <c r="O83" t="s">
        <v>109</v>
      </c>
      <c r="P83" t="s">
        <v>109</v>
      </c>
      <c r="Q83">
        <v>1</v>
      </c>
      <c r="X83">
        <v>43</v>
      </c>
      <c r="Y83">
        <v>7.95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43</v>
      </c>
      <c r="AH83">
        <v>2</v>
      </c>
      <c r="AI83">
        <v>88223506</v>
      </c>
      <c r="AJ83">
        <v>105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ROW(Source!A91)</f>
        <v>91</v>
      </c>
      <c r="B84">
        <v>88223522</v>
      </c>
      <c r="C84">
        <v>88223500</v>
      </c>
      <c r="D84">
        <v>48056699</v>
      </c>
      <c r="E84">
        <v>1</v>
      </c>
      <c r="F84">
        <v>1</v>
      </c>
      <c r="G84">
        <v>1</v>
      </c>
      <c r="H84">
        <v>3</v>
      </c>
      <c r="I84" t="s">
        <v>116</v>
      </c>
      <c r="J84" t="s">
        <v>118</v>
      </c>
      <c r="K84" t="s">
        <v>117</v>
      </c>
      <c r="L84">
        <v>1302</v>
      </c>
      <c r="N84">
        <v>1003</v>
      </c>
      <c r="O84" t="s">
        <v>76</v>
      </c>
      <c r="P84" t="s">
        <v>76</v>
      </c>
      <c r="Q84">
        <v>10</v>
      </c>
      <c r="X84">
        <v>29.3</v>
      </c>
      <c r="Y84">
        <v>64.099999999999994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29.3</v>
      </c>
      <c r="AH84">
        <v>2</v>
      </c>
      <c r="AI84">
        <v>88223507</v>
      </c>
      <c r="AJ84">
        <v>106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ROW(Source!A91)</f>
        <v>91</v>
      </c>
      <c r="B85">
        <v>88223523</v>
      </c>
      <c r="C85">
        <v>88223500</v>
      </c>
      <c r="D85">
        <v>48058819</v>
      </c>
      <c r="E85">
        <v>1</v>
      </c>
      <c r="F85">
        <v>1</v>
      </c>
      <c r="G85">
        <v>1</v>
      </c>
      <c r="H85">
        <v>3</v>
      </c>
      <c r="I85" t="s">
        <v>120</v>
      </c>
      <c r="J85" t="s">
        <v>123</v>
      </c>
      <c r="K85" t="s">
        <v>121</v>
      </c>
      <c r="L85">
        <v>1455</v>
      </c>
      <c r="N85">
        <v>1013</v>
      </c>
      <c r="O85" t="s">
        <v>122</v>
      </c>
      <c r="P85" t="s">
        <v>122</v>
      </c>
      <c r="Q85">
        <v>1</v>
      </c>
      <c r="X85">
        <v>65.2</v>
      </c>
      <c r="Y85">
        <v>7.03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65.2</v>
      </c>
      <c r="AH85">
        <v>2</v>
      </c>
      <c r="AI85">
        <v>88223508</v>
      </c>
      <c r="AJ85">
        <v>107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ROW(Source!A91)</f>
        <v>91</v>
      </c>
      <c r="B86">
        <v>88223524</v>
      </c>
      <c r="C86">
        <v>88223500</v>
      </c>
      <c r="D86">
        <v>48046551</v>
      </c>
      <c r="E86">
        <v>68</v>
      </c>
      <c r="F86">
        <v>1</v>
      </c>
      <c r="G86">
        <v>1</v>
      </c>
      <c r="H86">
        <v>3</v>
      </c>
      <c r="I86" t="s">
        <v>563</v>
      </c>
      <c r="J86" t="s">
        <v>3</v>
      </c>
      <c r="K86" t="s">
        <v>564</v>
      </c>
      <c r="L86">
        <v>1327</v>
      </c>
      <c r="N86">
        <v>1005</v>
      </c>
      <c r="O86" t="s">
        <v>135</v>
      </c>
      <c r="P86" t="s">
        <v>135</v>
      </c>
      <c r="Q86">
        <v>1</v>
      </c>
      <c r="X86">
        <v>100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 t="s">
        <v>3</v>
      </c>
      <c r="AG86">
        <v>100</v>
      </c>
      <c r="AH86">
        <v>3</v>
      </c>
      <c r="AI86">
        <v>-1</v>
      </c>
      <c r="AJ86" t="s">
        <v>3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ROW(Source!A91)</f>
        <v>91</v>
      </c>
      <c r="B87">
        <v>88223525</v>
      </c>
      <c r="C87">
        <v>88223500</v>
      </c>
      <c r="D87">
        <v>48081733</v>
      </c>
      <c r="E87">
        <v>1</v>
      </c>
      <c r="F87">
        <v>1</v>
      </c>
      <c r="G87">
        <v>1</v>
      </c>
      <c r="H87">
        <v>3</v>
      </c>
      <c r="I87" t="s">
        <v>497</v>
      </c>
      <c r="J87" t="s">
        <v>498</v>
      </c>
      <c r="K87" t="s">
        <v>499</v>
      </c>
      <c r="L87">
        <v>1425</v>
      </c>
      <c r="N87">
        <v>1013</v>
      </c>
      <c r="O87" t="s">
        <v>323</v>
      </c>
      <c r="P87" t="s">
        <v>323</v>
      </c>
      <c r="Q87">
        <v>1</v>
      </c>
      <c r="X87">
        <v>8</v>
      </c>
      <c r="Y87">
        <v>50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8</v>
      </c>
      <c r="AH87">
        <v>2</v>
      </c>
      <c r="AI87">
        <v>88223509</v>
      </c>
      <c r="AJ87">
        <v>108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ROW(Source!A91)</f>
        <v>91</v>
      </c>
      <c r="B88">
        <v>88223526</v>
      </c>
      <c r="C88">
        <v>88223500</v>
      </c>
      <c r="D88">
        <v>48088197</v>
      </c>
      <c r="E88">
        <v>1</v>
      </c>
      <c r="F88">
        <v>1</v>
      </c>
      <c r="G88">
        <v>1</v>
      </c>
      <c r="H88">
        <v>3</v>
      </c>
      <c r="I88" t="s">
        <v>500</v>
      </c>
      <c r="J88" t="s">
        <v>501</v>
      </c>
      <c r="K88" t="s">
        <v>502</v>
      </c>
      <c r="L88">
        <v>1296</v>
      </c>
      <c r="N88">
        <v>1002</v>
      </c>
      <c r="O88" t="s">
        <v>503</v>
      </c>
      <c r="P88" t="s">
        <v>503</v>
      </c>
      <c r="Q88">
        <v>1</v>
      </c>
      <c r="X88">
        <v>92.6</v>
      </c>
      <c r="Y88">
        <v>46.86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92.6</v>
      </c>
      <c r="AH88">
        <v>2</v>
      </c>
      <c r="AI88">
        <v>88223510</v>
      </c>
      <c r="AJ88">
        <v>109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ROW(Source!A101)</f>
        <v>101</v>
      </c>
      <c r="B89">
        <v>88223547</v>
      </c>
      <c r="C89">
        <v>88223536</v>
      </c>
      <c r="D89">
        <v>48043837</v>
      </c>
      <c r="E89">
        <v>68</v>
      </c>
      <c r="F89">
        <v>1</v>
      </c>
      <c r="G89">
        <v>1</v>
      </c>
      <c r="H89">
        <v>1</v>
      </c>
      <c r="I89" t="s">
        <v>504</v>
      </c>
      <c r="J89" t="s">
        <v>3</v>
      </c>
      <c r="K89" t="s">
        <v>505</v>
      </c>
      <c r="L89">
        <v>1191</v>
      </c>
      <c r="N89">
        <v>1013</v>
      </c>
      <c r="O89" t="s">
        <v>472</v>
      </c>
      <c r="P89" t="s">
        <v>472</v>
      </c>
      <c r="Q89">
        <v>1</v>
      </c>
      <c r="X89">
        <v>19.61</v>
      </c>
      <c r="Y89">
        <v>0</v>
      </c>
      <c r="Z89">
        <v>0</v>
      </c>
      <c r="AA89">
        <v>0</v>
      </c>
      <c r="AB89">
        <v>8.5299999999999994</v>
      </c>
      <c r="AC89">
        <v>0</v>
      </c>
      <c r="AD89">
        <v>1</v>
      </c>
      <c r="AE89">
        <v>1</v>
      </c>
      <c r="AF89" t="s">
        <v>3</v>
      </c>
      <c r="AG89">
        <v>19.61</v>
      </c>
      <c r="AH89">
        <v>2</v>
      </c>
      <c r="AI89">
        <v>88223537</v>
      </c>
      <c r="AJ89">
        <v>115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ROW(Source!A101)</f>
        <v>101</v>
      </c>
      <c r="B90">
        <v>88223548</v>
      </c>
      <c r="C90">
        <v>88223536</v>
      </c>
      <c r="D90">
        <v>48044033</v>
      </c>
      <c r="E90">
        <v>68</v>
      </c>
      <c r="F90">
        <v>1</v>
      </c>
      <c r="G90">
        <v>1</v>
      </c>
      <c r="H90">
        <v>1</v>
      </c>
      <c r="I90" t="s">
        <v>473</v>
      </c>
      <c r="J90" t="s">
        <v>3</v>
      </c>
      <c r="K90" t="s">
        <v>474</v>
      </c>
      <c r="L90">
        <v>1191</v>
      </c>
      <c r="N90">
        <v>1013</v>
      </c>
      <c r="O90" t="s">
        <v>472</v>
      </c>
      <c r="P90" t="s">
        <v>472</v>
      </c>
      <c r="Q90">
        <v>1</v>
      </c>
      <c r="X90">
        <v>0.35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2</v>
      </c>
      <c r="AF90" t="s">
        <v>3</v>
      </c>
      <c r="AG90">
        <v>0.35</v>
      </c>
      <c r="AH90">
        <v>2</v>
      </c>
      <c r="AI90">
        <v>88223538</v>
      </c>
      <c r="AJ90">
        <v>116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ROW(Source!A101)</f>
        <v>101</v>
      </c>
      <c r="B91">
        <v>88223549</v>
      </c>
      <c r="C91">
        <v>88223536</v>
      </c>
      <c r="D91">
        <v>48205768</v>
      </c>
      <c r="E91">
        <v>1</v>
      </c>
      <c r="F91">
        <v>1</v>
      </c>
      <c r="G91">
        <v>1</v>
      </c>
      <c r="H91">
        <v>2</v>
      </c>
      <c r="I91" t="s">
        <v>494</v>
      </c>
      <c r="J91" t="s">
        <v>495</v>
      </c>
      <c r="K91" t="s">
        <v>496</v>
      </c>
      <c r="L91">
        <v>1367</v>
      </c>
      <c r="N91">
        <v>1011</v>
      </c>
      <c r="O91" t="s">
        <v>478</v>
      </c>
      <c r="P91" t="s">
        <v>478</v>
      </c>
      <c r="Q91">
        <v>1</v>
      </c>
      <c r="X91">
        <v>7.0000000000000007E-2</v>
      </c>
      <c r="Y91">
        <v>0</v>
      </c>
      <c r="Z91">
        <v>31.26</v>
      </c>
      <c r="AA91">
        <v>13.5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7.0000000000000007E-2</v>
      </c>
      <c r="AH91">
        <v>2</v>
      </c>
      <c r="AI91">
        <v>88223539</v>
      </c>
      <c r="AJ91">
        <v>117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ROW(Source!A101)</f>
        <v>101</v>
      </c>
      <c r="B92">
        <v>88223550</v>
      </c>
      <c r="C92">
        <v>88223536</v>
      </c>
      <c r="D92">
        <v>48206504</v>
      </c>
      <c r="E92">
        <v>1</v>
      </c>
      <c r="F92">
        <v>1</v>
      </c>
      <c r="G92">
        <v>1</v>
      </c>
      <c r="H92">
        <v>2</v>
      </c>
      <c r="I92" t="s">
        <v>485</v>
      </c>
      <c r="J92" t="s">
        <v>486</v>
      </c>
      <c r="K92" t="s">
        <v>487</v>
      </c>
      <c r="L92">
        <v>1367</v>
      </c>
      <c r="N92">
        <v>1011</v>
      </c>
      <c r="O92" t="s">
        <v>478</v>
      </c>
      <c r="P92" t="s">
        <v>478</v>
      </c>
      <c r="Q92">
        <v>1</v>
      </c>
      <c r="X92">
        <v>0.28000000000000003</v>
      </c>
      <c r="Y92">
        <v>0</v>
      </c>
      <c r="Z92">
        <v>65.709999999999994</v>
      </c>
      <c r="AA92">
        <v>11.6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0.28000000000000003</v>
      </c>
      <c r="AH92">
        <v>2</v>
      </c>
      <c r="AI92">
        <v>88223540</v>
      </c>
      <c r="AJ92">
        <v>118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ROW(Source!A101)</f>
        <v>101</v>
      </c>
      <c r="B93">
        <v>88223551</v>
      </c>
      <c r="C93">
        <v>88223536</v>
      </c>
      <c r="D93">
        <v>48046561</v>
      </c>
      <c r="E93">
        <v>68</v>
      </c>
      <c r="F93">
        <v>1</v>
      </c>
      <c r="G93">
        <v>1</v>
      </c>
      <c r="H93">
        <v>3</v>
      </c>
      <c r="I93" t="s">
        <v>565</v>
      </c>
      <c r="J93" t="s">
        <v>3</v>
      </c>
      <c r="K93" t="s">
        <v>566</v>
      </c>
      <c r="L93">
        <v>1301</v>
      </c>
      <c r="N93">
        <v>1003</v>
      </c>
      <c r="O93" t="s">
        <v>109</v>
      </c>
      <c r="P93" t="s">
        <v>109</v>
      </c>
      <c r="Q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0</v>
      </c>
      <c r="AE93">
        <v>0</v>
      </c>
      <c r="AF93" t="s">
        <v>3</v>
      </c>
      <c r="AG93">
        <v>0</v>
      </c>
      <c r="AH93">
        <v>3</v>
      </c>
      <c r="AI93">
        <v>-1</v>
      </c>
      <c r="AJ93" t="s">
        <v>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ROW(Source!A101)</f>
        <v>101</v>
      </c>
      <c r="B94">
        <v>88223552</v>
      </c>
      <c r="C94">
        <v>88223536</v>
      </c>
      <c r="D94">
        <v>48081730</v>
      </c>
      <c r="E94">
        <v>1</v>
      </c>
      <c r="F94">
        <v>1</v>
      </c>
      <c r="G94">
        <v>1</v>
      </c>
      <c r="H94">
        <v>3</v>
      </c>
      <c r="I94" t="s">
        <v>219</v>
      </c>
      <c r="J94" t="s">
        <v>221</v>
      </c>
      <c r="K94" t="s">
        <v>220</v>
      </c>
      <c r="L94">
        <v>1455</v>
      </c>
      <c r="N94">
        <v>1013</v>
      </c>
      <c r="O94" t="s">
        <v>122</v>
      </c>
      <c r="P94" t="s">
        <v>122</v>
      </c>
      <c r="Q94">
        <v>1</v>
      </c>
      <c r="X94">
        <v>0</v>
      </c>
      <c r="Y94">
        <v>3.15</v>
      </c>
      <c r="Z94">
        <v>0</v>
      </c>
      <c r="AA94">
        <v>0</v>
      </c>
      <c r="AB94">
        <v>0</v>
      </c>
      <c r="AC94">
        <v>1</v>
      </c>
      <c r="AD94">
        <v>0</v>
      </c>
      <c r="AE94">
        <v>0</v>
      </c>
      <c r="AF94" t="s">
        <v>3</v>
      </c>
      <c r="AG94">
        <v>0</v>
      </c>
      <c r="AH94">
        <v>2</v>
      </c>
      <c r="AI94">
        <v>88223541</v>
      </c>
      <c r="AJ94">
        <v>122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ROW(Source!A101)</f>
        <v>101</v>
      </c>
      <c r="B95">
        <v>88223553</v>
      </c>
      <c r="C95">
        <v>88223536</v>
      </c>
      <c r="D95">
        <v>48081733</v>
      </c>
      <c r="E95">
        <v>1</v>
      </c>
      <c r="F95">
        <v>1</v>
      </c>
      <c r="G95">
        <v>1</v>
      </c>
      <c r="H95">
        <v>3</v>
      </c>
      <c r="I95" t="s">
        <v>497</v>
      </c>
      <c r="J95" t="s">
        <v>498</v>
      </c>
      <c r="K95" t="s">
        <v>499</v>
      </c>
      <c r="L95">
        <v>1425</v>
      </c>
      <c r="N95">
        <v>1013</v>
      </c>
      <c r="O95" t="s">
        <v>323</v>
      </c>
      <c r="P95" t="s">
        <v>323</v>
      </c>
      <c r="Q95">
        <v>1</v>
      </c>
      <c r="X95">
        <v>4</v>
      </c>
      <c r="Y95">
        <v>50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4</v>
      </c>
      <c r="AH95">
        <v>2</v>
      </c>
      <c r="AI95">
        <v>88223542</v>
      </c>
      <c r="AJ95">
        <v>123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ROW(Source!A101)</f>
        <v>101</v>
      </c>
      <c r="B96">
        <v>88223554</v>
      </c>
      <c r="C96">
        <v>88223536</v>
      </c>
      <c r="D96">
        <v>48088197</v>
      </c>
      <c r="E96">
        <v>1</v>
      </c>
      <c r="F96">
        <v>1</v>
      </c>
      <c r="G96">
        <v>1</v>
      </c>
      <c r="H96">
        <v>3</v>
      </c>
      <c r="I96" t="s">
        <v>500</v>
      </c>
      <c r="J96" t="s">
        <v>501</v>
      </c>
      <c r="K96" t="s">
        <v>502</v>
      </c>
      <c r="L96">
        <v>1296</v>
      </c>
      <c r="N96">
        <v>1002</v>
      </c>
      <c r="O96" t="s">
        <v>503</v>
      </c>
      <c r="P96" t="s">
        <v>503</v>
      </c>
      <c r="Q96">
        <v>1</v>
      </c>
      <c r="X96">
        <v>68.03</v>
      </c>
      <c r="Y96">
        <v>46.86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68.03</v>
      </c>
      <c r="AH96">
        <v>2</v>
      </c>
      <c r="AI96">
        <v>88223543</v>
      </c>
      <c r="AJ96">
        <v>124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ROW(Source!A106)</f>
        <v>106</v>
      </c>
      <c r="B97">
        <v>88223564</v>
      </c>
      <c r="C97">
        <v>88223559</v>
      </c>
      <c r="D97">
        <v>49510719</v>
      </c>
      <c r="E97">
        <v>70</v>
      </c>
      <c r="F97">
        <v>1</v>
      </c>
      <c r="G97">
        <v>1</v>
      </c>
      <c r="H97">
        <v>1</v>
      </c>
      <c r="I97" t="s">
        <v>470</v>
      </c>
      <c r="J97" t="s">
        <v>3</v>
      </c>
      <c r="K97" t="s">
        <v>471</v>
      </c>
      <c r="L97">
        <v>1191</v>
      </c>
      <c r="N97">
        <v>1013</v>
      </c>
      <c r="O97" t="s">
        <v>472</v>
      </c>
      <c r="P97" t="s">
        <v>472</v>
      </c>
      <c r="Q97">
        <v>1</v>
      </c>
      <c r="X97">
        <v>44.5</v>
      </c>
      <c r="Y97">
        <v>0</v>
      </c>
      <c r="Z97">
        <v>0</v>
      </c>
      <c r="AA97">
        <v>0</v>
      </c>
      <c r="AB97">
        <v>8.74</v>
      </c>
      <c r="AC97">
        <v>0</v>
      </c>
      <c r="AD97">
        <v>1</v>
      </c>
      <c r="AE97">
        <v>1</v>
      </c>
      <c r="AF97" t="s">
        <v>3</v>
      </c>
      <c r="AG97">
        <v>44.5</v>
      </c>
      <c r="AH97">
        <v>2</v>
      </c>
      <c r="AI97">
        <v>88223560</v>
      </c>
      <c r="AJ97">
        <v>125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ROW(Source!A106)</f>
        <v>106</v>
      </c>
      <c r="B98">
        <v>88223565</v>
      </c>
      <c r="C98">
        <v>88223559</v>
      </c>
      <c r="D98">
        <v>49510905</v>
      </c>
      <c r="E98">
        <v>70</v>
      </c>
      <c r="F98">
        <v>1</v>
      </c>
      <c r="G98">
        <v>1</v>
      </c>
      <c r="H98">
        <v>1</v>
      </c>
      <c r="I98" t="s">
        <v>473</v>
      </c>
      <c r="J98" t="s">
        <v>3</v>
      </c>
      <c r="K98" t="s">
        <v>474</v>
      </c>
      <c r="L98">
        <v>1191</v>
      </c>
      <c r="N98">
        <v>1013</v>
      </c>
      <c r="O98" t="s">
        <v>472</v>
      </c>
      <c r="P98" t="s">
        <v>472</v>
      </c>
      <c r="Q98">
        <v>1</v>
      </c>
      <c r="X98">
        <v>0.13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2</v>
      </c>
      <c r="AF98" t="s">
        <v>3</v>
      </c>
      <c r="AG98">
        <v>0.13</v>
      </c>
      <c r="AH98">
        <v>2</v>
      </c>
      <c r="AI98">
        <v>88223561</v>
      </c>
      <c r="AJ98">
        <v>126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ROW(Source!A106)</f>
        <v>106</v>
      </c>
      <c r="B99">
        <v>88223566</v>
      </c>
      <c r="C99">
        <v>88223559</v>
      </c>
      <c r="D99">
        <v>49673503</v>
      </c>
      <c r="E99">
        <v>1</v>
      </c>
      <c r="F99">
        <v>1</v>
      </c>
      <c r="G99">
        <v>1</v>
      </c>
      <c r="H99">
        <v>2</v>
      </c>
      <c r="I99" t="s">
        <v>485</v>
      </c>
      <c r="J99" t="s">
        <v>486</v>
      </c>
      <c r="K99" t="s">
        <v>487</v>
      </c>
      <c r="L99">
        <v>1367</v>
      </c>
      <c r="N99">
        <v>1011</v>
      </c>
      <c r="O99" t="s">
        <v>478</v>
      </c>
      <c r="P99" t="s">
        <v>478</v>
      </c>
      <c r="Q99">
        <v>1</v>
      </c>
      <c r="X99">
        <v>0.13</v>
      </c>
      <c r="Y99">
        <v>0</v>
      </c>
      <c r="Z99">
        <v>65.709999999999994</v>
      </c>
      <c r="AA99">
        <v>11.6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0.13</v>
      </c>
      <c r="AH99">
        <v>2</v>
      </c>
      <c r="AI99">
        <v>88223562</v>
      </c>
      <c r="AJ99">
        <v>127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ROW(Source!A106)</f>
        <v>106</v>
      </c>
      <c r="B100">
        <v>88223567</v>
      </c>
      <c r="C100">
        <v>88223559</v>
      </c>
      <c r="D100">
        <v>49511077</v>
      </c>
      <c r="E100">
        <v>70</v>
      </c>
      <c r="F100">
        <v>1</v>
      </c>
      <c r="G100">
        <v>1</v>
      </c>
      <c r="H100">
        <v>3</v>
      </c>
      <c r="I100" t="s">
        <v>567</v>
      </c>
      <c r="J100" t="s">
        <v>3</v>
      </c>
      <c r="K100" t="s">
        <v>568</v>
      </c>
      <c r="L100">
        <v>1377</v>
      </c>
      <c r="N100">
        <v>1013</v>
      </c>
      <c r="O100" t="s">
        <v>229</v>
      </c>
      <c r="P100" t="s">
        <v>229</v>
      </c>
      <c r="Q100">
        <v>1</v>
      </c>
      <c r="X100">
        <v>100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 t="s">
        <v>3</v>
      </c>
      <c r="AG100">
        <v>100</v>
      </c>
      <c r="AH100">
        <v>3</v>
      </c>
      <c r="AI100">
        <v>-1</v>
      </c>
      <c r="AJ100" t="s">
        <v>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ROW(Source!A108)</f>
        <v>108</v>
      </c>
      <c r="B101">
        <v>88240985</v>
      </c>
      <c r="C101">
        <v>88240984</v>
      </c>
      <c r="D101">
        <v>49510715</v>
      </c>
      <c r="E101">
        <v>70</v>
      </c>
      <c r="F101">
        <v>1</v>
      </c>
      <c r="G101">
        <v>1</v>
      </c>
      <c r="H101">
        <v>1</v>
      </c>
      <c r="I101" t="s">
        <v>504</v>
      </c>
      <c r="J101" t="s">
        <v>3</v>
      </c>
      <c r="K101" t="s">
        <v>505</v>
      </c>
      <c r="L101">
        <v>1191</v>
      </c>
      <c r="N101">
        <v>1013</v>
      </c>
      <c r="O101" t="s">
        <v>472</v>
      </c>
      <c r="P101" t="s">
        <v>472</v>
      </c>
      <c r="Q101">
        <v>1</v>
      </c>
      <c r="X101">
        <v>97.2</v>
      </c>
      <c r="Y101">
        <v>0</v>
      </c>
      <c r="Z101">
        <v>0</v>
      </c>
      <c r="AA101">
        <v>0</v>
      </c>
      <c r="AB101">
        <v>8.5299999999999994</v>
      </c>
      <c r="AC101">
        <v>0</v>
      </c>
      <c r="AD101">
        <v>1</v>
      </c>
      <c r="AE101">
        <v>1</v>
      </c>
      <c r="AF101" t="s">
        <v>3</v>
      </c>
      <c r="AG101">
        <v>97.2</v>
      </c>
      <c r="AH101">
        <v>2</v>
      </c>
      <c r="AI101">
        <v>88240985</v>
      </c>
      <c r="AJ101">
        <v>129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ROW(Source!A108)</f>
        <v>108</v>
      </c>
      <c r="B102">
        <v>88240986</v>
      </c>
      <c r="C102">
        <v>88240984</v>
      </c>
      <c r="D102">
        <v>49510905</v>
      </c>
      <c r="E102">
        <v>70</v>
      </c>
      <c r="F102">
        <v>1</v>
      </c>
      <c r="G102">
        <v>1</v>
      </c>
      <c r="H102">
        <v>1</v>
      </c>
      <c r="I102" t="s">
        <v>473</v>
      </c>
      <c r="J102" t="s">
        <v>3</v>
      </c>
      <c r="K102" t="s">
        <v>474</v>
      </c>
      <c r="L102">
        <v>1191</v>
      </c>
      <c r="N102">
        <v>1013</v>
      </c>
      <c r="O102" t="s">
        <v>472</v>
      </c>
      <c r="P102" t="s">
        <v>472</v>
      </c>
      <c r="Q102">
        <v>1</v>
      </c>
      <c r="X102">
        <v>0.27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2</v>
      </c>
      <c r="AF102" t="s">
        <v>3</v>
      </c>
      <c r="AG102">
        <v>0.27</v>
      </c>
      <c r="AH102">
        <v>2</v>
      </c>
      <c r="AI102">
        <v>88240986</v>
      </c>
      <c r="AJ102">
        <v>130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ROW(Source!A108)</f>
        <v>108</v>
      </c>
      <c r="B103">
        <v>88240987</v>
      </c>
      <c r="C103">
        <v>88240984</v>
      </c>
      <c r="D103">
        <v>49672515</v>
      </c>
      <c r="E103">
        <v>1</v>
      </c>
      <c r="F103">
        <v>1</v>
      </c>
      <c r="G103">
        <v>1</v>
      </c>
      <c r="H103">
        <v>2</v>
      </c>
      <c r="I103" t="s">
        <v>506</v>
      </c>
      <c r="J103" t="s">
        <v>507</v>
      </c>
      <c r="K103" t="s">
        <v>508</v>
      </c>
      <c r="L103">
        <v>1367</v>
      </c>
      <c r="N103">
        <v>1011</v>
      </c>
      <c r="O103" t="s">
        <v>478</v>
      </c>
      <c r="P103" t="s">
        <v>478</v>
      </c>
      <c r="Q103">
        <v>1</v>
      </c>
      <c r="X103">
        <v>0.2</v>
      </c>
      <c r="Y103">
        <v>0</v>
      </c>
      <c r="Z103">
        <v>86.4</v>
      </c>
      <c r="AA103">
        <v>13.5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0.2</v>
      </c>
      <c r="AH103">
        <v>2</v>
      </c>
      <c r="AI103">
        <v>88240987</v>
      </c>
      <c r="AJ103">
        <v>131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ROW(Source!A108)</f>
        <v>108</v>
      </c>
      <c r="B104">
        <v>88240988</v>
      </c>
      <c r="C104">
        <v>88240984</v>
      </c>
      <c r="D104">
        <v>49673503</v>
      </c>
      <c r="E104">
        <v>1</v>
      </c>
      <c r="F104">
        <v>1</v>
      </c>
      <c r="G104">
        <v>1</v>
      </c>
      <c r="H104">
        <v>2</v>
      </c>
      <c r="I104" t="s">
        <v>485</v>
      </c>
      <c r="J104" t="s">
        <v>486</v>
      </c>
      <c r="K104" t="s">
        <v>487</v>
      </c>
      <c r="L104">
        <v>1367</v>
      </c>
      <c r="N104">
        <v>1011</v>
      </c>
      <c r="O104" t="s">
        <v>478</v>
      </c>
      <c r="P104" t="s">
        <v>478</v>
      </c>
      <c r="Q104">
        <v>1</v>
      </c>
      <c r="X104">
        <v>7.0000000000000007E-2</v>
      </c>
      <c r="Y104">
        <v>0</v>
      </c>
      <c r="Z104">
        <v>65.709999999999994</v>
      </c>
      <c r="AA104">
        <v>11.6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7.0000000000000007E-2</v>
      </c>
      <c r="AH104">
        <v>2</v>
      </c>
      <c r="AI104">
        <v>88240988</v>
      </c>
      <c r="AJ104">
        <v>132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ROW(Source!A108)</f>
        <v>108</v>
      </c>
      <c r="B105">
        <v>88240989</v>
      </c>
      <c r="C105">
        <v>88240984</v>
      </c>
      <c r="D105">
        <v>49525605</v>
      </c>
      <c r="E105">
        <v>1</v>
      </c>
      <c r="F105">
        <v>1</v>
      </c>
      <c r="G105">
        <v>1</v>
      </c>
      <c r="H105">
        <v>3</v>
      </c>
      <c r="I105" t="s">
        <v>509</v>
      </c>
      <c r="J105" t="s">
        <v>510</v>
      </c>
      <c r="K105" t="s">
        <v>511</v>
      </c>
      <c r="L105">
        <v>1348</v>
      </c>
      <c r="N105">
        <v>1009</v>
      </c>
      <c r="O105" t="s">
        <v>20</v>
      </c>
      <c r="P105" t="s">
        <v>20</v>
      </c>
      <c r="Q105">
        <v>1000</v>
      </c>
      <c r="X105">
        <v>4.0000000000000001E-3</v>
      </c>
      <c r="Y105">
        <v>8475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4.0000000000000001E-3</v>
      </c>
      <c r="AH105">
        <v>2</v>
      </c>
      <c r="AI105">
        <v>88240989</v>
      </c>
      <c r="AJ105">
        <v>133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ROW(Source!A108)</f>
        <v>108</v>
      </c>
      <c r="B106">
        <v>88240990</v>
      </c>
      <c r="C106">
        <v>88240984</v>
      </c>
      <c r="D106">
        <v>49542633</v>
      </c>
      <c r="E106">
        <v>1</v>
      </c>
      <c r="F106">
        <v>1</v>
      </c>
      <c r="G106">
        <v>1</v>
      </c>
      <c r="H106">
        <v>3</v>
      </c>
      <c r="I106" t="s">
        <v>512</v>
      </c>
      <c r="J106" t="s">
        <v>513</v>
      </c>
      <c r="K106" t="s">
        <v>514</v>
      </c>
      <c r="L106">
        <v>1348</v>
      </c>
      <c r="N106">
        <v>1009</v>
      </c>
      <c r="O106" t="s">
        <v>20</v>
      </c>
      <c r="P106" t="s">
        <v>20</v>
      </c>
      <c r="Q106">
        <v>1000</v>
      </c>
      <c r="X106">
        <v>1.2E-2</v>
      </c>
      <c r="Y106">
        <v>8190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1.2E-2</v>
      </c>
      <c r="AH106">
        <v>2</v>
      </c>
      <c r="AI106">
        <v>88240990</v>
      </c>
      <c r="AJ106">
        <v>134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ROW(Source!A108)</f>
        <v>108</v>
      </c>
      <c r="B107">
        <v>88240991</v>
      </c>
      <c r="C107">
        <v>88240984</v>
      </c>
      <c r="D107">
        <v>49542878</v>
      </c>
      <c r="E107">
        <v>1</v>
      </c>
      <c r="F107">
        <v>1</v>
      </c>
      <c r="G107">
        <v>1</v>
      </c>
      <c r="H107">
        <v>3</v>
      </c>
      <c r="I107" t="s">
        <v>515</v>
      </c>
      <c r="J107" t="s">
        <v>516</v>
      </c>
      <c r="K107" t="s">
        <v>517</v>
      </c>
      <c r="L107">
        <v>1348</v>
      </c>
      <c r="N107">
        <v>1009</v>
      </c>
      <c r="O107" t="s">
        <v>20</v>
      </c>
      <c r="P107" t="s">
        <v>20</v>
      </c>
      <c r="Q107">
        <v>1000</v>
      </c>
      <c r="X107">
        <v>0.56999999999999995</v>
      </c>
      <c r="Y107">
        <v>11200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0.56999999999999995</v>
      </c>
      <c r="AH107">
        <v>2</v>
      </c>
      <c r="AI107">
        <v>88240991</v>
      </c>
      <c r="AJ107">
        <v>135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ROW(Source!A109)</f>
        <v>109</v>
      </c>
      <c r="B108">
        <v>88223601</v>
      </c>
      <c r="C108">
        <v>88223591</v>
      </c>
      <c r="D108">
        <v>48043841</v>
      </c>
      <c r="E108">
        <v>68</v>
      </c>
      <c r="F108">
        <v>1</v>
      </c>
      <c r="G108">
        <v>1</v>
      </c>
      <c r="H108">
        <v>1</v>
      </c>
      <c r="I108" t="s">
        <v>470</v>
      </c>
      <c r="J108" t="s">
        <v>3</v>
      </c>
      <c r="K108" t="s">
        <v>471</v>
      </c>
      <c r="L108">
        <v>1191</v>
      </c>
      <c r="N108">
        <v>1013</v>
      </c>
      <c r="O108" t="s">
        <v>472</v>
      </c>
      <c r="P108" t="s">
        <v>472</v>
      </c>
      <c r="Q108">
        <v>1</v>
      </c>
      <c r="X108">
        <v>6.94</v>
      </c>
      <c r="Y108">
        <v>0</v>
      </c>
      <c r="Z108">
        <v>0</v>
      </c>
      <c r="AA108">
        <v>0</v>
      </c>
      <c r="AB108">
        <v>8.74</v>
      </c>
      <c r="AC108">
        <v>0</v>
      </c>
      <c r="AD108">
        <v>1</v>
      </c>
      <c r="AE108">
        <v>1</v>
      </c>
      <c r="AF108" t="s">
        <v>3</v>
      </c>
      <c r="AG108">
        <v>6.94</v>
      </c>
      <c r="AH108">
        <v>2</v>
      </c>
      <c r="AI108">
        <v>88223592</v>
      </c>
      <c r="AJ108">
        <v>136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ROW(Source!A109)</f>
        <v>109</v>
      </c>
      <c r="B109">
        <v>88223602</v>
      </c>
      <c r="C109">
        <v>88223591</v>
      </c>
      <c r="D109">
        <v>48044033</v>
      </c>
      <c r="E109">
        <v>68</v>
      </c>
      <c r="F109">
        <v>1</v>
      </c>
      <c r="G109">
        <v>1</v>
      </c>
      <c r="H109">
        <v>1</v>
      </c>
      <c r="I109" t="s">
        <v>473</v>
      </c>
      <c r="J109" t="s">
        <v>3</v>
      </c>
      <c r="K109" t="s">
        <v>474</v>
      </c>
      <c r="L109">
        <v>1191</v>
      </c>
      <c r="N109">
        <v>1013</v>
      </c>
      <c r="O109" t="s">
        <v>472</v>
      </c>
      <c r="P109" t="s">
        <v>472</v>
      </c>
      <c r="Q109">
        <v>1</v>
      </c>
      <c r="X109">
        <v>0.21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2</v>
      </c>
      <c r="AF109" t="s">
        <v>3</v>
      </c>
      <c r="AG109">
        <v>0.21</v>
      </c>
      <c r="AH109">
        <v>2</v>
      </c>
      <c r="AI109">
        <v>88223593</v>
      </c>
      <c r="AJ109">
        <v>137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ROW(Source!A109)</f>
        <v>109</v>
      </c>
      <c r="B110">
        <v>88223603</v>
      </c>
      <c r="C110">
        <v>88223591</v>
      </c>
      <c r="D110">
        <v>48205516</v>
      </c>
      <c r="E110">
        <v>1</v>
      </c>
      <c r="F110">
        <v>1</v>
      </c>
      <c r="G110">
        <v>1</v>
      </c>
      <c r="H110">
        <v>2</v>
      </c>
      <c r="I110" t="s">
        <v>506</v>
      </c>
      <c r="J110" t="s">
        <v>507</v>
      </c>
      <c r="K110" t="s">
        <v>508</v>
      </c>
      <c r="L110">
        <v>1367</v>
      </c>
      <c r="N110">
        <v>1011</v>
      </c>
      <c r="O110" t="s">
        <v>478</v>
      </c>
      <c r="P110" t="s">
        <v>478</v>
      </c>
      <c r="Q110">
        <v>1</v>
      </c>
      <c r="X110">
        <v>0.08</v>
      </c>
      <c r="Y110">
        <v>0</v>
      </c>
      <c r="Z110">
        <v>86.4</v>
      </c>
      <c r="AA110">
        <v>13.5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0.08</v>
      </c>
      <c r="AH110">
        <v>2</v>
      </c>
      <c r="AI110">
        <v>88223594</v>
      </c>
      <c r="AJ110">
        <v>138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ROW(Source!A109)</f>
        <v>109</v>
      </c>
      <c r="B111">
        <v>88223604</v>
      </c>
      <c r="C111">
        <v>88223591</v>
      </c>
      <c r="D111">
        <v>48205574</v>
      </c>
      <c r="E111">
        <v>1</v>
      </c>
      <c r="F111">
        <v>1</v>
      </c>
      <c r="G111">
        <v>1</v>
      </c>
      <c r="H111">
        <v>2</v>
      </c>
      <c r="I111" t="s">
        <v>479</v>
      </c>
      <c r="J111" t="s">
        <v>480</v>
      </c>
      <c r="K111" t="s">
        <v>481</v>
      </c>
      <c r="L111">
        <v>1367</v>
      </c>
      <c r="N111">
        <v>1011</v>
      </c>
      <c r="O111" t="s">
        <v>478</v>
      </c>
      <c r="P111" t="s">
        <v>478</v>
      </c>
      <c r="Q111">
        <v>1</v>
      </c>
      <c r="X111">
        <v>0.05</v>
      </c>
      <c r="Y111">
        <v>0</v>
      </c>
      <c r="Z111">
        <v>115.4</v>
      </c>
      <c r="AA111">
        <v>13.5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0.05</v>
      </c>
      <c r="AH111">
        <v>2</v>
      </c>
      <c r="AI111">
        <v>88223595</v>
      </c>
      <c r="AJ111">
        <v>139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ROW(Source!A109)</f>
        <v>109</v>
      </c>
      <c r="B112">
        <v>88223605</v>
      </c>
      <c r="C112">
        <v>88223591</v>
      </c>
      <c r="D112">
        <v>48205975</v>
      </c>
      <c r="E112">
        <v>1</v>
      </c>
      <c r="F112">
        <v>1</v>
      </c>
      <c r="G112">
        <v>1</v>
      </c>
      <c r="H112">
        <v>2</v>
      </c>
      <c r="I112" t="s">
        <v>518</v>
      </c>
      <c r="J112" t="s">
        <v>519</v>
      </c>
      <c r="K112" t="s">
        <v>520</v>
      </c>
      <c r="L112">
        <v>1367</v>
      </c>
      <c r="N112">
        <v>1011</v>
      </c>
      <c r="O112" t="s">
        <v>478</v>
      </c>
      <c r="P112" t="s">
        <v>478</v>
      </c>
      <c r="Q112">
        <v>1</v>
      </c>
      <c r="X112">
        <v>0.41</v>
      </c>
      <c r="Y112">
        <v>0</v>
      </c>
      <c r="Z112">
        <v>30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0.41</v>
      </c>
      <c r="AH112">
        <v>2</v>
      </c>
      <c r="AI112">
        <v>88223596</v>
      </c>
      <c r="AJ112">
        <v>140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ROW(Source!A109)</f>
        <v>109</v>
      </c>
      <c r="B113">
        <v>88223606</v>
      </c>
      <c r="C113">
        <v>88223591</v>
      </c>
      <c r="D113">
        <v>48206504</v>
      </c>
      <c r="E113">
        <v>1</v>
      </c>
      <c r="F113">
        <v>1</v>
      </c>
      <c r="G113">
        <v>1</v>
      </c>
      <c r="H113">
        <v>2</v>
      </c>
      <c r="I113" t="s">
        <v>485</v>
      </c>
      <c r="J113" t="s">
        <v>486</v>
      </c>
      <c r="K113" t="s">
        <v>487</v>
      </c>
      <c r="L113">
        <v>1367</v>
      </c>
      <c r="N113">
        <v>1011</v>
      </c>
      <c r="O113" t="s">
        <v>478</v>
      </c>
      <c r="P113" t="s">
        <v>478</v>
      </c>
      <c r="Q113">
        <v>1</v>
      </c>
      <c r="X113">
        <v>0.08</v>
      </c>
      <c r="Y113">
        <v>0</v>
      </c>
      <c r="Z113">
        <v>65.709999999999994</v>
      </c>
      <c r="AA113">
        <v>11.6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0.08</v>
      </c>
      <c r="AH113">
        <v>2</v>
      </c>
      <c r="AI113">
        <v>88223597</v>
      </c>
      <c r="AJ113">
        <v>141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ROW(Source!A109)</f>
        <v>109</v>
      </c>
      <c r="B114">
        <v>88223607</v>
      </c>
      <c r="C114">
        <v>88223591</v>
      </c>
      <c r="D114">
        <v>48054478</v>
      </c>
      <c r="E114">
        <v>1</v>
      </c>
      <c r="F114">
        <v>1</v>
      </c>
      <c r="G114">
        <v>1</v>
      </c>
      <c r="H114">
        <v>3</v>
      </c>
      <c r="I114" t="s">
        <v>244</v>
      </c>
      <c r="J114" t="s">
        <v>246</v>
      </c>
      <c r="K114" t="s">
        <v>245</v>
      </c>
      <c r="L114">
        <v>1348</v>
      </c>
      <c r="N114">
        <v>1009</v>
      </c>
      <c r="O114" t="s">
        <v>20</v>
      </c>
      <c r="P114" t="s">
        <v>20</v>
      </c>
      <c r="Q114">
        <v>1000</v>
      </c>
      <c r="X114">
        <v>0.05</v>
      </c>
      <c r="Y114">
        <v>3390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0.05</v>
      </c>
      <c r="AH114">
        <v>2</v>
      </c>
      <c r="AI114">
        <v>88223598</v>
      </c>
      <c r="AJ114">
        <v>142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ROW(Source!A109)</f>
        <v>109</v>
      </c>
      <c r="B115">
        <v>88223608</v>
      </c>
      <c r="C115">
        <v>88223591</v>
      </c>
      <c r="D115">
        <v>48082363</v>
      </c>
      <c r="E115">
        <v>1</v>
      </c>
      <c r="F115">
        <v>1</v>
      </c>
      <c r="G115">
        <v>1</v>
      </c>
      <c r="H115">
        <v>3</v>
      </c>
      <c r="I115" t="s">
        <v>248</v>
      </c>
      <c r="J115" t="s">
        <v>250</v>
      </c>
      <c r="K115" t="s">
        <v>249</v>
      </c>
      <c r="L115">
        <v>1327</v>
      </c>
      <c r="N115">
        <v>1005</v>
      </c>
      <c r="O115" t="s">
        <v>135</v>
      </c>
      <c r="P115" t="s">
        <v>135</v>
      </c>
      <c r="Q115">
        <v>1</v>
      </c>
      <c r="X115">
        <v>110</v>
      </c>
      <c r="Y115">
        <v>6.2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110</v>
      </c>
      <c r="AH115">
        <v>2</v>
      </c>
      <c r="AI115">
        <v>88223599</v>
      </c>
      <c r="AJ115">
        <v>143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ROW(Source!A113)</f>
        <v>113</v>
      </c>
      <c r="B116">
        <v>88223621</v>
      </c>
      <c r="C116">
        <v>88223612</v>
      </c>
      <c r="D116">
        <v>49510717</v>
      </c>
      <c r="E116">
        <v>70</v>
      </c>
      <c r="F116">
        <v>1</v>
      </c>
      <c r="G116">
        <v>1</v>
      </c>
      <c r="H116">
        <v>1</v>
      </c>
      <c r="I116" t="s">
        <v>521</v>
      </c>
      <c r="J116" t="s">
        <v>3</v>
      </c>
      <c r="K116" t="s">
        <v>522</v>
      </c>
      <c r="L116">
        <v>1191</v>
      </c>
      <c r="N116">
        <v>1013</v>
      </c>
      <c r="O116" t="s">
        <v>472</v>
      </c>
      <c r="P116" t="s">
        <v>472</v>
      </c>
      <c r="Q116">
        <v>1</v>
      </c>
      <c r="X116">
        <v>24.3</v>
      </c>
      <c r="Y116">
        <v>0</v>
      </c>
      <c r="Z116">
        <v>0</v>
      </c>
      <c r="AA116">
        <v>0</v>
      </c>
      <c r="AB116">
        <v>8.64</v>
      </c>
      <c r="AC116">
        <v>0</v>
      </c>
      <c r="AD116">
        <v>1</v>
      </c>
      <c r="AE116">
        <v>1</v>
      </c>
      <c r="AF116" t="s">
        <v>3</v>
      </c>
      <c r="AG116">
        <v>24.3</v>
      </c>
      <c r="AH116">
        <v>2</v>
      </c>
      <c r="AI116">
        <v>88223613</v>
      </c>
      <c r="AJ116">
        <v>145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ROW(Source!A113)</f>
        <v>113</v>
      </c>
      <c r="B117">
        <v>88223622</v>
      </c>
      <c r="C117">
        <v>88223612</v>
      </c>
      <c r="D117">
        <v>49510905</v>
      </c>
      <c r="E117">
        <v>70</v>
      </c>
      <c r="F117">
        <v>1</v>
      </c>
      <c r="G117">
        <v>1</v>
      </c>
      <c r="H117">
        <v>1</v>
      </c>
      <c r="I117" t="s">
        <v>473</v>
      </c>
      <c r="J117" t="s">
        <v>3</v>
      </c>
      <c r="K117" t="s">
        <v>474</v>
      </c>
      <c r="L117">
        <v>1191</v>
      </c>
      <c r="N117">
        <v>1013</v>
      </c>
      <c r="O117" t="s">
        <v>472</v>
      </c>
      <c r="P117" t="s">
        <v>472</v>
      </c>
      <c r="Q117">
        <v>1</v>
      </c>
      <c r="X117">
        <v>1.94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2</v>
      </c>
      <c r="AF117" t="s">
        <v>3</v>
      </c>
      <c r="AG117">
        <v>1.94</v>
      </c>
      <c r="AH117">
        <v>2</v>
      </c>
      <c r="AI117">
        <v>88223614</v>
      </c>
      <c r="AJ117">
        <v>146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ROW(Source!A113)</f>
        <v>113</v>
      </c>
      <c r="B118">
        <v>88223623</v>
      </c>
      <c r="C118">
        <v>88223612</v>
      </c>
      <c r="D118">
        <v>49672515</v>
      </c>
      <c r="E118">
        <v>1</v>
      </c>
      <c r="F118">
        <v>1</v>
      </c>
      <c r="G118">
        <v>1</v>
      </c>
      <c r="H118">
        <v>2</v>
      </c>
      <c r="I118" t="s">
        <v>506</v>
      </c>
      <c r="J118" t="s">
        <v>507</v>
      </c>
      <c r="K118" t="s">
        <v>508</v>
      </c>
      <c r="L118">
        <v>1367</v>
      </c>
      <c r="N118">
        <v>1011</v>
      </c>
      <c r="O118" t="s">
        <v>478</v>
      </c>
      <c r="P118" t="s">
        <v>478</v>
      </c>
      <c r="Q118">
        <v>1</v>
      </c>
      <c r="X118">
        <v>0.68</v>
      </c>
      <c r="Y118">
        <v>0</v>
      </c>
      <c r="Z118">
        <v>86.4</v>
      </c>
      <c r="AA118">
        <v>13.5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0.68</v>
      </c>
      <c r="AH118">
        <v>2</v>
      </c>
      <c r="AI118">
        <v>88223615</v>
      </c>
      <c r="AJ118">
        <v>147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ROW(Source!A113)</f>
        <v>113</v>
      </c>
      <c r="B119">
        <v>88223624</v>
      </c>
      <c r="C119">
        <v>88223612</v>
      </c>
      <c r="D119">
        <v>49672727</v>
      </c>
      <c r="E119">
        <v>1</v>
      </c>
      <c r="F119">
        <v>1</v>
      </c>
      <c r="G119">
        <v>1</v>
      </c>
      <c r="H119">
        <v>2</v>
      </c>
      <c r="I119" t="s">
        <v>523</v>
      </c>
      <c r="J119" t="s">
        <v>524</v>
      </c>
      <c r="K119" t="s">
        <v>525</v>
      </c>
      <c r="L119">
        <v>1367</v>
      </c>
      <c r="N119">
        <v>1011</v>
      </c>
      <c r="O119" t="s">
        <v>478</v>
      </c>
      <c r="P119" t="s">
        <v>478</v>
      </c>
      <c r="Q119">
        <v>1</v>
      </c>
      <c r="X119">
        <v>1.26</v>
      </c>
      <c r="Y119">
        <v>0</v>
      </c>
      <c r="Z119">
        <v>89.99</v>
      </c>
      <c r="AA119">
        <v>10.06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1.26</v>
      </c>
      <c r="AH119">
        <v>2</v>
      </c>
      <c r="AI119">
        <v>88223616</v>
      </c>
      <c r="AJ119">
        <v>148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ROW(Source!A113)</f>
        <v>113</v>
      </c>
      <c r="B120">
        <v>88223625</v>
      </c>
      <c r="C120">
        <v>88223612</v>
      </c>
      <c r="D120">
        <v>49672872</v>
      </c>
      <c r="E120">
        <v>1</v>
      </c>
      <c r="F120">
        <v>1</v>
      </c>
      <c r="G120">
        <v>1</v>
      </c>
      <c r="H120">
        <v>2</v>
      </c>
      <c r="I120" t="s">
        <v>526</v>
      </c>
      <c r="J120" t="s">
        <v>527</v>
      </c>
      <c r="K120" t="s">
        <v>528</v>
      </c>
      <c r="L120">
        <v>1367</v>
      </c>
      <c r="N120">
        <v>1011</v>
      </c>
      <c r="O120" t="s">
        <v>478</v>
      </c>
      <c r="P120" t="s">
        <v>478</v>
      </c>
      <c r="Q120">
        <v>1</v>
      </c>
      <c r="X120">
        <v>2.29</v>
      </c>
      <c r="Y120">
        <v>0</v>
      </c>
      <c r="Z120">
        <v>7.77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2.29</v>
      </c>
      <c r="AH120">
        <v>2</v>
      </c>
      <c r="AI120">
        <v>88223617</v>
      </c>
      <c r="AJ120">
        <v>149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ROW(Source!A113)</f>
        <v>113</v>
      </c>
      <c r="B121">
        <v>88223626</v>
      </c>
      <c r="C121">
        <v>88223612</v>
      </c>
      <c r="D121">
        <v>49523203</v>
      </c>
      <c r="E121">
        <v>1</v>
      </c>
      <c r="F121">
        <v>1</v>
      </c>
      <c r="G121">
        <v>1</v>
      </c>
      <c r="H121">
        <v>3</v>
      </c>
      <c r="I121" t="s">
        <v>529</v>
      </c>
      <c r="J121" t="s">
        <v>530</v>
      </c>
      <c r="K121" t="s">
        <v>531</v>
      </c>
      <c r="L121">
        <v>1339</v>
      </c>
      <c r="N121">
        <v>1007</v>
      </c>
      <c r="O121" t="s">
        <v>46</v>
      </c>
      <c r="P121" t="s">
        <v>46</v>
      </c>
      <c r="Q121">
        <v>1</v>
      </c>
      <c r="X121">
        <v>3.85</v>
      </c>
      <c r="Y121">
        <v>2.44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3.85</v>
      </c>
      <c r="AH121">
        <v>2</v>
      </c>
      <c r="AI121">
        <v>88223618</v>
      </c>
      <c r="AJ121">
        <v>150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ROW(Source!A113)</f>
        <v>113</v>
      </c>
      <c r="B122">
        <v>88223627</v>
      </c>
      <c r="C122">
        <v>88223612</v>
      </c>
      <c r="D122">
        <v>49511785</v>
      </c>
      <c r="E122">
        <v>70</v>
      </c>
      <c r="F122">
        <v>1</v>
      </c>
      <c r="G122">
        <v>1</v>
      </c>
      <c r="H122">
        <v>3</v>
      </c>
      <c r="I122" t="s">
        <v>569</v>
      </c>
      <c r="J122" t="s">
        <v>3</v>
      </c>
      <c r="K122" t="s">
        <v>570</v>
      </c>
      <c r="L122">
        <v>1339</v>
      </c>
      <c r="N122">
        <v>1007</v>
      </c>
      <c r="O122" t="s">
        <v>46</v>
      </c>
      <c r="P122" t="s">
        <v>46</v>
      </c>
      <c r="Q122">
        <v>1</v>
      </c>
      <c r="X122">
        <v>1.53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 t="s">
        <v>3</v>
      </c>
      <c r="AG122">
        <v>1.53</v>
      </c>
      <c r="AH122">
        <v>3</v>
      </c>
      <c r="AI122">
        <v>-1</v>
      </c>
      <c r="AJ122" t="s">
        <v>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ROW(Source!A113)</f>
        <v>113</v>
      </c>
      <c r="B123">
        <v>88223628</v>
      </c>
      <c r="C123">
        <v>88223612</v>
      </c>
      <c r="D123">
        <v>49549210</v>
      </c>
      <c r="E123">
        <v>1</v>
      </c>
      <c r="F123">
        <v>1</v>
      </c>
      <c r="G123">
        <v>1</v>
      </c>
      <c r="H123">
        <v>3</v>
      </c>
      <c r="I123" t="s">
        <v>248</v>
      </c>
      <c r="J123" t="s">
        <v>250</v>
      </c>
      <c r="K123" t="s">
        <v>249</v>
      </c>
      <c r="L123">
        <v>1327</v>
      </c>
      <c r="N123">
        <v>1005</v>
      </c>
      <c r="O123" t="s">
        <v>135</v>
      </c>
      <c r="P123" t="s">
        <v>135</v>
      </c>
      <c r="Q123">
        <v>1</v>
      </c>
      <c r="X123">
        <v>4.4000000000000004</v>
      </c>
      <c r="Y123">
        <v>6.2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4.4000000000000004</v>
      </c>
      <c r="AH123">
        <v>2</v>
      </c>
      <c r="AI123">
        <v>88223620</v>
      </c>
      <c r="AJ123">
        <v>151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ROW(Source!A115)</f>
        <v>115</v>
      </c>
      <c r="B124">
        <v>88223636</v>
      </c>
      <c r="C124">
        <v>88223630</v>
      </c>
      <c r="D124">
        <v>49510743</v>
      </c>
      <c r="E124">
        <v>70</v>
      </c>
      <c r="F124">
        <v>1</v>
      </c>
      <c r="G124">
        <v>1</v>
      </c>
      <c r="H124">
        <v>1</v>
      </c>
      <c r="I124" t="s">
        <v>532</v>
      </c>
      <c r="J124" t="s">
        <v>3</v>
      </c>
      <c r="K124" t="s">
        <v>533</v>
      </c>
      <c r="L124">
        <v>1191</v>
      </c>
      <c r="N124">
        <v>1013</v>
      </c>
      <c r="O124" t="s">
        <v>472</v>
      </c>
      <c r="P124" t="s">
        <v>472</v>
      </c>
      <c r="Q124">
        <v>1</v>
      </c>
      <c r="X124">
        <v>10.58</v>
      </c>
      <c r="Y124">
        <v>0</v>
      </c>
      <c r="Z124">
        <v>0</v>
      </c>
      <c r="AA124">
        <v>0</v>
      </c>
      <c r="AB124">
        <v>9.2899999999999991</v>
      </c>
      <c r="AC124">
        <v>0</v>
      </c>
      <c r="AD124">
        <v>1</v>
      </c>
      <c r="AE124">
        <v>1</v>
      </c>
      <c r="AF124" t="s">
        <v>3</v>
      </c>
      <c r="AG124">
        <v>10.58</v>
      </c>
      <c r="AH124">
        <v>2</v>
      </c>
      <c r="AI124">
        <v>88223631</v>
      </c>
      <c r="AJ124">
        <v>153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ROW(Source!A115)</f>
        <v>115</v>
      </c>
      <c r="B125">
        <v>88223637</v>
      </c>
      <c r="C125">
        <v>88223630</v>
      </c>
      <c r="D125">
        <v>49510905</v>
      </c>
      <c r="E125">
        <v>70</v>
      </c>
      <c r="F125">
        <v>1</v>
      </c>
      <c r="G125">
        <v>1</v>
      </c>
      <c r="H125">
        <v>1</v>
      </c>
      <c r="I125" t="s">
        <v>473</v>
      </c>
      <c r="J125" t="s">
        <v>3</v>
      </c>
      <c r="K125" t="s">
        <v>474</v>
      </c>
      <c r="L125">
        <v>1191</v>
      </c>
      <c r="N125">
        <v>1013</v>
      </c>
      <c r="O125" t="s">
        <v>472</v>
      </c>
      <c r="P125" t="s">
        <v>472</v>
      </c>
      <c r="Q125">
        <v>1</v>
      </c>
      <c r="X125">
        <v>0.55000000000000004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2</v>
      </c>
      <c r="AF125" t="s">
        <v>3</v>
      </c>
      <c r="AG125">
        <v>0.55000000000000004</v>
      </c>
      <c r="AH125">
        <v>2</v>
      </c>
      <c r="AI125">
        <v>88223632</v>
      </c>
      <c r="AJ125">
        <v>154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ROW(Source!A115)</f>
        <v>115</v>
      </c>
      <c r="B126">
        <v>88223638</v>
      </c>
      <c r="C126">
        <v>88223630</v>
      </c>
      <c r="D126">
        <v>49672703</v>
      </c>
      <c r="E126">
        <v>1</v>
      </c>
      <c r="F126">
        <v>1</v>
      </c>
      <c r="G126">
        <v>1</v>
      </c>
      <c r="H126">
        <v>2</v>
      </c>
      <c r="I126" t="s">
        <v>534</v>
      </c>
      <c r="J126" t="s">
        <v>535</v>
      </c>
      <c r="K126" t="s">
        <v>536</v>
      </c>
      <c r="L126">
        <v>1367</v>
      </c>
      <c r="N126">
        <v>1011</v>
      </c>
      <c r="O126" t="s">
        <v>478</v>
      </c>
      <c r="P126" t="s">
        <v>478</v>
      </c>
      <c r="Q126">
        <v>1</v>
      </c>
      <c r="X126">
        <v>0.65</v>
      </c>
      <c r="Y126">
        <v>0</v>
      </c>
      <c r="Z126">
        <v>6.66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0.65</v>
      </c>
      <c r="AH126">
        <v>2</v>
      </c>
      <c r="AI126">
        <v>88223633</v>
      </c>
      <c r="AJ126">
        <v>155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ROW(Source!A115)</f>
        <v>115</v>
      </c>
      <c r="B127">
        <v>88223639</v>
      </c>
      <c r="C127">
        <v>88223630</v>
      </c>
      <c r="D127">
        <v>49673503</v>
      </c>
      <c r="E127">
        <v>1</v>
      </c>
      <c r="F127">
        <v>1</v>
      </c>
      <c r="G127">
        <v>1</v>
      </c>
      <c r="H127">
        <v>2</v>
      </c>
      <c r="I127" t="s">
        <v>485</v>
      </c>
      <c r="J127" t="s">
        <v>486</v>
      </c>
      <c r="K127" t="s">
        <v>487</v>
      </c>
      <c r="L127">
        <v>1367</v>
      </c>
      <c r="N127">
        <v>1011</v>
      </c>
      <c r="O127" t="s">
        <v>478</v>
      </c>
      <c r="P127" t="s">
        <v>478</v>
      </c>
      <c r="Q127">
        <v>1</v>
      </c>
      <c r="X127">
        <v>0.55000000000000004</v>
      </c>
      <c r="Y127">
        <v>0</v>
      </c>
      <c r="Z127">
        <v>65.709999999999994</v>
      </c>
      <c r="AA127">
        <v>11.6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0.55000000000000004</v>
      </c>
      <c r="AH127">
        <v>2</v>
      </c>
      <c r="AI127">
        <v>88223634</v>
      </c>
      <c r="AJ127">
        <v>156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ROW(Source!A115)</f>
        <v>115</v>
      </c>
      <c r="B128">
        <v>88223640</v>
      </c>
      <c r="C128">
        <v>88223630</v>
      </c>
      <c r="D128">
        <v>49513662</v>
      </c>
      <c r="E128">
        <v>70</v>
      </c>
      <c r="F128">
        <v>1</v>
      </c>
      <c r="G128">
        <v>1</v>
      </c>
      <c r="H128">
        <v>3</v>
      </c>
      <c r="I128" t="s">
        <v>571</v>
      </c>
      <c r="J128" t="s">
        <v>3</v>
      </c>
      <c r="K128" t="s">
        <v>572</v>
      </c>
      <c r="L128">
        <v>1339</v>
      </c>
      <c r="N128">
        <v>1007</v>
      </c>
      <c r="O128" t="s">
        <v>46</v>
      </c>
      <c r="P128" t="s">
        <v>46</v>
      </c>
      <c r="Q128">
        <v>1</v>
      </c>
      <c r="X128">
        <v>1.02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3</v>
      </c>
      <c r="AG128">
        <v>1.02</v>
      </c>
      <c r="AH128">
        <v>3</v>
      </c>
      <c r="AI128">
        <v>-1</v>
      </c>
      <c r="AJ128" t="s">
        <v>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ROW(Source!A117)</f>
        <v>117</v>
      </c>
      <c r="B129">
        <v>88223648</v>
      </c>
      <c r="C129">
        <v>88223642</v>
      </c>
      <c r="D129">
        <v>49510743</v>
      </c>
      <c r="E129">
        <v>70</v>
      </c>
      <c r="F129">
        <v>1</v>
      </c>
      <c r="G129">
        <v>1</v>
      </c>
      <c r="H129">
        <v>1</v>
      </c>
      <c r="I129" t="s">
        <v>532</v>
      </c>
      <c r="J129" t="s">
        <v>3</v>
      </c>
      <c r="K129" t="s">
        <v>533</v>
      </c>
      <c r="L129">
        <v>1191</v>
      </c>
      <c r="N129">
        <v>1013</v>
      </c>
      <c r="O129" t="s">
        <v>472</v>
      </c>
      <c r="P129" t="s">
        <v>472</v>
      </c>
      <c r="Q129">
        <v>1</v>
      </c>
      <c r="X129">
        <v>10.58</v>
      </c>
      <c r="Y129">
        <v>0</v>
      </c>
      <c r="Z129">
        <v>0</v>
      </c>
      <c r="AA129">
        <v>0</v>
      </c>
      <c r="AB129">
        <v>9.2899999999999991</v>
      </c>
      <c r="AC129">
        <v>0</v>
      </c>
      <c r="AD129">
        <v>1</v>
      </c>
      <c r="AE129">
        <v>1</v>
      </c>
      <c r="AF129" t="s">
        <v>3</v>
      </c>
      <c r="AG129">
        <v>10.58</v>
      </c>
      <c r="AH129">
        <v>2</v>
      </c>
      <c r="AI129">
        <v>88223643</v>
      </c>
      <c r="AJ129">
        <v>158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ROW(Source!A117)</f>
        <v>117</v>
      </c>
      <c r="B130">
        <v>88223649</v>
      </c>
      <c r="C130">
        <v>88223642</v>
      </c>
      <c r="D130">
        <v>49510905</v>
      </c>
      <c r="E130">
        <v>70</v>
      </c>
      <c r="F130">
        <v>1</v>
      </c>
      <c r="G130">
        <v>1</v>
      </c>
      <c r="H130">
        <v>1</v>
      </c>
      <c r="I130" t="s">
        <v>473</v>
      </c>
      <c r="J130" t="s">
        <v>3</v>
      </c>
      <c r="K130" t="s">
        <v>474</v>
      </c>
      <c r="L130">
        <v>1191</v>
      </c>
      <c r="N130">
        <v>1013</v>
      </c>
      <c r="O130" t="s">
        <v>472</v>
      </c>
      <c r="P130" t="s">
        <v>472</v>
      </c>
      <c r="Q130">
        <v>1</v>
      </c>
      <c r="X130">
        <v>0.55000000000000004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3</v>
      </c>
      <c r="AG130">
        <v>0.55000000000000004</v>
      </c>
      <c r="AH130">
        <v>2</v>
      </c>
      <c r="AI130">
        <v>88223644</v>
      </c>
      <c r="AJ130">
        <v>159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ROW(Source!A117)</f>
        <v>117</v>
      </c>
      <c r="B131">
        <v>88223650</v>
      </c>
      <c r="C131">
        <v>88223642</v>
      </c>
      <c r="D131">
        <v>49672703</v>
      </c>
      <c r="E131">
        <v>1</v>
      </c>
      <c r="F131">
        <v>1</v>
      </c>
      <c r="G131">
        <v>1</v>
      </c>
      <c r="H131">
        <v>2</v>
      </c>
      <c r="I131" t="s">
        <v>534</v>
      </c>
      <c r="J131" t="s">
        <v>535</v>
      </c>
      <c r="K131" t="s">
        <v>536</v>
      </c>
      <c r="L131">
        <v>1367</v>
      </c>
      <c r="N131">
        <v>1011</v>
      </c>
      <c r="O131" t="s">
        <v>478</v>
      </c>
      <c r="P131" t="s">
        <v>478</v>
      </c>
      <c r="Q131">
        <v>1</v>
      </c>
      <c r="X131">
        <v>0.65</v>
      </c>
      <c r="Y131">
        <v>0</v>
      </c>
      <c r="Z131">
        <v>6.66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0.65</v>
      </c>
      <c r="AH131">
        <v>2</v>
      </c>
      <c r="AI131">
        <v>88223645</v>
      </c>
      <c r="AJ131">
        <v>160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ROW(Source!A117)</f>
        <v>117</v>
      </c>
      <c r="B132">
        <v>88223651</v>
      </c>
      <c r="C132">
        <v>88223642</v>
      </c>
      <c r="D132">
        <v>49673503</v>
      </c>
      <c r="E132">
        <v>1</v>
      </c>
      <c r="F132">
        <v>1</v>
      </c>
      <c r="G132">
        <v>1</v>
      </c>
      <c r="H132">
        <v>2</v>
      </c>
      <c r="I132" t="s">
        <v>485</v>
      </c>
      <c r="J132" t="s">
        <v>486</v>
      </c>
      <c r="K132" t="s">
        <v>487</v>
      </c>
      <c r="L132">
        <v>1367</v>
      </c>
      <c r="N132">
        <v>1011</v>
      </c>
      <c r="O132" t="s">
        <v>478</v>
      </c>
      <c r="P132" t="s">
        <v>478</v>
      </c>
      <c r="Q132">
        <v>1</v>
      </c>
      <c r="X132">
        <v>0.55000000000000004</v>
      </c>
      <c r="Y132">
        <v>0</v>
      </c>
      <c r="Z132">
        <v>65.709999999999994</v>
      </c>
      <c r="AA132">
        <v>11.6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0.55000000000000004</v>
      </c>
      <c r="AH132">
        <v>2</v>
      </c>
      <c r="AI132">
        <v>88223646</v>
      </c>
      <c r="AJ132">
        <v>161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ROW(Source!A117)</f>
        <v>117</v>
      </c>
      <c r="B133">
        <v>88223652</v>
      </c>
      <c r="C133">
        <v>88223642</v>
      </c>
      <c r="D133">
        <v>49513662</v>
      </c>
      <c r="E133">
        <v>70</v>
      </c>
      <c r="F133">
        <v>1</v>
      </c>
      <c r="G133">
        <v>1</v>
      </c>
      <c r="H133">
        <v>3</v>
      </c>
      <c r="I133" t="s">
        <v>571</v>
      </c>
      <c r="J133" t="s">
        <v>3</v>
      </c>
      <c r="K133" t="s">
        <v>572</v>
      </c>
      <c r="L133">
        <v>1339</v>
      </c>
      <c r="N133">
        <v>1007</v>
      </c>
      <c r="O133" t="s">
        <v>46</v>
      </c>
      <c r="P133" t="s">
        <v>46</v>
      </c>
      <c r="Q133">
        <v>1</v>
      </c>
      <c r="X133">
        <v>1.02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 t="s">
        <v>3</v>
      </c>
      <c r="AG133">
        <v>1.02</v>
      </c>
      <c r="AH133">
        <v>3</v>
      </c>
      <c r="AI133">
        <v>-1</v>
      </c>
      <c r="AJ133" t="s">
        <v>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ROW(Source!A119)</f>
        <v>119</v>
      </c>
      <c r="B134">
        <v>88223662</v>
      </c>
      <c r="C134">
        <v>88223654</v>
      </c>
      <c r="D134">
        <v>49510737</v>
      </c>
      <c r="E134">
        <v>70</v>
      </c>
      <c r="F134">
        <v>1</v>
      </c>
      <c r="G134">
        <v>1</v>
      </c>
      <c r="H134">
        <v>1</v>
      </c>
      <c r="I134" t="s">
        <v>537</v>
      </c>
      <c r="J134" t="s">
        <v>3</v>
      </c>
      <c r="K134" t="s">
        <v>538</v>
      </c>
      <c r="L134">
        <v>1191</v>
      </c>
      <c r="N134">
        <v>1013</v>
      </c>
      <c r="O134" t="s">
        <v>472</v>
      </c>
      <c r="P134" t="s">
        <v>472</v>
      </c>
      <c r="Q134">
        <v>1</v>
      </c>
      <c r="X134">
        <v>22.3</v>
      </c>
      <c r="Y134">
        <v>0</v>
      </c>
      <c r="Z134">
        <v>0</v>
      </c>
      <c r="AA134">
        <v>0</v>
      </c>
      <c r="AB134">
        <v>9.18</v>
      </c>
      <c r="AC134">
        <v>0</v>
      </c>
      <c r="AD134">
        <v>1</v>
      </c>
      <c r="AE134">
        <v>1</v>
      </c>
      <c r="AF134" t="s">
        <v>3</v>
      </c>
      <c r="AG134">
        <v>22.3</v>
      </c>
      <c r="AH134">
        <v>2</v>
      </c>
      <c r="AI134">
        <v>88223655</v>
      </c>
      <c r="AJ134">
        <v>163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ROW(Source!A119)</f>
        <v>119</v>
      </c>
      <c r="B135">
        <v>88223663</v>
      </c>
      <c r="C135">
        <v>88223654</v>
      </c>
      <c r="D135">
        <v>49510905</v>
      </c>
      <c r="E135">
        <v>70</v>
      </c>
      <c r="F135">
        <v>1</v>
      </c>
      <c r="G135">
        <v>1</v>
      </c>
      <c r="H135">
        <v>1</v>
      </c>
      <c r="I135" t="s">
        <v>473</v>
      </c>
      <c r="J135" t="s">
        <v>3</v>
      </c>
      <c r="K135" t="s">
        <v>474</v>
      </c>
      <c r="L135">
        <v>1191</v>
      </c>
      <c r="N135">
        <v>1013</v>
      </c>
      <c r="O135" t="s">
        <v>472</v>
      </c>
      <c r="P135" t="s">
        <v>472</v>
      </c>
      <c r="Q135">
        <v>1</v>
      </c>
      <c r="X135">
        <v>0.21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2</v>
      </c>
      <c r="AF135" t="s">
        <v>3</v>
      </c>
      <c r="AG135">
        <v>0.21</v>
      </c>
      <c r="AH135">
        <v>2</v>
      </c>
      <c r="AI135">
        <v>88223656</v>
      </c>
      <c r="AJ135">
        <v>164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ROW(Source!A119)</f>
        <v>119</v>
      </c>
      <c r="B136">
        <v>88223664</v>
      </c>
      <c r="C136">
        <v>88223654</v>
      </c>
      <c r="D136">
        <v>49672727</v>
      </c>
      <c r="E136">
        <v>1</v>
      </c>
      <c r="F136">
        <v>1</v>
      </c>
      <c r="G136">
        <v>1</v>
      </c>
      <c r="H136">
        <v>2</v>
      </c>
      <c r="I136" t="s">
        <v>523</v>
      </c>
      <c r="J136" t="s">
        <v>524</v>
      </c>
      <c r="K136" t="s">
        <v>525</v>
      </c>
      <c r="L136">
        <v>1367</v>
      </c>
      <c r="N136">
        <v>1011</v>
      </c>
      <c r="O136" t="s">
        <v>478</v>
      </c>
      <c r="P136" t="s">
        <v>478</v>
      </c>
      <c r="Q136">
        <v>1</v>
      </c>
      <c r="X136">
        <v>0.08</v>
      </c>
      <c r="Y136">
        <v>0</v>
      </c>
      <c r="Z136">
        <v>89.99</v>
      </c>
      <c r="AA136">
        <v>10.06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0.08</v>
      </c>
      <c r="AH136">
        <v>2</v>
      </c>
      <c r="AI136">
        <v>88223657</v>
      </c>
      <c r="AJ136">
        <v>165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ROW(Source!A119)</f>
        <v>119</v>
      </c>
      <c r="B137">
        <v>88223665</v>
      </c>
      <c r="C137">
        <v>88223654</v>
      </c>
      <c r="D137">
        <v>49672767</v>
      </c>
      <c r="E137">
        <v>1</v>
      </c>
      <c r="F137">
        <v>1</v>
      </c>
      <c r="G137">
        <v>1</v>
      </c>
      <c r="H137">
        <v>2</v>
      </c>
      <c r="I137" t="s">
        <v>494</v>
      </c>
      <c r="J137" t="s">
        <v>495</v>
      </c>
      <c r="K137" t="s">
        <v>496</v>
      </c>
      <c r="L137">
        <v>1367</v>
      </c>
      <c r="N137">
        <v>1011</v>
      </c>
      <c r="O137" t="s">
        <v>478</v>
      </c>
      <c r="P137" t="s">
        <v>478</v>
      </c>
      <c r="Q137">
        <v>1</v>
      </c>
      <c r="X137">
        <v>0.13</v>
      </c>
      <c r="Y137">
        <v>0</v>
      </c>
      <c r="Z137">
        <v>31.26</v>
      </c>
      <c r="AA137">
        <v>13.5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0.13</v>
      </c>
      <c r="AH137">
        <v>2</v>
      </c>
      <c r="AI137">
        <v>88223658</v>
      </c>
      <c r="AJ137">
        <v>166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ROW(Source!A119)</f>
        <v>119</v>
      </c>
      <c r="B138">
        <v>88223666</v>
      </c>
      <c r="C138">
        <v>88223654</v>
      </c>
      <c r="D138">
        <v>49542623</v>
      </c>
      <c r="E138">
        <v>1</v>
      </c>
      <c r="F138">
        <v>1</v>
      </c>
      <c r="G138">
        <v>1</v>
      </c>
      <c r="H138">
        <v>3</v>
      </c>
      <c r="I138" t="s">
        <v>292</v>
      </c>
      <c r="J138" t="s">
        <v>294</v>
      </c>
      <c r="K138" t="s">
        <v>293</v>
      </c>
      <c r="L138">
        <v>1348</v>
      </c>
      <c r="N138">
        <v>1009</v>
      </c>
      <c r="O138" t="s">
        <v>20</v>
      </c>
      <c r="P138" t="s">
        <v>20</v>
      </c>
      <c r="Q138">
        <v>1000</v>
      </c>
      <c r="X138">
        <v>1.2999999999999999E-3</v>
      </c>
      <c r="Y138">
        <v>6500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1.2999999999999999E-3</v>
      </c>
      <c r="AH138">
        <v>2</v>
      </c>
      <c r="AI138">
        <v>88223659</v>
      </c>
      <c r="AJ138">
        <v>167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ROW(Source!A119)</f>
        <v>119</v>
      </c>
      <c r="B139">
        <v>88223667</v>
      </c>
      <c r="C139">
        <v>88223654</v>
      </c>
      <c r="D139">
        <v>49542647</v>
      </c>
      <c r="E139">
        <v>1</v>
      </c>
      <c r="F139">
        <v>1</v>
      </c>
      <c r="G139">
        <v>1</v>
      </c>
      <c r="H139">
        <v>3</v>
      </c>
      <c r="I139" t="s">
        <v>79</v>
      </c>
      <c r="J139" t="s">
        <v>81</v>
      </c>
      <c r="K139" t="s">
        <v>80</v>
      </c>
      <c r="L139">
        <v>1348</v>
      </c>
      <c r="N139">
        <v>1009</v>
      </c>
      <c r="O139" t="s">
        <v>20</v>
      </c>
      <c r="P139" t="s">
        <v>20</v>
      </c>
      <c r="Q139">
        <v>1000</v>
      </c>
      <c r="X139">
        <v>0.36</v>
      </c>
      <c r="Y139">
        <v>4455.2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0.36</v>
      </c>
      <c r="AH139">
        <v>2</v>
      </c>
      <c r="AI139">
        <v>88223660</v>
      </c>
      <c r="AJ139">
        <v>168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ROW(Source!A123)</f>
        <v>123</v>
      </c>
      <c r="B140">
        <v>88223681</v>
      </c>
      <c r="C140">
        <v>88223671</v>
      </c>
      <c r="D140">
        <v>49510731</v>
      </c>
      <c r="E140">
        <v>70</v>
      </c>
      <c r="F140">
        <v>1</v>
      </c>
      <c r="G140">
        <v>1</v>
      </c>
      <c r="H140">
        <v>1</v>
      </c>
      <c r="I140" t="s">
        <v>539</v>
      </c>
      <c r="J140" t="s">
        <v>3</v>
      </c>
      <c r="K140" t="s">
        <v>540</v>
      </c>
      <c r="L140">
        <v>1191</v>
      </c>
      <c r="N140">
        <v>1013</v>
      </c>
      <c r="O140" t="s">
        <v>472</v>
      </c>
      <c r="P140" t="s">
        <v>472</v>
      </c>
      <c r="Q140">
        <v>1</v>
      </c>
      <c r="X140">
        <v>167.68</v>
      </c>
      <c r="Y140">
        <v>0</v>
      </c>
      <c r="Z140">
        <v>0</v>
      </c>
      <c r="AA140">
        <v>0</v>
      </c>
      <c r="AB140">
        <v>9.07</v>
      </c>
      <c r="AC140">
        <v>0</v>
      </c>
      <c r="AD140">
        <v>1</v>
      </c>
      <c r="AE140">
        <v>1</v>
      </c>
      <c r="AF140" t="s">
        <v>3</v>
      </c>
      <c r="AG140">
        <v>167.68</v>
      </c>
      <c r="AH140">
        <v>2</v>
      </c>
      <c r="AI140">
        <v>88223672</v>
      </c>
      <c r="AJ140">
        <v>170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ROW(Source!A123)</f>
        <v>123</v>
      </c>
      <c r="B141">
        <v>88223682</v>
      </c>
      <c r="C141">
        <v>88223671</v>
      </c>
      <c r="D141">
        <v>49510905</v>
      </c>
      <c r="E141">
        <v>70</v>
      </c>
      <c r="F141">
        <v>1</v>
      </c>
      <c r="G141">
        <v>1</v>
      </c>
      <c r="H141">
        <v>1</v>
      </c>
      <c r="I141" t="s">
        <v>473</v>
      </c>
      <c r="J141" t="s">
        <v>3</v>
      </c>
      <c r="K141" t="s">
        <v>474</v>
      </c>
      <c r="L141">
        <v>1191</v>
      </c>
      <c r="N141">
        <v>1013</v>
      </c>
      <c r="O141" t="s">
        <v>472</v>
      </c>
      <c r="P141" t="s">
        <v>472</v>
      </c>
      <c r="Q141">
        <v>1</v>
      </c>
      <c r="X141">
        <v>0.14000000000000001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2</v>
      </c>
      <c r="AF141" t="s">
        <v>3</v>
      </c>
      <c r="AG141">
        <v>0.14000000000000001</v>
      </c>
      <c r="AH141">
        <v>2</v>
      </c>
      <c r="AI141">
        <v>88223673</v>
      </c>
      <c r="AJ141">
        <v>171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ROW(Source!A123)</f>
        <v>123</v>
      </c>
      <c r="B142">
        <v>88223683</v>
      </c>
      <c r="C142">
        <v>88223671</v>
      </c>
      <c r="D142">
        <v>49672729</v>
      </c>
      <c r="E142">
        <v>1</v>
      </c>
      <c r="F142">
        <v>1</v>
      </c>
      <c r="G142">
        <v>1</v>
      </c>
      <c r="H142">
        <v>2</v>
      </c>
      <c r="I142" t="s">
        <v>541</v>
      </c>
      <c r="J142" t="s">
        <v>542</v>
      </c>
      <c r="K142" t="s">
        <v>543</v>
      </c>
      <c r="L142">
        <v>1367</v>
      </c>
      <c r="N142">
        <v>1011</v>
      </c>
      <c r="O142" t="s">
        <v>478</v>
      </c>
      <c r="P142" t="s">
        <v>478</v>
      </c>
      <c r="Q142">
        <v>1</v>
      </c>
      <c r="X142">
        <v>1.7000000000000001E-2</v>
      </c>
      <c r="Y142">
        <v>0</v>
      </c>
      <c r="Z142">
        <v>82.31</v>
      </c>
      <c r="AA142">
        <v>10.06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1.7000000000000001E-2</v>
      </c>
      <c r="AH142">
        <v>2</v>
      </c>
      <c r="AI142">
        <v>88223674</v>
      </c>
      <c r="AJ142">
        <v>172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ROW(Source!A123)</f>
        <v>123</v>
      </c>
      <c r="B143">
        <v>88223684</v>
      </c>
      <c r="C143">
        <v>88223671</v>
      </c>
      <c r="D143">
        <v>49672767</v>
      </c>
      <c r="E143">
        <v>1</v>
      </c>
      <c r="F143">
        <v>1</v>
      </c>
      <c r="G143">
        <v>1</v>
      </c>
      <c r="H143">
        <v>2</v>
      </c>
      <c r="I143" t="s">
        <v>494</v>
      </c>
      <c r="J143" t="s">
        <v>495</v>
      </c>
      <c r="K143" t="s">
        <v>496</v>
      </c>
      <c r="L143">
        <v>1367</v>
      </c>
      <c r="N143">
        <v>1011</v>
      </c>
      <c r="O143" t="s">
        <v>478</v>
      </c>
      <c r="P143" t="s">
        <v>478</v>
      </c>
      <c r="Q143">
        <v>1</v>
      </c>
      <c r="X143">
        <v>9.2999999999999999E-2</v>
      </c>
      <c r="Y143">
        <v>0</v>
      </c>
      <c r="Z143">
        <v>31.26</v>
      </c>
      <c r="AA143">
        <v>13.5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9.2999999999999999E-2</v>
      </c>
      <c r="AH143">
        <v>2</v>
      </c>
      <c r="AI143">
        <v>88223675</v>
      </c>
      <c r="AJ143">
        <v>173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ROW(Source!A123)</f>
        <v>123</v>
      </c>
      <c r="B144">
        <v>88223685</v>
      </c>
      <c r="C144">
        <v>88223671</v>
      </c>
      <c r="D144">
        <v>49673503</v>
      </c>
      <c r="E144">
        <v>1</v>
      </c>
      <c r="F144">
        <v>1</v>
      </c>
      <c r="G144">
        <v>1</v>
      </c>
      <c r="H144">
        <v>2</v>
      </c>
      <c r="I144" t="s">
        <v>485</v>
      </c>
      <c r="J144" t="s">
        <v>486</v>
      </c>
      <c r="K144" t="s">
        <v>487</v>
      </c>
      <c r="L144">
        <v>1367</v>
      </c>
      <c r="N144">
        <v>1011</v>
      </c>
      <c r="O144" t="s">
        <v>478</v>
      </c>
      <c r="P144" t="s">
        <v>478</v>
      </c>
      <c r="Q144">
        <v>1</v>
      </c>
      <c r="X144">
        <v>0.03</v>
      </c>
      <c r="Y144">
        <v>0</v>
      </c>
      <c r="Z144">
        <v>65.709999999999994</v>
      </c>
      <c r="AA144">
        <v>11.6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0.03</v>
      </c>
      <c r="AH144">
        <v>2</v>
      </c>
      <c r="AI144">
        <v>88223676</v>
      </c>
      <c r="AJ144">
        <v>174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ROW(Source!A123)</f>
        <v>123</v>
      </c>
      <c r="B145">
        <v>88223686</v>
      </c>
      <c r="C145">
        <v>88223671</v>
      </c>
      <c r="D145">
        <v>49526680</v>
      </c>
      <c r="E145">
        <v>1</v>
      </c>
      <c r="F145">
        <v>1</v>
      </c>
      <c r="G145">
        <v>1</v>
      </c>
      <c r="H145">
        <v>3</v>
      </c>
      <c r="I145" t="s">
        <v>544</v>
      </c>
      <c r="J145" t="s">
        <v>545</v>
      </c>
      <c r="K145" t="s">
        <v>546</v>
      </c>
      <c r="L145">
        <v>1346</v>
      </c>
      <c r="N145">
        <v>1009</v>
      </c>
      <c r="O145" t="s">
        <v>51</v>
      </c>
      <c r="P145" t="s">
        <v>51</v>
      </c>
      <c r="Q145">
        <v>1</v>
      </c>
      <c r="X145">
        <v>0.2</v>
      </c>
      <c r="Y145">
        <v>1.82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0.2</v>
      </c>
      <c r="AH145">
        <v>2</v>
      </c>
      <c r="AI145">
        <v>88223677</v>
      </c>
      <c r="AJ145">
        <v>175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ROW(Source!A123)</f>
        <v>123</v>
      </c>
      <c r="B146">
        <v>88223687</v>
      </c>
      <c r="C146">
        <v>88223671</v>
      </c>
      <c r="D146">
        <v>49513353</v>
      </c>
      <c r="E146">
        <v>70</v>
      </c>
      <c r="F146">
        <v>1</v>
      </c>
      <c r="G146">
        <v>1</v>
      </c>
      <c r="H146">
        <v>3</v>
      </c>
      <c r="I146" t="s">
        <v>573</v>
      </c>
      <c r="J146" t="s">
        <v>3</v>
      </c>
      <c r="K146" t="s">
        <v>574</v>
      </c>
      <c r="L146">
        <v>1327</v>
      </c>
      <c r="N146">
        <v>1005</v>
      </c>
      <c r="O146" t="s">
        <v>135</v>
      </c>
      <c r="P146" t="s">
        <v>135</v>
      </c>
      <c r="Q146">
        <v>1</v>
      </c>
      <c r="X146">
        <v>105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3</v>
      </c>
      <c r="AG146">
        <v>105</v>
      </c>
      <c r="AH146">
        <v>3</v>
      </c>
      <c r="AI146">
        <v>-1</v>
      </c>
      <c r="AJ146" t="s">
        <v>3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ROW(Source!A123)</f>
        <v>123</v>
      </c>
      <c r="B147">
        <v>88223688</v>
      </c>
      <c r="C147">
        <v>88223671</v>
      </c>
      <c r="D147">
        <v>49553383</v>
      </c>
      <c r="E147">
        <v>1</v>
      </c>
      <c r="F147">
        <v>1</v>
      </c>
      <c r="G147">
        <v>1</v>
      </c>
      <c r="H147">
        <v>3</v>
      </c>
      <c r="I147" t="s">
        <v>547</v>
      </c>
      <c r="J147" t="s">
        <v>548</v>
      </c>
      <c r="K147" t="s">
        <v>549</v>
      </c>
      <c r="L147">
        <v>1346</v>
      </c>
      <c r="N147">
        <v>1009</v>
      </c>
      <c r="O147" t="s">
        <v>51</v>
      </c>
      <c r="P147" t="s">
        <v>51</v>
      </c>
      <c r="Q147">
        <v>1</v>
      </c>
      <c r="X147">
        <v>30</v>
      </c>
      <c r="Y147">
        <v>15.9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30</v>
      </c>
      <c r="AH147">
        <v>2</v>
      </c>
      <c r="AI147">
        <v>88223678</v>
      </c>
      <c r="AJ147">
        <v>176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ROW(Source!A123)</f>
        <v>123</v>
      </c>
      <c r="B148">
        <v>88223689</v>
      </c>
      <c r="C148">
        <v>88223671</v>
      </c>
      <c r="D148">
        <v>49554257</v>
      </c>
      <c r="E148">
        <v>1</v>
      </c>
      <c r="F148">
        <v>1</v>
      </c>
      <c r="G148">
        <v>1</v>
      </c>
      <c r="H148">
        <v>3</v>
      </c>
      <c r="I148" t="s">
        <v>550</v>
      </c>
      <c r="J148" t="s">
        <v>551</v>
      </c>
      <c r="K148" t="s">
        <v>552</v>
      </c>
      <c r="L148">
        <v>1346</v>
      </c>
      <c r="N148">
        <v>1009</v>
      </c>
      <c r="O148" t="s">
        <v>51</v>
      </c>
      <c r="P148" t="s">
        <v>51</v>
      </c>
      <c r="Q148">
        <v>1</v>
      </c>
      <c r="X148">
        <v>8.9</v>
      </c>
      <c r="Y148">
        <v>13.08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8.9</v>
      </c>
      <c r="AH148">
        <v>2</v>
      </c>
      <c r="AI148">
        <v>88223679</v>
      </c>
      <c r="AJ148">
        <v>177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ROW(Source!A125)</f>
        <v>125</v>
      </c>
      <c r="B149">
        <v>88223696</v>
      </c>
      <c r="C149">
        <v>88223691</v>
      </c>
      <c r="D149">
        <v>49510715</v>
      </c>
      <c r="E149">
        <v>70</v>
      </c>
      <c r="F149">
        <v>1</v>
      </c>
      <c r="G149">
        <v>1</v>
      </c>
      <c r="H149">
        <v>1</v>
      </c>
      <c r="I149" t="s">
        <v>504</v>
      </c>
      <c r="J149" t="s">
        <v>3</v>
      </c>
      <c r="K149" t="s">
        <v>505</v>
      </c>
      <c r="L149">
        <v>1191</v>
      </c>
      <c r="N149">
        <v>1013</v>
      </c>
      <c r="O149" t="s">
        <v>472</v>
      </c>
      <c r="P149" t="s">
        <v>472</v>
      </c>
      <c r="Q149">
        <v>1</v>
      </c>
      <c r="X149">
        <v>6.7</v>
      </c>
      <c r="Y149">
        <v>0</v>
      </c>
      <c r="Z149">
        <v>0</v>
      </c>
      <c r="AA149">
        <v>0</v>
      </c>
      <c r="AB149">
        <v>8.5299999999999994</v>
      </c>
      <c r="AC149">
        <v>0</v>
      </c>
      <c r="AD149">
        <v>1</v>
      </c>
      <c r="AE149">
        <v>1</v>
      </c>
      <c r="AF149" t="s">
        <v>3</v>
      </c>
      <c r="AG149">
        <v>6.7</v>
      </c>
      <c r="AH149">
        <v>2</v>
      </c>
      <c r="AI149">
        <v>88223692</v>
      </c>
      <c r="AJ149">
        <v>179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ROW(Source!A125)</f>
        <v>125</v>
      </c>
      <c r="B150">
        <v>88223697</v>
      </c>
      <c r="C150">
        <v>88223691</v>
      </c>
      <c r="D150">
        <v>49513437</v>
      </c>
      <c r="E150">
        <v>70</v>
      </c>
      <c r="F150">
        <v>1</v>
      </c>
      <c r="G150">
        <v>1</v>
      </c>
      <c r="H150">
        <v>3</v>
      </c>
      <c r="I150" t="s">
        <v>575</v>
      </c>
      <c r="J150" t="s">
        <v>3</v>
      </c>
      <c r="K150" t="s">
        <v>576</v>
      </c>
      <c r="L150">
        <v>2233</v>
      </c>
      <c r="N150">
        <v>1013</v>
      </c>
      <c r="O150" t="s">
        <v>577</v>
      </c>
      <c r="P150" t="s">
        <v>577</v>
      </c>
      <c r="Q150">
        <v>1</v>
      </c>
      <c r="X150">
        <v>100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 t="s">
        <v>3</v>
      </c>
      <c r="AG150">
        <v>100</v>
      </c>
      <c r="AH150">
        <v>3</v>
      </c>
      <c r="AI150">
        <v>-1</v>
      </c>
      <c r="AJ150" t="s">
        <v>3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ROW(Source!A125)</f>
        <v>125</v>
      </c>
      <c r="B151">
        <v>88223698</v>
      </c>
      <c r="C151">
        <v>88223691</v>
      </c>
      <c r="D151">
        <v>49553415</v>
      </c>
      <c r="E151">
        <v>1</v>
      </c>
      <c r="F151">
        <v>1</v>
      </c>
      <c r="G151">
        <v>1</v>
      </c>
      <c r="H151">
        <v>3</v>
      </c>
      <c r="I151" t="s">
        <v>313</v>
      </c>
      <c r="J151" t="s">
        <v>315</v>
      </c>
      <c r="K151" t="s">
        <v>314</v>
      </c>
      <c r="L151">
        <v>1346</v>
      </c>
      <c r="N151">
        <v>1009</v>
      </c>
      <c r="O151" t="s">
        <v>51</v>
      </c>
      <c r="P151" t="s">
        <v>51</v>
      </c>
      <c r="Q151">
        <v>1</v>
      </c>
      <c r="X151">
        <v>0.8</v>
      </c>
      <c r="Y151">
        <v>45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0.8</v>
      </c>
      <c r="AH151">
        <v>2</v>
      </c>
      <c r="AI151">
        <v>88223695</v>
      </c>
      <c r="AJ151">
        <v>182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ROW(Source!A129)</f>
        <v>129</v>
      </c>
      <c r="B152">
        <v>88223706</v>
      </c>
      <c r="C152">
        <v>88223702</v>
      </c>
      <c r="D152">
        <v>49510715</v>
      </c>
      <c r="E152">
        <v>70</v>
      </c>
      <c r="F152">
        <v>1</v>
      </c>
      <c r="G152">
        <v>1</v>
      </c>
      <c r="H152">
        <v>1</v>
      </c>
      <c r="I152" t="s">
        <v>504</v>
      </c>
      <c r="J152" t="s">
        <v>3</v>
      </c>
      <c r="K152" t="s">
        <v>505</v>
      </c>
      <c r="L152">
        <v>1191</v>
      </c>
      <c r="N152">
        <v>1013</v>
      </c>
      <c r="O152" t="s">
        <v>472</v>
      </c>
      <c r="P152" t="s">
        <v>472</v>
      </c>
      <c r="Q152">
        <v>1</v>
      </c>
      <c r="X152">
        <v>6.7</v>
      </c>
      <c r="Y152">
        <v>0</v>
      </c>
      <c r="Z152">
        <v>0</v>
      </c>
      <c r="AA152">
        <v>0</v>
      </c>
      <c r="AB152">
        <v>8.5299999999999994</v>
      </c>
      <c r="AC152">
        <v>0</v>
      </c>
      <c r="AD152">
        <v>1</v>
      </c>
      <c r="AE152">
        <v>1</v>
      </c>
      <c r="AF152" t="s">
        <v>3</v>
      </c>
      <c r="AG152">
        <v>6.7</v>
      </c>
      <c r="AH152">
        <v>2</v>
      </c>
      <c r="AI152">
        <v>88223703</v>
      </c>
      <c r="AJ152">
        <v>183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ROW(Source!A129)</f>
        <v>129</v>
      </c>
      <c r="B153">
        <v>88223707</v>
      </c>
      <c r="C153">
        <v>88223702</v>
      </c>
      <c r="D153">
        <v>49513437</v>
      </c>
      <c r="E153">
        <v>70</v>
      </c>
      <c r="F153">
        <v>1</v>
      </c>
      <c r="G153">
        <v>1</v>
      </c>
      <c r="H153">
        <v>3</v>
      </c>
      <c r="I153" t="s">
        <v>575</v>
      </c>
      <c r="J153" t="s">
        <v>3</v>
      </c>
      <c r="K153" t="s">
        <v>576</v>
      </c>
      <c r="L153">
        <v>2233</v>
      </c>
      <c r="N153">
        <v>1013</v>
      </c>
      <c r="O153" t="s">
        <v>577</v>
      </c>
      <c r="P153" t="s">
        <v>577</v>
      </c>
      <c r="Q153">
        <v>1</v>
      </c>
      <c r="X153">
        <v>100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 t="s">
        <v>3</v>
      </c>
      <c r="AG153">
        <v>100</v>
      </c>
      <c r="AH153">
        <v>3</v>
      </c>
      <c r="AI153">
        <v>-1</v>
      </c>
      <c r="AJ153" t="s">
        <v>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ROW(Source!A129)</f>
        <v>129</v>
      </c>
      <c r="B154">
        <v>88223708</v>
      </c>
      <c r="C154">
        <v>88223702</v>
      </c>
      <c r="D154">
        <v>49553415</v>
      </c>
      <c r="E154">
        <v>1</v>
      </c>
      <c r="F154">
        <v>1</v>
      </c>
      <c r="G154">
        <v>1</v>
      </c>
      <c r="H154">
        <v>3</v>
      </c>
      <c r="I154" t="s">
        <v>313</v>
      </c>
      <c r="J154" t="s">
        <v>315</v>
      </c>
      <c r="K154" t="s">
        <v>314</v>
      </c>
      <c r="L154">
        <v>1346</v>
      </c>
      <c r="N154">
        <v>1009</v>
      </c>
      <c r="O154" t="s">
        <v>51</v>
      </c>
      <c r="P154" t="s">
        <v>51</v>
      </c>
      <c r="Q154">
        <v>1</v>
      </c>
      <c r="X154">
        <v>0.8</v>
      </c>
      <c r="Y154">
        <v>45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0.8</v>
      </c>
      <c r="AH154">
        <v>2</v>
      </c>
      <c r="AI154">
        <v>88223705</v>
      </c>
      <c r="AJ154">
        <v>185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ROW(Source!A132)</f>
        <v>132</v>
      </c>
      <c r="B155">
        <v>88223715</v>
      </c>
      <c r="C155">
        <v>88223711</v>
      </c>
      <c r="D155">
        <v>49510715</v>
      </c>
      <c r="E155">
        <v>70</v>
      </c>
      <c r="F155">
        <v>1</v>
      </c>
      <c r="G155">
        <v>1</v>
      </c>
      <c r="H155">
        <v>1</v>
      </c>
      <c r="I155" t="s">
        <v>504</v>
      </c>
      <c r="J155" t="s">
        <v>3</v>
      </c>
      <c r="K155" t="s">
        <v>505</v>
      </c>
      <c r="L155">
        <v>1191</v>
      </c>
      <c r="N155">
        <v>1013</v>
      </c>
      <c r="O155" t="s">
        <v>472</v>
      </c>
      <c r="P155" t="s">
        <v>472</v>
      </c>
      <c r="Q155">
        <v>1</v>
      </c>
      <c r="X155">
        <v>6.7</v>
      </c>
      <c r="Y155">
        <v>0</v>
      </c>
      <c r="Z155">
        <v>0</v>
      </c>
      <c r="AA155">
        <v>0</v>
      </c>
      <c r="AB155">
        <v>8.5299999999999994</v>
      </c>
      <c r="AC155">
        <v>0</v>
      </c>
      <c r="AD155">
        <v>1</v>
      </c>
      <c r="AE155">
        <v>1</v>
      </c>
      <c r="AF155" t="s">
        <v>3</v>
      </c>
      <c r="AG155">
        <v>6.7</v>
      </c>
      <c r="AH155">
        <v>2</v>
      </c>
      <c r="AI155">
        <v>88223712</v>
      </c>
      <c r="AJ155">
        <v>186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ROW(Source!A132)</f>
        <v>132</v>
      </c>
      <c r="B156">
        <v>88223716</v>
      </c>
      <c r="C156">
        <v>88223711</v>
      </c>
      <c r="D156">
        <v>49513437</v>
      </c>
      <c r="E156">
        <v>70</v>
      </c>
      <c r="F156">
        <v>1</v>
      </c>
      <c r="G156">
        <v>1</v>
      </c>
      <c r="H156">
        <v>3</v>
      </c>
      <c r="I156" t="s">
        <v>575</v>
      </c>
      <c r="J156" t="s">
        <v>3</v>
      </c>
      <c r="K156" t="s">
        <v>576</v>
      </c>
      <c r="L156">
        <v>2233</v>
      </c>
      <c r="N156">
        <v>1013</v>
      </c>
      <c r="O156" t="s">
        <v>577</v>
      </c>
      <c r="P156" t="s">
        <v>577</v>
      </c>
      <c r="Q156">
        <v>1</v>
      </c>
      <c r="X156">
        <v>100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 t="s">
        <v>3</v>
      </c>
      <c r="AG156">
        <v>100</v>
      </c>
      <c r="AH156">
        <v>3</v>
      </c>
      <c r="AI156">
        <v>-1</v>
      </c>
      <c r="AJ156" t="s">
        <v>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ROW(Source!A132)</f>
        <v>132</v>
      </c>
      <c r="B157">
        <v>88223717</v>
      </c>
      <c r="C157">
        <v>88223711</v>
      </c>
      <c r="D157">
        <v>49553415</v>
      </c>
      <c r="E157">
        <v>1</v>
      </c>
      <c r="F157">
        <v>1</v>
      </c>
      <c r="G157">
        <v>1</v>
      </c>
      <c r="H157">
        <v>3</v>
      </c>
      <c r="I157" t="s">
        <v>313</v>
      </c>
      <c r="J157" t="s">
        <v>315</v>
      </c>
      <c r="K157" t="s">
        <v>314</v>
      </c>
      <c r="L157">
        <v>1346</v>
      </c>
      <c r="N157">
        <v>1009</v>
      </c>
      <c r="O157" t="s">
        <v>51</v>
      </c>
      <c r="P157" t="s">
        <v>51</v>
      </c>
      <c r="Q157">
        <v>1</v>
      </c>
      <c r="X157">
        <v>0.8</v>
      </c>
      <c r="Y157">
        <v>45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0.8</v>
      </c>
      <c r="AH157">
        <v>2</v>
      </c>
      <c r="AI157">
        <v>88223714</v>
      </c>
      <c r="AJ157">
        <v>188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ROW(Source!A135)</f>
        <v>135</v>
      </c>
      <c r="B158">
        <v>88223728</v>
      </c>
      <c r="C158">
        <v>88223720</v>
      </c>
      <c r="D158">
        <v>49510731</v>
      </c>
      <c r="E158">
        <v>70</v>
      </c>
      <c r="F158">
        <v>1</v>
      </c>
      <c r="G158">
        <v>1</v>
      </c>
      <c r="H158">
        <v>1</v>
      </c>
      <c r="I158" t="s">
        <v>539</v>
      </c>
      <c r="J158" t="s">
        <v>3</v>
      </c>
      <c r="K158" t="s">
        <v>540</v>
      </c>
      <c r="L158">
        <v>1191</v>
      </c>
      <c r="N158">
        <v>1013</v>
      </c>
      <c r="O158" t="s">
        <v>472</v>
      </c>
      <c r="P158" t="s">
        <v>472</v>
      </c>
      <c r="Q158">
        <v>1</v>
      </c>
      <c r="X158">
        <v>15.3</v>
      </c>
      <c r="Y158">
        <v>0</v>
      </c>
      <c r="Z158">
        <v>0</v>
      </c>
      <c r="AA158">
        <v>0</v>
      </c>
      <c r="AB158">
        <v>9.07</v>
      </c>
      <c r="AC158">
        <v>0</v>
      </c>
      <c r="AD158">
        <v>1</v>
      </c>
      <c r="AE158">
        <v>1</v>
      </c>
      <c r="AF158" t="s">
        <v>3</v>
      </c>
      <c r="AG158">
        <v>15.3</v>
      </c>
      <c r="AH158">
        <v>2</v>
      </c>
      <c r="AI158">
        <v>88223721</v>
      </c>
      <c r="AJ158">
        <v>189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ROW(Source!A135)</f>
        <v>135</v>
      </c>
      <c r="B159">
        <v>88223729</v>
      </c>
      <c r="C159">
        <v>88223720</v>
      </c>
      <c r="D159">
        <v>49510905</v>
      </c>
      <c r="E159">
        <v>70</v>
      </c>
      <c r="F159">
        <v>1</v>
      </c>
      <c r="G159">
        <v>1</v>
      </c>
      <c r="H159">
        <v>1</v>
      </c>
      <c r="I159" t="s">
        <v>473</v>
      </c>
      <c r="J159" t="s">
        <v>3</v>
      </c>
      <c r="K159" t="s">
        <v>474</v>
      </c>
      <c r="L159">
        <v>1191</v>
      </c>
      <c r="N159">
        <v>1013</v>
      </c>
      <c r="O159" t="s">
        <v>472</v>
      </c>
      <c r="P159" t="s">
        <v>472</v>
      </c>
      <c r="Q159">
        <v>1</v>
      </c>
      <c r="X159">
        <v>4.21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2</v>
      </c>
      <c r="AF159" t="s">
        <v>3</v>
      </c>
      <c r="AG159">
        <v>4.21</v>
      </c>
      <c r="AH159">
        <v>2</v>
      </c>
      <c r="AI159">
        <v>88223722</v>
      </c>
      <c r="AJ159">
        <v>190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ROW(Source!A135)</f>
        <v>135</v>
      </c>
      <c r="B160">
        <v>88223730</v>
      </c>
      <c r="C160">
        <v>88223720</v>
      </c>
      <c r="D160">
        <v>49672798</v>
      </c>
      <c r="E160">
        <v>1</v>
      </c>
      <c r="F160">
        <v>1</v>
      </c>
      <c r="G160">
        <v>1</v>
      </c>
      <c r="H160">
        <v>2</v>
      </c>
      <c r="I160" t="s">
        <v>553</v>
      </c>
      <c r="J160" t="s">
        <v>554</v>
      </c>
      <c r="K160" t="s">
        <v>555</v>
      </c>
      <c r="L160">
        <v>1367</v>
      </c>
      <c r="N160">
        <v>1011</v>
      </c>
      <c r="O160" t="s">
        <v>478</v>
      </c>
      <c r="P160" t="s">
        <v>478</v>
      </c>
      <c r="Q160">
        <v>1</v>
      </c>
      <c r="X160">
        <v>7.99</v>
      </c>
      <c r="Y160">
        <v>0</v>
      </c>
      <c r="Z160">
        <v>53.87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7.99</v>
      </c>
      <c r="AH160">
        <v>2</v>
      </c>
      <c r="AI160">
        <v>88223723</v>
      </c>
      <c r="AJ160">
        <v>191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ROW(Source!A135)</f>
        <v>135</v>
      </c>
      <c r="B161">
        <v>88223731</v>
      </c>
      <c r="C161">
        <v>88223720</v>
      </c>
      <c r="D161">
        <v>49673503</v>
      </c>
      <c r="E161">
        <v>1</v>
      </c>
      <c r="F161">
        <v>1</v>
      </c>
      <c r="G161">
        <v>1</v>
      </c>
      <c r="H161">
        <v>2</v>
      </c>
      <c r="I161" t="s">
        <v>485</v>
      </c>
      <c r="J161" t="s">
        <v>486</v>
      </c>
      <c r="K161" t="s">
        <v>487</v>
      </c>
      <c r="L161">
        <v>1367</v>
      </c>
      <c r="N161">
        <v>1011</v>
      </c>
      <c r="O161" t="s">
        <v>478</v>
      </c>
      <c r="P161" t="s">
        <v>478</v>
      </c>
      <c r="Q161">
        <v>1</v>
      </c>
      <c r="X161">
        <v>0.09</v>
      </c>
      <c r="Y161">
        <v>0</v>
      </c>
      <c r="Z161">
        <v>65.709999999999994</v>
      </c>
      <c r="AA161">
        <v>11.6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0.09</v>
      </c>
      <c r="AH161">
        <v>2</v>
      </c>
      <c r="AI161">
        <v>88223724</v>
      </c>
      <c r="AJ161">
        <v>192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ROW(Source!A135)</f>
        <v>135</v>
      </c>
      <c r="B162">
        <v>88223732</v>
      </c>
      <c r="C162">
        <v>88223720</v>
      </c>
      <c r="D162">
        <v>49673729</v>
      </c>
      <c r="E162">
        <v>1</v>
      </c>
      <c r="F162">
        <v>1</v>
      </c>
      <c r="G162">
        <v>1</v>
      </c>
      <c r="H162">
        <v>2</v>
      </c>
      <c r="I162" t="s">
        <v>556</v>
      </c>
      <c r="J162" t="s">
        <v>557</v>
      </c>
      <c r="K162" t="s">
        <v>558</v>
      </c>
      <c r="L162">
        <v>1367</v>
      </c>
      <c r="N162">
        <v>1011</v>
      </c>
      <c r="O162" t="s">
        <v>478</v>
      </c>
      <c r="P162" t="s">
        <v>478</v>
      </c>
      <c r="Q162">
        <v>1</v>
      </c>
      <c r="X162">
        <v>4.12</v>
      </c>
      <c r="Y162">
        <v>0</v>
      </c>
      <c r="Z162">
        <v>90</v>
      </c>
      <c r="AA162">
        <v>10.06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4.12</v>
      </c>
      <c r="AH162">
        <v>2</v>
      </c>
      <c r="AI162">
        <v>88223725</v>
      </c>
      <c r="AJ162">
        <v>193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ROW(Source!A135)</f>
        <v>135</v>
      </c>
      <c r="B163">
        <v>88223733</v>
      </c>
      <c r="C163">
        <v>88223720</v>
      </c>
      <c r="D163">
        <v>49555168</v>
      </c>
      <c r="E163">
        <v>1</v>
      </c>
      <c r="F163">
        <v>1</v>
      </c>
      <c r="G163">
        <v>1</v>
      </c>
      <c r="H163">
        <v>3</v>
      </c>
      <c r="I163" t="s">
        <v>348</v>
      </c>
      <c r="J163" t="s">
        <v>350</v>
      </c>
      <c r="K163" t="s">
        <v>349</v>
      </c>
      <c r="L163">
        <v>1346</v>
      </c>
      <c r="N163">
        <v>1009</v>
      </c>
      <c r="O163" t="s">
        <v>51</v>
      </c>
      <c r="P163" t="s">
        <v>51</v>
      </c>
      <c r="Q163">
        <v>1</v>
      </c>
      <c r="X163">
        <v>13.4</v>
      </c>
      <c r="Y163">
        <v>74.58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13.4</v>
      </c>
      <c r="AH163">
        <v>2</v>
      </c>
      <c r="AI163">
        <v>88223727</v>
      </c>
      <c r="AJ163">
        <v>195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ROW(Source!A138)</f>
        <v>138</v>
      </c>
      <c r="B164">
        <v>88223744</v>
      </c>
      <c r="C164">
        <v>88223736</v>
      </c>
      <c r="D164">
        <v>49510731</v>
      </c>
      <c r="E164">
        <v>70</v>
      </c>
      <c r="F164">
        <v>1</v>
      </c>
      <c r="G164">
        <v>1</v>
      </c>
      <c r="H164">
        <v>1</v>
      </c>
      <c r="I164" t="s">
        <v>539</v>
      </c>
      <c r="J164" t="s">
        <v>3</v>
      </c>
      <c r="K164" t="s">
        <v>540</v>
      </c>
      <c r="L164">
        <v>1191</v>
      </c>
      <c r="N164">
        <v>1013</v>
      </c>
      <c r="O164" t="s">
        <v>472</v>
      </c>
      <c r="P164" t="s">
        <v>472</v>
      </c>
      <c r="Q164">
        <v>1</v>
      </c>
      <c r="X164">
        <v>15.3</v>
      </c>
      <c r="Y164">
        <v>0</v>
      </c>
      <c r="Z164">
        <v>0</v>
      </c>
      <c r="AA164">
        <v>0</v>
      </c>
      <c r="AB164">
        <v>9.07</v>
      </c>
      <c r="AC164">
        <v>0</v>
      </c>
      <c r="AD164">
        <v>1</v>
      </c>
      <c r="AE164">
        <v>1</v>
      </c>
      <c r="AF164" t="s">
        <v>3</v>
      </c>
      <c r="AG164">
        <v>15.3</v>
      </c>
      <c r="AH164">
        <v>2</v>
      </c>
      <c r="AI164">
        <v>88223737</v>
      </c>
      <c r="AJ164">
        <v>196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ROW(Source!A138)</f>
        <v>138</v>
      </c>
      <c r="B165">
        <v>88223745</v>
      </c>
      <c r="C165">
        <v>88223736</v>
      </c>
      <c r="D165">
        <v>49510905</v>
      </c>
      <c r="E165">
        <v>70</v>
      </c>
      <c r="F165">
        <v>1</v>
      </c>
      <c r="G165">
        <v>1</v>
      </c>
      <c r="H165">
        <v>1</v>
      </c>
      <c r="I165" t="s">
        <v>473</v>
      </c>
      <c r="J165" t="s">
        <v>3</v>
      </c>
      <c r="K165" t="s">
        <v>474</v>
      </c>
      <c r="L165">
        <v>1191</v>
      </c>
      <c r="N165">
        <v>1013</v>
      </c>
      <c r="O165" t="s">
        <v>472</v>
      </c>
      <c r="P165" t="s">
        <v>472</v>
      </c>
      <c r="Q165">
        <v>1</v>
      </c>
      <c r="X165">
        <v>4.21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3</v>
      </c>
      <c r="AG165">
        <v>4.21</v>
      </c>
      <c r="AH165">
        <v>2</v>
      </c>
      <c r="AI165">
        <v>88223738</v>
      </c>
      <c r="AJ165">
        <v>197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ROW(Source!A138)</f>
        <v>138</v>
      </c>
      <c r="B166">
        <v>88223746</v>
      </c>
      <c r="C166">
        <v>88223736</v>
      </c>
      <c r="D166">
        <v>49672798</v>
      </c>
      <c r="E166">
        <v>1</v>
      </c>
      <c r="F166">
        <v>1</v>
      </c>
      <c r="G166">
        <v>1</v>
      </c>
      <c r="H166">
        <v>2</v>
      </c>
      <c r="I166" t="s">
        <v>553</v>
      </c>
      <c r="J166" t="s">
        <v>554</v>
      </c>
      <c r="K166" t="s">
        <v>555</v>
      </c>
      <c r="L166">
        <v>1367</v>
      </c>
      <c r="N166">
        <v>1011</v>
      </c>
      <c r="O166" t="s">
        <v>478</v>
      </c>
      <c r="P166" t="s">
        <v>478</v>
      </c>
      <c r="Q166">
        <v>1</v>
      </c>
      <c r="X166">
        <v>7.99</v>
      </c>
      <c r="Y166">
        <v>0</v>
      </c>
      <c r="Z166">
        <v>53.87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7.99</v>
      </c>
      <c r="AH166">
        <v>2</v>
      </c>
      <c r="AI166">
        <v>88223739</v>
      </c>
      <c r="AJ166">
        <v>198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ROW(Source!A138)</f>
        <v>138</v>
      </c>
      <c r="B167">
        <v>88223747</v>
      </c>
      <c r="C167">
        <v>88223736</v>
      </c>
      <c r="D167">
        <v>49673503</v>
      </c>
      <c r="E167">
        <v>1</v>
      </c>
      <c r="F167">
        <v>1</v>
      </c>
      <c r="G167">
        <v>1</v>
      </c>
      <c r="H167">
        <v>2</v>
      </c>
      <c r="I167" t="s">
        <v>485</v>
      </c>
      <c r="J167" t="s">
        <v>486</v>
      </c>
      <c r="K167" t="s">
        <v>487</v>
      </c>
      <c r="L167">
        <v>1367</v>
      </c>
      <c r="N167">
        <v>1011</v>
      </c>
      <c r="O167" t="s">
        <v>478</v>
      </c>
      <c r="P167" t="s">
        <v>478</v>
      </c>
      <c r="Q167">
        <v>1</v>
      </c>
      <c r="X167">
        <v>0.09</v>
      </c>
      <c r="Y167">
        <v>0</v>
      </c>
      <c r="Z167">
        <v>65.709999999999994</v>
      </c>
      <c r="AA167">
        <v>11.6</v>
      </c>
      <c r="AB167">
        <v>0</v>
      </c>
      <c r="AC167">
        <v>0</v>
      </c>
      <c r="AD167">
        <v>1</v>
      </c>
      <c r="AE167">
        <v>0</v>
      </c>
      <c r="AF167" t="s">
        <v>3</v>
      </c>
      <c r="AG167">
        <v>0.09</v>
      </c>
      <c r="AH167">
        <v>2</v>
      </c>
      <c r="AI167">
        <v>88223740</v>
      </c>
      <c r="AJ167">
        <v>199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ROW(Source!A138)</f>
        <v>138</v>
      </c>
      <c r="B168">
        <v>88223748</v>
      </c>
      <c r="C168">
        <v>88223736</v>
      </c>
      <c r="D168">
        <v>49673729</v>
      </c>
      <c r="E168">
        <v>1</v>
      </c>
      <c r="F168">
        <v>1</v>
      </c>
      <c r="G168">
        <v>1</v>
      </c>
      <c r="H168">
        <v>2</v>
      </c>
      <c r="I168" t="s">
        <v>556</v>
      </c>
      <c r="J168" t="s">
        <v>557</v>
      </c>
      <c r="K168" t="s">
        <v>558</v>
      </c>
      <c r="L168">
        <v>1367</v>
      </c>
      <c r="N168">
        <v>1011</v>
      </c>
      <c r="O168" t="s">
        <v>478</v>
      </c>
      <c r="P168" t="s">
        <v>478</v>
      </c>
      <c r="Q168">
        <v>1</v>
      </c>
      <c r="X168">
        <v>4.12</v>
      </c>
      <c r="Y168">
        <v>0</v>
      </c>
      <c r="Z168">
        <v>90</v>
      </c>
      <c r="AA168">
        <v>10.06</v>
      </c>
      <c r="AB168">
        <v>0</v>
      </c>
      <c r="AC168">
        <v>0</v>
      </c>
      <c r="AD168">
        <v>1</v>
      </c>
      <c r="AE168">
        <v>0</v>
      </c>
      <c r="AF168" t="s">
        <v>3</v>
      </c>
      <c r="AG168">
        <v>4.12</v>
      </c>
      <c r="AH168">
        <v>2</v>
      </c>
      <c r="AI168">
        <v>88223741</v>
      </c>
      <c r="AJ168">
        <v>200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ROW(Source!A138)</f>
        <v>138</v>
      </c>
      <c r="B169">
        <v>88223749</v>
      </c>
      <c r="C169">
        <v>88223736</v>
      </c>
      <c r="D169">
        <v>49555168</v>
      </c>
      <c r="E169">
        <v>1</v>
      </c>
      <c r="F169">
        <v>1</v>
      </c>
      <c r="G169">
        <v>1</v>
      </c>
      <c r="H169">
        <v>3</v>
      </c>
      <c r="I169" t="s">
        <v>348</v>
      </c>
      <c r="J169" t="s">
        <v>350</v>
      </c>
      <c r="K169" t="s">
        <v>349</v>
      </c>
      <c r="L169">
        <v>1346</v>
      </c>
      <c r="N169">
        <v>1009</v>
      </c>
      <c r="O169" t="s">
        <v>51</v>
      </c>
      <c r="P169" t="s">
        <v>51</v>
      </c>
      <c r="Q169">
        <v>1</v>
      </c>
      <c r="X169">
        <v>13.4</v>
      </c>
      <c r="Y169">
        <v>74.58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13.4</v>
      </c>
      <c r="AH169">
        <v>2</v>
      </c>
      <c r="AI169">
        <v>88223743</v>
      </c>
      <c r="AJ169">
        <v>202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4.Ведомость_списания</vt:lpstr>
      <vt:lpstr>3.Ресурсный_расчет</vt:lpstr>
      <vt:lpstr>2.Материалы</vt:lpstr>
      <vt:lpstr>1.Лок.смета.и.Акт</vt:lpstr>
      <vt:lpstr>SourceOb.1</vt:lpstr>
      <vt:lpstr>Source</vt:lpstr>
      <vt:lpstr>SourceObSm</vt:lpstr>
      <vt:lpstr>SmtRes</vt:lpstr>
      <vt:lpstr>EtalonRes</vt:lpstr>
      <vt:lpstr>SrcPoprs</vt:lpstr>
      <vt:lpstr>SrcKA</vt:lpstr>
      <vt:lpstr>'1.Лок.смета.и.Акт'!Заголовки_для_печати</vt:lpstr>
      <vt:lpstr>'2.Материалы'!Заголовки_для_печати</vt:lpstr>
      <vt:lpstr>'3.Ресурсный_расчет'!Заголовки_для_печати</vt:lpstr>
      <vt:lpstr>'4.Ведомость_списания'!Заголовки_для_печати</vt:lpstr>
      <vt:lpstr>'1.Лок.смета.и.Акт'!Область_печати</vt:lpstr>
      <vt:lpstr>'2.Материалы'!Область_печати</vt:lpstr>
      <vt:lpstr>'3.Ресурсный_расчет'!Область_печати</vt:lpstr>
      <vt:lpstr>'4.Ведомость_списания'!Область_печати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Ионова Елизавета Борисовна</dc:creator>
  <cp:lastModifiedBy>Ионова Елизавета Борисовна</cp:lastModifiedBy>
  <dcterms:created xsi:type="dcterms:W3CDTF">2025-12-19T05:16:21Z</dcterms:created>
  <dcterms:modified xsi:type="dcterms:W3CDTF">2026-06-17T07:26:45Z</dcterms:modified>
</cp:coreProperties>
</file>